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6.xml" ContentType="application/vnd.openxmlformats-officedocument.drawing+xml"/>
  <Override PartName="/xl/tables/table1.xml" ContentType="application/vnd.openxmlformats-officedocument.spreadsheetml.table+xml"/>
  <Override PartName="/xl/charts/chart4.xml" ContentType="application/vnd.openxmlformats-officedocument.drawingml.chart+xml"/>
  <Override PartName="/xl/theme/themeOverride2.xml" ContentType="application/vnd.openxmlformats-officedocument.themeOverride+xml"/>
  <Override PartName="/xl/drawings/drawing7.xml" ContentType="application/vnd.openxmlformats-officedocument.drawing+xml"/>
  <Override PartName="/xl/tables/table2.xml" ContentType="application/vnd.openxmlformats-officedocument.spreadsheetml.table+xml"/>
  <Override PartName="/xl/charts/chart5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3.xml" ContentType="application/vnd.openxmlformats-officedocument.themeOverride+xml"/>
  <Override PartName="/xl/drawings/drawing8.xml" ContentType="application/vnd.openxmlformats-officedocument.drawing+xml"/>
  <Override PartName="/xl/tables/table3.xml" ContentType="application/vnd.openxmlformats-officedocument.spreadsheetml.table+xml"/>
  <Override PartName="/xl/charts/chart6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theme/themeOverride4.xml" ContentType="application/vnd.openxmlformats-officedocument.themeOverride+xml"/>
  <Override PartName="/xl/drawings/drawing9.xml" ContentType="application/vnd.openxmlformats-officedocument.drawing+xml"/>
  <Override PartName="/xl/tables/table4.xml" ContentType="application/vnd.openxmlformats-officedocument.spreadsheetml.table+xml"/>
  <Override PartName="/xl/charts/chart7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5.xml" ContentType="application/vnd.openxmlformats-officedocument.themeOverride+xml"/>
  <Override PartName="/xl/drawings/drawing10.xml" ContentType="application/vnd.openxmlformats-officedocument.drawing+xml"/>
  <Override PartName="/xl/tables/table5.xml" ContentType="application/vnd.openxmlformats-officedocument.spreadsheetml.table+xml"/>
  <Override PartName="/xl/charts/chart8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theme/themeOverride6.xml" ContentType="application/vnd.openxmlformats-officedocument.themeOverride+xml"/>
  <Override PartName="/xl/drawings/drawing11.xml" ContentType="application/vnd.openxmlformats-officedocument.drawing+xml"/>
  <Override PartName="/xl/tables/table6.xml" ContentType="application/vnd.openxmlformats-officedocument.spreadsheetml.table+xml"/>
  <Override PartName="/xl/charts/chart9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theme/themeOverride7.xml" ContentType="application/vnd.openxmlformats-officedocument.themeOverride+xml"/>
  <Override PartName="/xl/drawings/drawing12.xml" ContentType="application/vnd.openxmlformats-officedocument.drawing+xml"/>
  <Override PartName="/xl/charts/chart10.xml" ContentType="application/vnd.openxmlformats-officedocument.drawingml.chart+xml"/>
  <Override PartName="/xl/theme/themeOverride8.xml" ContentType="application/vnd.openxmlformats-officedocument.themeOverride+xml"/>
  <Override PartName="/xl/drawings/drawing13.xml" ContentType="application/vnd.openxmlformats-officedocument.drawing+xml"/>
  <Override PartName="/xl/charts/chart11.xml" ContentType="application/vnd.openxmlformats-officedocument.drawingml.chart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harts/chart12.xml" ContentType="application/vnd.openxmlformats-officedocument.drawingml.chart+xml"/>
  <Override PartName="/xl/drawings/drawing16.xml" ContentType="application/vnd.openxmlformats-officedocument.drawing+xml"/>
  <Override PartName="/xl/charts/chart13.xml" ContentType="application/vnd.openxmlformats-officedocument.drawingml.chart+xml"/>
  <Override PartName="/xl/theme/themeOverride9.xml" ContentType="application/vnd.openxmlformats-officedocument.themeOverride+xml"/>
  <Override PartName="/xl/charts/chart14.xml" ContentType="application/vnd.openxmlformats-officedocument.drawingml.chart+xml"/>
  <Override PartName="/xl/theme/themeOverride10.xml" ContentType="application/vnd.openxmlformats-officedocument.themeOverride+xml"/>
  <Override PartName="/xl/charts/chart15.xml" ContentType="application/vnd.openxmlformats-officedocument.drawingml.chart+xml"/>
  <Override PartName="/xl/theme/themeOverride11.xml" ContentType="application/vnd.openxmlformats-officedocument.themeOverride+xml"/>
  <Override PartName="/xl/charts/chart16.xml" ContentType="application/vnd.openxmlformats-officedocument.drawingml.chart+xml"/>
  <Override PartName="/xl/theme/themeOverride12.xml" ContentType="application/vnd.openxmlformats-officedocument.themeOverride+xml"/>
  <Override PartName="/xl/drawings/drawing17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theme/themeOverride13.xml" ContentType="application/vnd.openxmlformats-officedocument.themeOverride+xml"/>
  <Override PartName="/xl/charts/chart19.xml" ContentType="application/vnd.openxmlformats-officedocument.drawingml.chart+xml"/>
  <Override PartName="/xl/theme/themeOverride14.xml" ContentType="application/vnd.openxmlformats-officedocument.themeOverride+xml"/>
  <Override PartName="/xl/tables/table7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hidePivotFieldList="1" defaultThemeVersion="124226"/>
  <bookViews>
    <workbookView xWindow="0" yWindow="0" windowWidth="20490" windowHeight="7650" tabRatio="905"/>
  </bookViews>
  <sheets>
    <sheet name="فهرست" sheetId="52" r:id="rId1"/>
    <sheet name="بورس و فرابورس" sheetId="40" r:id="rId2"/>
    <sheet name="ارزش بورس" sheetId="42" r:id="rId3"/>
    <sheet name="ارزش فرابورس" sheetId="41" r:id="rId4"/>
    <sheet name="معاملات بورس - بخش بازار" sheetId="49" r:id="rId5"/>
    <sheet name="معاملات بورس - بازار" sheetId="2" r:id="rId6"/>
    <sheet name="معاملات بورس - نوع اوراق" sheetId="3" r:id="rId7"/>
    <sheet name="معاملات بورس - صنایع - ارزش" sheetId="4" r:id="rId8"/>
    <sheet name="معاملات بورس - صنایع - حجم" sheetId="5" r:id="rId9"/>
    <sheet name="معاملات بورس - صنایع - تعداد" sheetId="6" r:id="rId10"/>
    <sheet name="معاملات فرابورس - بخش بازار" sheetId="50" r:id="rId11"/>
    <sheet name="معاملات فرابورس- بازار" sheetId="7" r:id="rId12"/>
    <sheet name="معاملات فرابورس- نوع اوراق" sheetId="8" r:id="rId13"/>
    <sheet name="معاملات فرابورس-صنایع- ارزش" sheetId="9" r:id="rId14"/>
    <sheet name="معاملات فرابورس-صنایع-حجم" sheetId="10" r:id="rId15"/>
    <sheet name="معاملات فرابورس-صنایع-تعداد" sheetId="11" r:id="rId16"/>
    <sheet name="معاملات بورس کالا و انرژی" sheetId="26" r:id="rId17"/>
    <sheet name="معاملات بورس کالا" sheetId="12" state="hidden" r:id="rId18"/>
    <sheet name="معاملات بورس انرژی" sheetId="13" state="hidden" r:id="rId19"/>
    <sheet name="شاخص ها" sheetId="14" r:id="rId20"/>
    <sheet name="نمودار شاخص بورس و فرابورس" sheetId="59" r:id="rId21"/>
    <sheet name="معاملات صکوک-بورس" sheetId="15" state="hidden" r:id="rId22"/>
    <sheet name="معاملات صکوک- فرابورس" sheetId="16" state="hidden" r:id="rId23"/>
    <sheet name="معاملات صکوک-بورس کالا" sheetId="17" state="hidden" r:id="rId24"/>
    <sheet name="معاملات صکوک- بورس انرژی" sheetId="18" state="hidden" r:id="rId25"/>
    <sheet name="MSCI" sheetId="30" r:id="rId26"/>
    <sheet name="نسبت pe" sheetId="46" r:id="rId27"/>
    <sheet name="نمودار pe بازار" sheetId="47" r:id="rId28"/>
    <sheet name="بیشترین حجم مناطق-حقیقی و ح " sheetId="64" r:id="rId29"/>
    <sheet name="آمار معاملات حقیقی و حقوقی " sheetId="65" r:id="rId30"/>
    <sheet name="خرید و فروش حقیقی و حقوقی" sheetId="66" r:id="rId31"/>
    <sheet name="نسبت معاملات حقیقی و حقوقی" sheetId="67" r:id="rId32"/>
    <sheet name="صندوق " sheetId="58" r:id="rId33"/>
    <sheet name="آمار تامین مالی" sheetId="44" r:id="rId34"/>
    <sheet name="مانده اوراق تامین مالی" sheetId="45" r:id="rId35"/>
    <sheet name="توقف-بسته و تا پایان ماه باز  " sheetId="54" r:id="rId36"/>
    <sheet name=" توقف در ماه بسته و همچنان بسته" sheetId="55" r:id="rId37"/>
    <sheet name="توقف نماد-در کل ماه بسته بودن" sheetId="56" r:id="rId38"/>
    <sheet name="Sheet2" sheetId="23" state="veryHidden" r:id="rId39"/>
  </sheets>
  <externalReferences>
    <externalReference r:id="rId40"/>
    <externalReference r:id="rId41"/>
  </externalReferences>
  <definedNames>
    <definedName name="_xlnm._FilterDatabase" localSheetId="2" hidden="1">'ارزش بورس'!$A$9:$G$50</definedName>
    <definedName name="_xlnm._FilterDatabase" localSheetId="3" hidden="1">'ارزش فرابورس'!$A$10:$G$60</definedName>
    <definedName name="_Toc486774299" localSheetId="35">'توقف-بسته و تا پایان ماه باز  '!$E$3</definedName>
  </definedNames>
  <calcPr calcId="162913"/>
</workbook>
</file>

<file path=xl/calcChain.xml><?xml version="1.0" encoding="utf-8"?>
<calcChain xmlns="http://schemas.openxmlformats.org/spreadsheetml/2006/main">
  <c r="F11" i="50" l="1"/>
  <c r="G24" i="67" l="1"/>
  <c r="C24" i="67"/>
  <c r="G23" i="67"/>
  <c r="C23" i="67"/>
  <c r="D23" i="67" s="1"/>
  <c r="H23" i="67" s="1"/>
  <c r="G22" i="67"/>
  <c r="C22" i="67"/>
  <c r="G21" i="67"/>
  <c r="C21" i="67"/>
  <c r="D21" i="67" s="1"/>
  <c r="H21" i="67" s="1"/>
  <c r="E23" i="66"/>
  <c r="E22" i="66"/>
  <c r="E21" i="66"/>
  <c r="E20" i="66"/>
  <c r="E19" i="66"/>
  <c r="E18" i="66"/>
  <c r="E17" i="66"/>
  <c r="E16" i="66"/>
  <c r="E15" i="66"/>
  <c r="E14" i="66"/>
  <c r="E12" i="66"/>
  <c r="E11" i="66"/>
  <c r="E10" i="66"/>
  <c r="E9" i="66"/>
  <c r="E8" i="66"/>
  <c r="E7" i="66"/>
  <c r="E6" i="66"/>
  <c r="E5" i="66"/>
  <c r="E4" i="66"/>
  <c r="D3" i="66"/>
  <c r="C3" i="66"/>
  <c r="K107" i="65"/>
  <c r="K108" i="65" s="1"/>
  <c r="K109" i="65" s="1"/>
  <c r="K110" i="65" s="1"/>
  <c r="K111" i="65" s="1"/>
  <c r="K112" i="65" s="1"/>
  <c r="K113" i="65" s="1"/>
  <c r="K114" i="65" s="1"/>
  <c r="K115" i="65" s="1"/>
  <c r="K116" i="65" s="1"/>
  <c r="K117" i="65" s="1"/>
  <c r="K118" i="65" s="1"/>
  <c r="K119" i="65" s="1"/>
  <c r="J105" i="65"/>
  <c r="J104" i="65"/>
  <c r="J103" i="65"/>
  <c r="J102" i="65"/>
  <c r="J101" i="65"/>
  <c r="J100" i="65"/>
  <c r="J99" i="65"/>
  <c r="J98" i="65"/>
  <c r="J97" i="65"/>
  <c r="J96" i="65"/>
  <c r="K95" i="65"/>
  <c r="J95" i="65"/>
  <c r="I95" i="65" s="1"/>
  <c r="K90" i="65"/>
  <c r="I90" i="65"/>
  <c r="K89" i="65"/>
  <c r="I89" i="65"/>
  <c r="F89" i="65"/>
  <c r="D89" i="65"/>
  <c r="K88" i="65"/>
  <c r="I88" i="65"/>
  <c r="F88" i="65"/>
  <c r="D88" i="65"/>
  <c r="K87" i="65"/>
  <c r="I87" i="65"/>
  <c r="F87" i="65"/>
  <c r="D87" i="65"/>
  <c r="K86" i="65"/>
  <c r="I86" i="65"/>
  <c r="F86" i="65"/>
  <c r="D86" i="65"/>
  <c r="K85" i="65"/>
  <c r="I85" i="65"/>
  <c r="F85" i="65"/>
  <c r="D85" i="65"/>
  <c r="K84" i="65"/>
  <c r="I84" i="65"/>
  <c r="F84" i="65"/>
  <c r="D84" i="65"/>
  <c r="K83" i="65"/>
  <c r="I83" i="65"/>
  <c r="F83" i="65"/>
  <c r="D83" i="65"/>
  <c r="K82" i="65"/>
  <c r="I82" i="65"/>
  <c r="F82" i="65"/>
  <c r="D82" i="65"/>
  <c r="K81" i="65"/>
  <c r="I81" i="65"/>
  <c r="F81" i="65"/>
  <c r="D81" i="65"/>
  <c r="K80" i="65"/>
  <c r="I80" i="65"/>
  <c r="F80" i="65"/>
  <c r="D80" i="65"/>
  <c r="K79" i="65"/>
  <c r="I79" i="65"/>
  <c r="F79" i="65"/>
  <c r="D79" i="65"/>
  <c r="K78" i="65"/>
  <c r="I78" i="65"/>
  <c r="F78" i="65"/>
  <c r="D78" i="65"/>
  <c r="K77" i="65"/>
  <c r="I77" i="65"/>
  <c r="F77" i="65"/>
  <c r="D77" i="65"/>
  <c r="K76" i="65"/>
  <c r="I76" i="65"/>
  <c r="F76" i="65"/>
  <c r="D76" i="65"/>
  <c r="K75" i="65"/>
  <c r="I75" i="65"/>
  <c r="F75" i="65"/>
  <c r="D75" i="65"/>
  <c r="K74" i="65"/>
  <c r="I74" i="65"/>
  <c r="F74" i="65"/>
  <c r="D74" i="65"/>
  <c r="K73" i="65"/>
  <c r="I73" i="65"/>
  <c r="F73" i="65"/>
  <c r="D73" i="65"/>
  <c r="K72" i="65"/>
  <c r="I72" i="65"/>
  <c r="F72" i="65"/>
  <c r="D72" i="65"/>
  <c r="K71" i="65"/>
  <c r="I71" i="65"/>
  <c r="F71" i="65"/>
  <c r="D71" i="65"/>
  <c r="K70" i="65"/>
  <c r="I70" i="65"/>
  <c r="F70" i="65"/>
  <c r="D70" i="65"/>
  <c r="K69" i="65"/>
  <c r="I69" i="65"/>
  <c r="F69" i="65"/>
  <c r="D69" i="65"/>
  <c r="K68" i="65"/>
  <c r="I68" i="65"/>
  <c r="F68" i="65"/>
  <c r="D68" i="65"/>
  <c r="K67" i="65"/>
  <c r="I67" i="65"/>
  <c r="F67" i="65"/>
  <c r="D67" i="65"/>
  <c r="K66" i="65"/>
  <c r="I66" i="65"/>
  <c r="F66" i="65"/>
  <c r="D66" i="65"/>
  <c r="K65" i="65"/>
  <c r="I65" i="65"/>
  <c r="F65" i="65"/>
  <c r="D65" i="65"/>
  <c r="F64" i="65"/>
  <c r="D64" i="65"/>
  <c r="K61" i="65"/>
  <c r="I61" i="65"/>
  <c r="F61" i="65"/>
  <c r="D61" i="65"/>
  <c r="K60" i="65"/>
  <c r="I60" i="65"/>
  <c r="F60" i="65"/>
  <c r="D60" i="65"/>
  <c r="K59" i="65"/>
  <c r="I59" i="65"/>
  <c r="F59" i="65"/>
  <c r="D59" i="65"/>
  <c r="K58" i="65"/>
  <c r="I58" i="65"/>
  <c r="F58" i="65"/>
  <c r="D58" i="65"/>
  <c r="K57" i="65"/>
  <c r="I57" i="65"/>
  <c r="F57" i="65"/>
  <c r="D57" i="65"/>
  <c r="K56" i="65"/>
  <c r="I56" i="65"/>
  <c r="F56" i="65"/>
  <c r="D56" i="65"/>
  <c r="K55" i="65"/>
  <c r="I55" i="65"/>
  <c r="F55" i="65"/>
  <c r="D55" i="65"/>
  <c r="K54" i="65"/>
  <c r="I54" i="65"/>
  <c r="F54" i="65"/>
  <c r="D54" i="65"/>
  <c r="K53" i="65"/>
  <c r="I53" i="65"/>
  <c r="F53" i="65"/>
  <c r="D53" i="65"/>
  <c r="K52" i="65"/>
  <c r="I52" i="65"/>
  <c r="F52" i="65"/>
  <c r="D52" i="65"/>
  <c r="K51" i="65"/>
  <c r="I51" i="65"/>
  <c r="F51" i="65"/>
  <c r="D51" i="65"/>
  <c r="K50" i="65"/>
  <c r="I50" i="65"/>
  <c r="F50" i="65"/>
  <c r="D50" i="65"/>
  <c r="K49" i="65"/>
  <c r="I49" i="65"/>
  <c r="F49" i="65"/>
  <c r="D49" i="65"/>
  <c r="K48" i="65"/>
  <c r="I48" i="65"/>
  <c r="F48" i="65"/>
  <c r="D48" i="65"/>
  <c r="K47" i="65"/>
  <c r="I47" i="65"/>
  <c r="F47" i="65"/>
  <c r="D47" i="65"/>
  <c r="K46" i="65"/>
  <c r="I46" i="65"/>
  <c r="F46" i="65"/>
  <c r="D46" i="65"/>
  <c r="K45" i="65"/>
  <c r="I45" i="65"/>
  <c r="F45" i="65"/>
  <c r="D45" i="65"/>
  <c r="K44" i="65"/>
  <c r="I44" i="65"/>
  <c r="F44" i="65"/>
  <c r="D44" i="65"/>
  <c r="K43" i="65"/>
  <c r="I43" i="65"/>
  <c r="F43" i="65"/>
  <c r="D43" i="65"/>
  <c r="K42" i="65"/>
  <c r="I42" i="65"/>
  <c r="F42" i="65"/>
  <c r="D42" i="65"/>
  <c r="K41" i="65"/>
  <c r="I41" i="65"/>
  <c r="F41" i="65"/>
  <c r="D41" i="65"/>
  <c r="K40" i="65"/>
  <c r="I40" i="65"/>
  <c r="F40" i="65"/>
  <c r="D40" i="65"/>
  <c r="K39" i="65"/>
  <c r="I39" i="65"/>
  <c r="F39" i="65"/>
  <c r="D39" i="65"/>
  <c r="K38" i="65"/>
  <c r="I38" i="65"/>
  <c r="F38" i="65"/>
  <c r="D38" i="65"/>
  <c r="K37" i="65"/>
  <c r="I37" i="65"/>
  <c r="F37" i="65"/>
  <c r="D37" i="65"/>
  <c r="K36" i="65"/>
  <c r="I36" i="65"/>
  <c r="F36" i="65"/>
  <c r="D36" i="65"/>
  <c r="K29" i="65"/>
  <c r="I29" i="65"/>
  <c r="K28" i="65"/>
  <c r="I28" i="65"/>
  <c r="F28" i="65"/>
  <c r="D28" i="65"/>
  <c r="K27" i="65"/>
  <c r="L27" i="65" s="1"/>
  <c r="I27" i="65"/>
  <c r="F27" i="65"/>
  <c r="D27" i="65"/>
  <c r="K26" i="65"/>
  <c r="I26" i="65"/>
  <c r="F26" i="65"/>
  <c r="D26" i="65"/>
  <c r="K25" i="65"/>
  <c r="L25" i="65" s="1"/>
  <c r="I25" i="65"/>
  <c r="F25" i="65"/>
  <c r="D25" i="65"/>
  <c r="K24" i="65"/>
  <c r="I24" i="65"/>
  <c r="F24" i="65"/>
  <c r="D24" i="65"/>
  <c r="K23" i="65"/>
  <c r="L23" i="65" s="1"/>
  <c r="I23" i="65"/>
  <c r="F23" i="65"/>
  <c r="D23" i="65"/>
  <c r="K22" i="65"/>
  <c r="I22" i="65"/>
  <c r="F22" i="65"/>
  <c r="D22" i="65"/>
  <c r="K21" i="65"/>
  <c r="L21" i="65" s="1"/>
  <c r="I21" i="65"/>
  <c r="F21" i="65"/>
  <c r="D21" i="65"/>
  <c r="K20" i="65"/>
  <c r="I20" i="65"/>
  <c r="F20" i="65"/>
  <c r="D20" i="65"/>
  <c r="K19" i="65"/>
  <c r="L19" i="65" s="1"/>
  <c r="I19" i="65"/>
  <c r="F19" i="65"/>
  <c r="D19" i="65"/>
  <c r="K18" i="65"/>
  <c r="I18" i="65"/>
  <c r="F18" i="65"/>
  <c r="D18" i="65"/>
  <c r="K17" i="65"/>
  <c r="L17" i="65" s="1"/>
  <c r="I17" i="65"/>
  <c r="F17" i="65"/>
  <c r="D17" i="65"/>
  <c r="K16" i="65"/>
  <c r="I16" i="65"/>
  <c r="F16" i="65"/>
  <c r="D16" i="65"/>
  <c r="L15" i="65"/>
  <c r="J15" i="65"/>
  <c r="F15" i="65"/>
  <c r="D15" i="65"/>
  <c r="K14" i="65"/>
  <c r="I14" i="65"/>
  <c r="F14" i="65"/>
  <c r="D14" i="65"/>
  <c r="K13" i="65"/>
  <c r="L13" i="65" s="1"/>
  <c r="I13" i="65"/>
  <c r="F13" i="65"/>
  <c r="D13" i="65"/>
  <c r="K12" i="65"/>
  <c r="I12" i="65"/>
  <c r="F12" i="65"/>
  <c r="D12" i="65"/>
  <c r="K11" i="65"/>
  <c r="L11" i="65" s="1"/>
  <c r="I11" i="65"/>
  <c r="F11" i="65"/>
  <c r="D11" i="65"/>
  <c r="K10" i="65"/>
  <c r="I10" i="65"/>
  <c r="F10" i="65"/>
  <c r="D10" i="65"/>
  <c r="K9" i="65"/>
  <c r="L9" i="65" s="1"/>
  <c r="I9" i="65"/>
  <c r="F9" i="65"/>
  <c r="D9" i="65"/>
  <c r="K8" i="65"/>
  <c r="I8" i="65"/>
  <c r="F8" i="65"/>
  <c r="D8" i="65"/>
  <c r="K7" i="65"/>
  <c r="L7" i="65" s="1"/>
  <c r="I7" i="65"/>
  <c r="F7" i="65"/>
  <c r="D7" i="65"/>
  <c r="K6" i="65"/>
  <c r="I6" i="65"/>
  <c r="F6" i="65"/>
  <c r="D6" i="65"/>
  <c r="K5" i="65"/>
  <c r="I5" i="65"/>
  <c r="F5" i="65"/>
  <c r="D5" i="65"/>
  <c r="K4" i="65"/>
  <c r="I4" i="65"/>
  <c r="F4" i="65"/>
  <c r="D4" i="65"/>
  <c r="F3" i="65"/>
  <c r="D3" i="65"/>
  <c r="F5" i="64"/>
  <c r="G5" i="64"/>
  <c r="H5" i="64"/>
  <c r="F6" i="64"/>
  <c r="G6" i="64"/>
  <c r="H6" i="64"/>
  <c r="M6" i="64"/>
  <c r="F7" i="64"/>
  <c r="G7" i="64"/>
  <c r="H7" i="64"/>
  <c r="F8" i="64"/>
  <c r="G8" i="64"/>
  <c r="H8" i="64"/>
  <c r="F9" i="64"/>
  <c r="G9" i="64"/>
  <c r="H9" i="64"/>
  <c r="C10" i="64"/>
  <c r="F10" i="64" s="1"/>
  <c r="D10" i="64"/>
  <c r="D11" i="64" s="1"/>
  <c r="E10" i="64"/>
  <c r="E11" i="64" s="1"/>
  <c r="F12" i="64"/>
  <c r="G12" i="64"/>
  <c r="H12" i="64"/>
  <c r="F13" i="64"/>
  <c r="G13" i="64"/>
  <c r="H13" i="64"/>
  <c r="F20" i="64"/>
  <c r="G20" i="64"/>
  <c r="H20" i="64"/>
  <c r="F21" i="64"/>
  <c r="G21" i="64"/>
  <c r="H21" i="64"/>
  <c r="F22" i="64"/>
  <c r="G22" i="64"/>
  <c r="H22" i="64"/>
  <c r="F23" i="64"/>
  <c r="G23" i="64"/>
  <c r="H23" i="64"/>
  <c r="F24" i="64"/>
  <c r="G24" i="64"/>
  <c r="H24" i="64"/>
  <c r="C25" i="64"/>
  <c r="H25" i="64" s="1"/>
  <c r="D25" i="64"/>
  <c r="D26" i="64" s="1"/>
  <c r="E25" i="64"/>
  <c r="G25" i="64" s="1"/>
  <c r="C26" i="64"/>
  <c r="H26" i="64"/>
  <c r="F27" i="64"/>
  <c r="G27" i="64"/>
  <c r="H27" i="64"/>
  <c r="F28" i="64"/>
  <c r="G28" i="64"/>
  <c r="H28" i="64"/>
  <c r="H10" i="64" l="1"/>
  <c r="I96" i="65"/>
  <c r="D24" i="67"/>
  <c r="H24" i="67" s="1"/>
  <c r="J4" i="65"/>
  <c r="J6" i="65"/>
  <c r="J8" i="65"/>
  <c r="J10" i="65"/>
  <c r="J12" i="65"/>
  <c r="J14" i="65"/>
  <c r="J16" i="65"/>
  <c r="J18" i="65"/>
  <c r="J20" i="65"/>
  <c r="J22" i="65"/>
  <c r="J24" i="65"/>
  <c r="J26" i="65"/>
  <c r="J28" i="65"/>
  <c r="J65" i="65"/>
  <c r="J67" i="65"/>
  <c r="J69" i="65"/>
  <c r="J71" i="65"/>
  <c r="J73" i="65"/>
  <c r="J75" i="65"/>
  <c r="J77" i="65"/>
  <c r="J79" i="65"/>
  <c r="J81" i="65"/>
  <c r="J83" i="65"/>
  <c r="J85" i="65"/>
  <c r="J87" i="65"/>
  <c r="J89" i="65"/>
  <c r="D22" i="67"/>
  <c r="H22" i="67" s="1"/>
  <c r="G10" i="64"/>
  <c r="E3" i="66"/>
  <c r="F25" i="64"/>
  <c r="C11" i="64"/>
  <c r="J36" i="65"/>
  <c r="J38" i="65"/>
  <c r="J40" i="65"/>
  <c r="J42" i="65"/>
  <c r="J44" i="65"/>
  <c r="J46" i="65"/>
  <c r="J48" i="65"/>
  <c r="J50" i="65"/>
  <c r="J52" i="65"/>
  <c r="J54" i="65"/>
  <c r="J56" i="65"/>
  <c r="J58" i="65"/>
  <c r="J60" i="65"/>
  <c r="J29" i="65"/>
  <c r="J37" i="65"/>
  <c r="J39" i="65"/>
  <c r="J41" i="65"/>
  <c r="J43" i="65"/>
  <c r="J45" i="65"/>
  <c r="J47" i="65"/>
  <c r="J49" i="65"/>
  <c r="J51" i="65"/>
  <c r="J53" i="65"/>
  <c r="J55" i="65"/>
  <c r="J57" i="65"/>
  <c r="J59" i="65"/>
  <c r="J61" i="65"/>
  <c r="J90" i="65"/>
  <c r="J5" i="65"/>
  <c r="J9" i="65"/>
  <c r="J11" i="65"/>
  <c r="J13" i="65"/>
  <c r="J17" i="65"/>
  <c r="J19" i="65"/>
  <c r="J21" i="65"/>
  <c r="J23" i="65"/>
  <c r="J25" i="65"/>
  <c r="J27" i="65"/>
  <c r="J66" i="65"/>
  <c r="J68" i="65"/>
  <c r="J70" i="65"/>
  <c r="J72" i="65"/>
  <c r="J74" i="65"/>
  <c r="J76" i="65"/>
  <c r="J78" i="65"/>
  <c r="J80" i="65"/>
  <c r="J82" i="65"/>
  <c r="J84" i="65"/>
  <c r="J86" i="65"/>
  <c r="J88" i="65"/>
  <c r="L90" i="65"/>
  <c r="G11" i="64"/>
  <c r="E26" i="64"/>
  <c r="L29" i="65"/>
  <c r="L37" i="65"/>
  <c r="L39" i="65"/>
  <c r="L41" i="65"/>
  <c r="L43" i="65"/>
  <c r="L45" i="65"/>
  <c r="L47" i="65"/>
  <c r="L49" i="65"/>
  <c r="L51" i="65"/>
  <c r="L53" i="65"/>
  <c r="L55" i="65"/>
  <c r="J7" i="65"/>
  <c r="I97" i="65"/>
  <c r="I98" i="65" s="1"/>
  <c r="I99" i="65" s="1"/>
  <c r="I100" i="65" s="1"/>
  <c r="I101" i="65" s="1"/>
  <c r="I102" i="65" s="1"/>
  <c r="I103" i="65" s="1"/>
  <c r="I104" i="65" s="1"/>
  <c r="I105" i="65" s="1"/>
  <c r="I106" i="65" s="1"/>
  <c r="I107" i="65" s="1"/>
  <c r="I108" i="65" s="1"/>
  <c r="I109" i="65" s="1"/>
  <c r="I110" i="65" s="1"/>
  <c r="I111" i="65" s="1"/>
  <c r="I112" i="65" s="1"/>
  <c r="I113" i="65" s="1"/>
  <c r="I114" i="65" s="1"/>
  <c r="I115" i="65" s="1"/>
  <c r="I116" i="65" s="1"/>
  <c r="I117" i="65" s="1"/>
  <c r="I118" i="65" s="1"/>
  <c r="I119" i="65" s="1"/>
  <c r="F26" i="64"/>
  <c r="L5" i="65"/>
  <c r="L72" i="65"/>
  <c r="L74" i="65"/>
  <c r="L76" i="65"/>
  <c r="L78" i="65"/>
  <c r="L80" i="65"/>
  <c r="L82" i="65"/>
  <c r="L84" i="65"/>
  <c r="L86" i="65"/>
  <c r="L88" i="65"/>
  <c r="K96" i="65"/>
  <c r="K97" i="65" s="1"/>
  <c r="K98" i="65" s="1"/>
  <c r="K99" i="65" s="1"/>
  <c r="K100" i="65" s="1"/>
  <c r="K101" i="65" s="1"/>
  <c r="K102" i="65" s="1"/>
  <c r="K103" i="65" s="1"/>
  <c r="K104" i="65" s="1"/>
  <c r="K105" i="65" s="1"/>
  <c r="L36" i="65"/>
  <c r="L38" i="65"/>
  <c r="L40" i="65"/>
  <c r="L42" i="65"/>
  <c r="L44" i="65"/>
  <c r="L46" i="65"/>
  <c r="L48" i="65"/>
  <c r="L50" i="65"/>
  <c r="L52" i="65"/>
  <c r="L54" i="65"/>
  <c r="L56" i="65"/>
  <c r="C25" i="67"/>
  <c r="E22" i="67" s="1"/>
  <c r="G26" i="64"/>
  <c r="L4" i="65"/>
  <c r="L6" i="65"/>
  <c r="L8" i="65"/>
  <c r="L10" i="65"/>
  <c r="L12" i="65"/>
  <c r="L14" i="65"/>
  <c r="L16" i="65"/>
  <c r="L18" i="65"/>
  <c r="L20" i="65"/>
  <c r="L22" i="65"/>
  <c r="L24" i="65"/>
  <c r="L26" i="65"/>
  <c r="L28" i="65"/>
  <c r="L71" i="65"/>
  <c r="L73" i="65"/>
  <c r="L75" i="65"/>
  <c r="L77" i="65"/>
  <c r="L79" i="65"/>
  <c r="L81" i="65"/>
  <c r="L83" i="65"/>
  <c r="L85" i="65"/>
  <c r="L87" i="65"/>
  <c r="L89" i="65"/>
  <c r="G25" i="67"/>
  <c r="I25" i="67" s="1"/>
  <c r="L57" i="65"/>
  <c r="L58" i="65"/>
  <c r="L59" i="65"/>
  <c r="L60" i="65"/>
  <c r="L61" i="65"/>
  <c r="L65" i="65"/>
  <c r="L66" i="65"/>
  <c r="L67" i="65"/>
  <c r="L68" i="65"/>
  <c r="L69" i="65"/>
  <c r="L70" i="65"/>
  <c r="F11" i="64" l="1"/>
  <c r="H11" i="64"/>
  <c r="E21" i="67"/>
  <c r="I24" i="67"/>
  <c r="I23" i="67"/>
  <c r="E23" i="67"/>
  <c r="E25" i="67"/>
  <c r="D25" i="67"/>
  <c r="H25" i="67" s="1"/>
  <c r="I21" i="67"/>
  <c r="I22" i="67"/>
  <c r="E24" i="67"/>
  <c r="F5" i="7"/>
  <c r="F6" i="7"/>
  <c r="F7" i="7"/>
  <c r="F8" i="7"/>
  <c r="F9" i="7"/>
  <c r="F10" i="7"/>
  <c r="F11" i="7"/>
  <c r="F12" i="7"/>
  <c r="F13" i="7"/>
  <c r="F14" i="7"/>
  <c r="F15" i="7"/>
  <c r="F16" i="7"/>
  <c r="F17" i="7"/>
  <c r="F18" i="7"/>
  <c r="F19" i="7"/>
  <c r="F20" i="7"/>
  <c r="F21" i="7"/>
  <c r="F4" i="7"/>
  <c r="F1" i="7"/>
  <c r="F5" i="50"/>
  <c r="F6" i="50"/>
  <c r="F7" i="50"/>
  <c r="F8" i="50"/>
  <c r="F9" i="50"/>
  <c r="F10" i="50"/>
  <c r="F12" i="50"/>
  <c r="F13" i="50"/>
  <c r="F14" i="50"/>
  <c r="F15" i="50"/>
  <c r="F4" i="50"/>
  <c r="F1" i="50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4" i="2"/>
  <c r="F4" i="49"/>
  <c r="F5" i="49"/>
  <c r="F6" i="49"/>
  <c r="F7" i="49"/>
  <c r="F8" i="49"/>
  <c r="F9" i="49"/>
  <c r="F10" i="49"/>
  <c r="F11" i="49"/>
  <c r="F12" i="49"/>
  <c r="F13" i="49"/>
  <c r="F14" i="49"/>
  <c r="F3" i="49"/>
  <c r="H52" i="9" l="1"/>
  <c r="H53" i="9"/>
  <c r="H54" i="9"/>
  <c r="H55" i="9"/>
  <c r="H56" i="9"/>
  <c r="H57" i="9"/>
  <c r="H58" i="9"/>
  <c r="H59" i="9"/>
  <c r="H60" i="9"/>
  <c r="H51" i="9"/>
  <c r="G53" i="5"/>
  <c r="G54" i="5"/>
  <c r="G55" i="5"/>
  <c r="G56" i="5"/>
  <c r="G57" i="5"/>
  <c r="G58" i="5"/>
  <c r="G59" i="5"/>
  <c r="G60" i="5"/>
  <c r="G61" i="5"/>
  <c r="G52" i="5"/>
  <c r="F53" i="5"/>
  <c r="F54" i="5"/>
  <c r="F55" i="5"/>
  <c r="F56" i="5"/>
  <c r="F57" i="5"/>
  <c r="F58" i="5"/>
  <c r="F59" i="5"/>
  <c r="F60" i="5"/>
  <c r="F61" i="5"/>
  <c r="F52" i="5"/>
  <c r="H53" i="5"/>
  <c r="H54" i="5"/>
  <c r="H55" i="5"/>
  <c r="H56" i="5"/>
  <c r="H57" i="5"/>
  <c r="H58" i="5"/>
  <c r="H59" i="5"/>
  <c r="H60" i="5"/>
  <c r="H61" i="5"/>
  <c r="H52" i="5"/>
  <c r="D4" i="11" l="1"/>
  <c r="D5" i="11"/>
  <c r="D6" i="11"/>
  <c r="D7" i="11"/>
  <c r="D8" i="11"/>
  <c r="D9" i="11"/>
  <c r="D10" i="11"/>
  <c r="D11" i="11"/>
  <c r="D12" i="11"/>
  <c r="D13" i="11"/>
  <c r="D14" i="11"/>
  <c r="D15" i="11"/>
  <c r="D16" i="11"/>
  <c r="D17" i="11"/>
  <c r="D18" i="11"/>
  <c r="D19" i="11"/>
  <c r="D20" i="11"/>
  <c r="D21" i="11"/>
  <c r="D22" i="11"/>
  <c r="D23" i="11"/>
  <c r="D24" i="11"/>
  <c r="D25" i="11"/>
  <c r="D26" i="11"/>
  <c r="D27" i="11"/>
  <c r="D28" i="11"/>
  <c r="D29" i="11"/>
  <c r="D30" i="11"/>
  <c r="D31" i="11"/>
  <c r="D32" i="11"/>
  <c r="D33" i="11"/>
  <c r="D34" i="11"/>
  <c r="D35" i="11"/>
  <c r="D36" i="11"/>
  <c r="D37" i="11"/>
  <c r="D38" i="11"/>
  <c r="D39" i="11"/>
  <c r="D40" i="11"/>
  <c r="D41" i="11"/>
  <c r="D42" i="11"/>
  <c r="D43" i="11"/>
  <c r="D3" i="11"/>
  <c r="D59" i="10"/>
  <c r="D43" i="10"/>
  <c r="D44" i="10"/>
  <c r="D45" i="10"/>
  <c r="D4" i="10"/>
  <c r="D5" i="10"/>
  <c r="D6" i="10"/>
  <c r="D7" i="10"/>
  <c r="D8" i="10"/>
  <c r="D9" i="10"/>
  <c r="D10" i="10"/>
  <c r="D11" i="10"/>
  <c r="D12" i="10"/>
  <c r="D13" i="10"/>
  <c r="D14" i="10"/>
  <c r="D15" i="10"/>
  <c r="D16" i="10"/>
  <c r="D17" i="10"/>
  <c r="D18" i="10"/>
  <c r="D19" i="10"/>
  <c r="D20" i="10"/>
  <c r="D21" i="10"/>
  <c r="D22" i="10"/>
  <c r="D23" i="10"/>
  <c r="D24" i="10"/>
  <c r="D25" i="10"/>
  <c r="D26" i="10"/>
  <c r="D27" i="10"/>
  <c r="D28" i="10"/>
  <c r="D29" i="10"/>
  <c r="D30" i="10"/>
  <c r="D31" i="10"/>
  <c r="D32" i="10"/>
  <c r="D33" i="10"/>
  <c r="D34" i="10"/>
  <c r="D35" i="10"/>
  <c r="D36" i="10"/>
  <c r="D37" i="10"/>
  <c r="D38" i="10"/>
  <c r="D39" i="10"/>
  <c r="D40" i="10"/>
  <c r="D41" i="10"/>
  <c r="D3" i="10"/>
  <c r="G53" i="9"/>
  <c r="G54" i="9"/>
  <c r="G55" i="9"/>
  <c r="G56" i="9"/>
  <c r="G57" i="9"/>
  <c r="G58" i="9"/>
  <c r="G59" i="9"/>
  <c r="G60" i="9"/>
  <c r="G52" i="9"/>
  <c r="G51" i="9"/>
  <c r="F52" i="9"/>
  <c r="F53" i="9"/>
  <c r="F54" i="9"/>
  <c r="F55" i="9"/>
  <c r="F56" i="9"/>
  <c r="F57" i="9"/>
  <c r="F58" i="9"/>
  <c r="F59" i="9"/>
  <c r="F60" i="9"/>
  <c r="F51" i="9"/>
  <c r="E61" i="9"/>
  <c r="C61" i="9"/>
  <c r="G61" i="9" s="1"/>
  <c r="D61" i="9"/>
  <c r="D44" i="9"/>
  <c r="D45" i="9"/>
  <c r="D4" i="9"/>
  <c r="D5" i="9"/>
  <c r="D6" i="9"/>
  <c r="D7" i="9"/>
  <c r="D8" i="9"/>
  <c r="D9" i="9"/>
  <c r="D10" i="9"/>
  <c r="D11" i="9"/>
  <c r="D12" i="9"/>
  <c r="D13" i="9"/>
  <c r="D14" i="9"/>
  <c r="D15" i="9"/>
  <c r="D16" i="9"/>
  <c r="D17" i="9"/>
  <c r="D18" i="9"/>
  <c r="D19" i="9"/>
  <c r="D20" i="9"/>
  <c r="D21" i="9"/>
  <c r="D22" i="9"/>
  <c r="D23" i="9"/>
  <c r="D24" i="9"/>
  <c r="D25" i="9"/>
  <c r="D26" i="9"/>
  <c r="D27" i="9"/>
  <c r="D28" i="9"/>
  <c r="D29" i="9"/>
  <c r="D30" i="9"/>
  <c r="D31" i="9"/>
  <c r="D32" i="9"/>
  <c r="D33" i="9"/>
  <c r="D34" i="9"/>
  <c r="D35" i="9"/>
  <c r="D36" i="9"/>
  <c r="D37" i="9"/>
  <c r="D38" i="9"/>
  <c r="D39" i="9"/>
  <c r="D40" i="9"/>
  <c r="D41" i="9"/>
  <c r="D42" i="9"/>
  <c r="D3" i="9"/>
  <c r="E52" i="8"/>
  <c r="E53" i="8"/>
  <c r="E54" i="8"/>
  <c r="F52" i="8"/>
  <c r="N13" i="8"/>
  <c r="N10" i="8"/>
  <c r="N7" i="8"/>
  <c r="N4" i="8"/>
  <c r="D22" i="7"/>
  <c r="G4" i="50"/>
  <c r="D16" i="50"/>
  <c r="H3" i="5"/>
  <c r="H3" i="4"/>
  <c r="H52" i="4"/>
  <c r="H62" i="4" s="1"/>
  <c r="K11" i="5"/>
  <c r="K3" i="5"/>
  <c r="J3" i="5"/>
  <c r="D62" i="5"/>
  <c r="J3" i="4"/>
  <c r="L3" i="4"/>
  <c r="K3" i="4"/>
  <c r="O4" i="3"/>
  <c r="F41" i="3"/>
  <c r="F42" i="3"/>
  <c r="F40" i="3"/>
  <c r="G4" i="49"/>
  <c r="F61" i="9" l="1"/>
  <c r="K13" i="9"/>
  <c r="L13" i="9"/>
  <c r="N16" i="8"/>
  <c r="G9" i="49" l="1"/>
  <c r="N29" i="40" l="1"/>
  <c r="N30" i="40"/>
  <c r="N28" i="40"/>
  <c r="M29" i="40"/>
  <c r="M30" i="40"/>
  <c r="M28" i="40"/>
  <c r="I9" i="58" l="1"/>
  <c r="H9" i="58"/>
  <c r="G8" i="58"/>
  <c r="F8" i="58"/>
  <c r="C9" i="58" l="1"/>
  <c r="E9" i="58" s="1"/>
  <c r="B9" i="58"/>
  <c r="D9" i="58" s="1"/>
  <c r="E7" i="58"/>
  <c r="G7" i="58" s="1"/>
  <c r="E6" i="58"/>
  <c r="G6" i="58" s="1"/>
  <c r="E5" i="58"/>
  <c r="G5" i="58" s="1"/>
  <c r="G9" i="58" s="1"/>
  <c r="D7" i="58"/>
  <c r="F7" i="58" s="1"/>
  <c r="D6" i="58"/>
  <c r="F6" i="58" s="1"/>
  <c r="D5" i="58"/>
  <c r="F5" i="58" s="1"/>
  <c r="F9" i="58" l="1"/>
  <c r="E16" i="50"/>
  <c r="C16" i="50"/>
  <c r="F16" i="50" s="1"/>
  <c r="J9" i="5"/>
  <c r="H4" i="49"/>
  <c r="G4" i="40"/>
  <c r="H60" i="11" l="1"/>
  <c r="H4" i="11"/>
  <c r="H5" i="11"/>
  <c r="H6" i="11"/>
  <c r="H7" i="11"/>
  <c r="H8" i="11"/>
  <c r="H9" i="11"/>
  <c r="H10" i="11"/>
  <c r="H11" i="11"/>
  <c r="H12" i="11"/>
  <c r="H13" i="11"/>
  <c r="H14" i="11"/>
  <c r="H15" i="11"/>
  <c r="H16" i="11"/>
  <c r="H17" i="11"/>
  <c r="H18" i="11"/>
  <c r="H19" i="11"/>
  <c r="H20" i="11"/>
  <c r="H21" i="11"/>
  <c r="H22" i="11"/>
  <c r="H23" i="11"/>
  <c r="H24" i="11"/>
  <c r="H25" i="11"/>
  <c r="H26" i="11"/>
  <c r="H27" i="11"/>
  <c r="H28" i="11"/>
  <c r="H29" i="11"/>
  <c r="H30" i="11"/>
  <c r="H31" i="11"/>
  <c r="H32" i="11"/>
  <c r="H33" i="11"/>
  <c r="H34" i="11"/>
  <c r="H35" i="11"/>
  <c r="H36" i="11"/>
  <c r="H37" i="11"/>
  <c r="H38" i="11"/>
  <c r="H39" i="11"/>
  <c r="H40" i="11"/>
  <c r="H41" i="11"/>
  <c r="H42" i="11"/>
  <c r="H43" i="11"/>
  <c r="H44" i="11"/>
  <c r="H3" i="11"/>
  <c r="H59" i="10"/>
  <c r="H4" i="10"/>
  <c r="H5" i="10"/>
  <c r="H6" i="10"/>
  <c r="H7" i="10"/>
  <c r="H8" i="10"/>
  <c r="H9" i="10"/>
  <c r="H10" i="10"/>
  <c r="H11" i="10"/>
  <c r="H12" i="10"/>
  <c r="H13" i="10"/>
  <c r="H14" i="10"/>
  <c r="H15" i="10"/>
  <c r="H16" i="10"/>
  <c r="H17" i="10"/>
  <c r="H18" i="10"/>
  <c r="H19" i="10"/>
  <c r="H20" i="10"/>
  <c r="H21" i="10"/>
  <c r="H22" i="10"/>
  <c r="H23" i="10"/>
  <c r="H24" i="10"/>
  <c r="H25" i="10"/>
  <c r="H26" i="10"/>
  <c r="H27" i="10"/>
  <c r="H28" i="10"/>
  <c r="H29" i="10"/>
  <c r="H30" i="10"/>
  <c r="H31" i="10"/>
  <c r="H32" i="10"/>
  <c r="H33" i="10"/>
  <c r="H34" i="10"/>
  <c r="H35" i="10"/>
  <c r="H36" i="10"/>
  <c r="H37" i="10"/>
  <c r="H38" i="10"/>
  <c r="H39" i="10"/>
  <c r="H40" i="10"/>
  <c r="H41" i="10"/>
  <c r="H42" i="10"/>
  <c r="H43" i="10"/>
  <c r="H3" i="10"/>
  <c r="H61" i="9"/>
  <c r="H4" i="9"/>
  <c r="H5" i="9"/>
  <c r="H6" i="9"/>
  <c r="H7" i="9"/>
  <c r="H8" i="9"/>
  <c r="H9" i="9"/>
  <c r="H10" i="9"/>
  <c r="H11" i="9"/>
  <c r="H12" i="9"/>
  <c r="H13" i="9"/>
  <c r="H14" i="9"/>
  <c r="H15" i="9"/>
  <c r="H16" i="9"/>
  <c r="H17" i="9"/>
  <c r="H18" i="9"/>
  <c r="H19" i="9"/>
  <c r="H20" i="9"/>
  <c r="H21" i="9"/>
  <c r="H22" i="9"/>
  <c r="H23" i="9"/>
  <c r="H24" i="9"/>
  <c r="H25" i="9"/>
  <c r="H26" i="9"/>
  <c r="H27" i="9"/>
  <c r="H28" i="9"/>
  <c r="H29" i="9"/>
  <c r="H30" i="9"/>
  <c r="H31" i="9"/>
  <c r="H32" i="9"/>
  <c r="H33" i="9"/>
  <c r="H34" i="9"/>
  <c r="H35" i="9"/>
  <c r="H36" i="9"/>
  <c r="H37" i="9"/>
  <c r="H38" i="9"/>
  <c r="H39" i="9"/>
  <c r="H40" i="9"/>
  <c r="H41" i="9"/>
  <c r="H42" i="9"/>
  <c r="H43" i="9"/>
  <c r="H44" i="9"/>
  <c r="H3" i="9"/>
  <c r="H61" i="6"/>
  <c r="H4" i="6"/>
  <c r="H5" i="6"/>
  <c r="H6" i="6"/>
  <c r="H7" i="6"/>
  <c r="H8" i="6"/>
  <c r="H9" i="6"/>
  <c r="H10" i="6"/>
  <c r="H11" i="6"/>
  <c r="H12" i="6"/>
  <c r="H13" i="6"/>
  <c r="H14" i="6"/>
  <c r="H15" i="6"/>
  <c r="H16" i="6"/>
  <c r="H17" i="6"/>
  <c r="H18" i="6"/>
  <c r="H19" i="6"/>
  <c r="H20" i="6"/>
  <c r="H21" i="6"/>
  <c r="H22" i="6"/>
  <c r="H23" i="6"/>
  <c r="H24" i="6"/>
  <c r="H25" i="6"/>
  <c r="H26" i="6"/>
  <c r="H27" i="6"/>
  <c r="H28" i="6"/>
  <c r="H29" i="6"/>
  <c r="H30" i="6"/>
  <c r="H31" i="6"/>
  <c r="H32" i="6"/>
  <c r="H33" i="6"/>
  <c r="H34" i="6"/>
  <c r="H35" i="6"/>
  <c r="H36" i="6"/>
  <c r="H37" i="6"/>
  <c r="H38" i="6"/>
  <c r="H39" i="6"/>
  <c r="H40" i="6"/>
  <c r="H41" i="6"/>
  <c r="H42" i="6"/>
  <c r="H3" i="6"/>
  <c r="H62" i="5"/>
  <c r="H4" i="5"/>
  <c r="H5" i="5"/>
  <c r="H6" i="5"/>
  <c r="H7" i="5"/>
  <c r="H8" i="5"/>
  <c r="H9" i="5"/>
  <c r="H10" i="5"/>
  <c r="H11" i="5"/>
  <c r="H12" i="5"/>
  <c r="H13" i="5"/>
  <c r="H14" i="5"/>
  <c r="H15" i="5"/>
  <c r="H16" i="5"/>
  <c r="H17" i="5"/>
  <c r="H18" i="5"/>
  <c r="H19" i="5"/>
  <c r="H20" i="5"/>
  <c r="H21" i="5"/>
  <c r="H22" i="5"/>
  <c r="H23" i="5"/>
  <c r="H24" i="5"/>
  <c r="H25" i="5"/>
  <c r="H26" i="5"/>
  <c r="H27" i="5"/>
  <c r="H28" i="5"/>
  <c r="H29" i="5"/>
  <c r="H30" i="5"/>
  <c r="H31" i="5"/>
  <c r="H32" i="5"/>
  <c r="H33" i="5"/>
  <c r="H34" i="5"/>
  <c r="H35" i="5"/>
  <c r="H36" i="5"/>
  <c r="H37" i="5"/>
  <c r="H38" i="5"/>
  <c r="H39" i="5"/>
  <c r="H40" i="5"/>
  <c r="H41" i="5"/>
  <c r="H42" i="5"/>
  <c r="H4" i="4"/>
  <c r="H5" i="4"/>
  <c r="H6" i="4"/>
  <c r="H7" i="4"/>
  <c r="H8" i="4"/>
  <c r="H9" i="4"/>
  <c r="H10" i="4"/>
  <c r="H11" i="4"/>
  <c r="H12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37" i="4"/>
  <c r="H38" i="4"/>
  <c r="H39" i="4"/>
  <c r="H40" i="4"/>
  <c r="H41" i="4"/>
  <c r="H42" i="4"/>
  <c r="H43" i="4"/>
  <c r="H44" i="4"/>
  <c r="H45" i="4"/>
  <c r="H46" i="4"/>
  <c r="H47" i="4"/>
  <c r="H48" i="4"/>
  <c r="E13" i="40"/>
  <c r="G4" i="14" l="1"/>
  <c r="J31" i="26"/>
  <c r="H31" i="26"/>
  <c r="G4" i="11" l="1"/>
  <c r="G5" i="11"/>
  <c r="G6" i="11"/>
  <c r="G7" i="11"/>
  <c r="G8" i="11"/>
  <c r="G9" i="11"/>
  <c r="G10" i="11"/>
  <c r="G11" i="11"/>
  <c r="G12" i="11"/>
  <c r="G13" i="11"/>
  <c r="G14" i="11"/>
  <c r="G15" i="11"/>
  <c r="G16" i="11"/>
  <c r="G17" i="11"/>
  <c r="G18" i="11"/>
  <c r="G19" i="11"/>
  <c r="G20" i="11"/>
  <c r="G21" i="11"/>
  <c r="G22" i="11"/>
  <c r="G23" i="11"/>
  <c r="G24" i="11"/>
  <c r="G25" i="11"/>
  <c r="G26" i="11"/>
  <c r="G27" i="11"/>
  <c r="G28" i="11"/>
  <c r="G29" i="11"/>
  <c r="G30" i="11"/>
  <c r="G31" i="11"/>
  <c r="G32" i="11"/>
  <c r="G33" i="11"/>
  <c r="G34" i="11"/>
  <c r="G35" i="11"/>
  <c r="G36" i="11"/>
  <c r="G37" i="11"/>
  <c r="G38" i="11"/>
  <c r="G39" i="11"/>
  <c r="G40" i="11"/>
  <c r="G41" i="11"/>
  <c r="G42" i="11"/>
  <c r="G43" i="11"/>
  <c r="G44" i="11"/>
  <c r="F38" i="11"/>
  <c r="F15" i="11"/>
  <c r="F4" i="11"/>
  <c r="F45" i="11"/>
  <c r="F12" i="11"/>
  <c r="F3" i="11"/>
  <c r="F18" i="11"/>
  <c r="F9" i="11"/>
  <c r="F34" i="11"/>
  <c r="F33" i="11"/>
  <c r="F40" i="11"/>
  <c r="F11" i="11"/>
  <c r="F24" i="11"/>
  <c r="F36" i="11"/>
  <c r="F39" i="11"/>
  <c r="F32" i="11"/>
  <c r="F31" i="11"/>
  <c r="F16" i="11"/>
  <c r="F28" i="11"/>
  <c r="F10" i="11"/>
  <c r="F26" i="10"/>
  <c r="C59" i="10"/>
  <c r="K13" i="10" s="1"/>
  <c r="G7" i="10"/>
  <c r="G8" i="10"/>
  <c r="G9" i="10"/>
  <c r="G10" i="10"/>
  <c r="G11" i="10"/>
  <c r="G12" i="10"/>
  <c r="G13" i="10"/>
  <c r="G14" i="10"/>
  <c r="G15" i="10"/>
  <c r="G16" i="10"/>
  <c r="G17" i="10"/>
  <c r="G18" i="10"/>
  <c r="G19" i="10"/>
  <c r="G20" i="10"/>
  <c r="G21" i="10"/>
  <c r="G22" i="10"/>
  <c r="G23" i="10"/>
  <c r="G24" i="10"/>
  <c r="G25" i="10"/>
  <c r="G26" i="10"/>
  <c r="G27" i="10"/>
  <c r="G28" i="10"/>
  <c r="G29" i="10"/>
  <c r="G30" i="10"/>
  <c r="G31" i="10"/>
  <c r="G32" i="10"/>
  <c r="G33" i="10"/>
  <c r="G34" i="10"/>
  <c r="G35" i="10"/>
  <c r="G36" i="10"/>
  <c r="G37" i="10"/>
  <c r="G38" i="10"/>
  <c r="G39" i="10"/>
  <c r="G40" i="10"/>
  <c r="G41" i="10"/>
  <c r="G42" i="10"/>
  <c r="G43" i="10"/>
  <c r="F4" i="9"/>
  <c r="F5" i="9"/>
  <c r="F6" i="9"/>
  <c r="F7" i="9"/>
  <c r="F8" i="9"/>
  <c r="F9" i="9"/>
  <c r="F10" i="9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G7" i="9"/>
  <c r="G8" i="9"/>
  <c r="G9" i="9"/>
  <c r="G10" i="9"/>
  <c r="G11" i="9"/>
  <c r="G12" i="9"/>
  <c r="G13" i="9"/>
  <c r="G14" i="9"/>
  <c r="G15" i="9"/>
  <c r="G16" i="9"/>
  <c r="G17" i="9"/>
  <c r="G18" i="9"/>
  <c r="G19" i="9"/>
  <c r="G20" i="9"/>
  <c r="G21" i="9"/>
  <c r="G22" i="9"/>
  <c r="G23" i="9"/>
  <c r="G24" i="9"/>
  <c r="G25" i="9"/>
  <c r="G26" i="9"/>
  <c r="G27" i="9"/>
  <c r="G28" i="9"/>
  <c r="G29" i="9"/>
  <c r="G30" i="9"/>
  <c r="G31" i="9"/>
  <c r="G32" i="9"/>
  <c r="G33" i="9"/>
  <c r="G34" i="9"/>
  <c r="G35" i="9"/>
  <c r="G36" i="9"/>
  <c r="G37" i="9"/>
  <c r="G38" i="9"/>
  <c r="G39" i="9"/>
  <c r="G40" i="9"/>
  <c r="G41" i="9"/>
  <c r="G42" i="9"/>
  <c r="G44" i="9"/>
  <c r="F3" i="9"/>
  <c r="F41" i="9"/>
  <c r="F42" i="9"/>
  <c r="F45" i="9"/>
  <c r="F40" i="9"/>
  <c r="F44" i="9"/>
  <c r="G4" i="9"/>
  <c r="G5" i="9"/>
  <c r="G6" i="9"/>
  <c r="H18" i="8"/>
  <c r="H17" i="8"/>
  <c r="H16" i="8"/>
  <c r="I15" i="8"/>
  <c r="H15" i="8"/>
  <c r="I14" i="8"/>
  <c r="H14" i="8"/>
  <c r="I13" i="8"/>
  <c r="H13" i="8"/>
  <c r="N15" i="8"/>
  <c r="G54" i="8"/>
  <c r="G53" i="8"/>
  <c r="G52" i="8"/>
  <c r="F54" i="8"/>
  <c r="F53" i="8"/>
  <c r="E24" i="7"/>
  <c r="E23" i="7"/>
  <c r="E22" i="7"/>
  <c r="D24" i="7"/>
  <c r="D23" i="7"/>
  <c r="C24" i="7"/>
  <c r="C23" i="7"/>
  <c r="C22" i="7"/>
  <c r="F22" i="7" s="1"/>
  <c r="E18" i="50"/>
  <c r="E17" i="50"/>
  <c r="D18" i="50"/>
  <c r="D17" i="50"/>
  <c r="C18" i="50"/>
  <c r="C17" i="50"/>
  <c r="C61" i="6"/>
  <c r="K13" i="6" s="1"/>
  <c r="G6" i="6"/>
  <c r="F6" i="6"/>
  <c r="F4" i="6"/>
  <c r="F5" i="6"/>
  <c r="F7" i="6"/>
  <c r="F8" i="6"/>
  <c r="F9" i="6"/>
  <c r="F10" i="6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4" i="6"/>
  <c r="G5" i="6"/>
  <c r="G7" i="6"/>
  <c r="G8" i="6"/>
  <c r="G9" i="6"/>
  <c r="G10" i="6"/>
  <c r="G11" i="6"/>
  <c r="G12" i="6"/>
  <c r="G13" i="6"/>
  <c r="G14" i="6"/>
  <c r="G15" i="6"/>
  <c r="G16" i="6"/>
  <c r="G17" i="6"/>
  <c r="G18" i="6"/>
  <c r="G19" i="6"/>
  <c r="G20" i="6"/>
  <c r="G21" i="6"/>
  <c r="G22" i="6"/>
  <c r="G23" i="6"/>
  <c r="G24" i="6"/>
  <c r="G25" i="6"/>
  <c r="G26" i="6"/>
  <c r="G27" i="6"/>
  <c r="G28" i="6"/>
  <c r="G29" i="6"/>
  <c r="G30" i="6"/>
  <c r="G31" i="6"/>
  <c r="G32" i="6"/>
  <c r="G33" i="6"/>
  <c r="G34" i="6"/>
  <c r="G35" i="6"/>
  <c r="G37" i="6"/>
  <c r="G39" i="6"/>
  <c r="G40" i="6"/>
  <c r="G41" i="6"/>
  <c r="G42" i="6"/>
  <c r="G44" i="6"/>
  <c r="G45" i="6"/>
  <c r="G3" i="6"/>
  <c r="K4" i="5"/>
  <c r="L4" i="5"/>
  <c r="K5" i="5"/>
  <c r="L5" i="5"/>
  <c r="K6" i="5"/>
  <c r="L6" i="5"/>
  <c r="K7" i="5"/>
  <c r="L7" i="5"/>
  <c r="K8" i="5"/>
  <c r="L8" i="5"/>
  <c r="K9" i="5"/>
  <c r="L9" i="5"/>
  <c r="K10" i="5"/>
  <c r="L10" i="5"/>
  <c r="L11" i="5"/>
  <c r="K12" i="5"/>
  <c r="L12" i="5"/>
  <c r="L3" i="5"/>
  <c r="J4" i="5"/>
  <c r="J5" i="5"/>
  <c r="J6" i="5"/>
  <c r="J7" i="5"/>
  <c r="J8" i="5"/>
  <c r="J10" i="5"/>
  <c r="J11" i="5"/>
  <c r="J12" i="5"/>
  <c r="E62" i="5"/>
  <c r="L13" i="5"/>
  <c r="C62" i="5"/>
  <c r="G5" i="5"/>
  <c r="G6" i="5"/>
  <c r="G7" i="5"/>
  <c r="G8" i="5"/>
  <c r="G9" i="5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8" i="5"/>
  <c r="G39" i="5"/>
  <c r="G40" i="5"/>
  <c r="G41" i="5"/>
  <c r="G42" i="5"/>
  <c r="G3" i="5"/>
  <c r="K6" i="4"/>
  <c r="K12" i="4"/>
  <c r="K11" i="4"/>
  <c r="J4" i="4"/>
  <c r="J5" i="4"/>
  <c r="J6" i="4"/>
  <c r="J7" i="4"/>
  <c r="J8" i="4"/>
  <c r="J9" i="4"/>
  <c r="J10" i="4"/>
  <c r="J11" i="4"/>
  <c r="J12" i="4"/>
  <c r="L4" i="4"/>
  <c r="L5" i="4"/>
  <c r="L6" i="4"/>
  <c r="L7" i="4"/>
  <c r="L8" i="4"/>
  <c r="L9" i="4"/>
  <c r="L10" i="4"/>
  <c r="L11" i="4"/>
  <c r="L12" i="4"/>
  <c r="L2" i="4"/>
  <c r="K4" i="4"/>
  <c r="K5" i="4"/>
  <c r="K7" i="4"/>
  <c r="K8" i="4"/>
  <c r="K9" i="4"/>
  <c r="K10" i="4"/>
  <c r="K2" i="4"/>
  <c r="E62" i="4"/>
  <c r="D62" i="4"/>
  <c r="L13" i="4" s="1"/>
  <c r="C62" i="4"/>
  <c r="G62" i="4" s="1"/>
  <c r="G32" i="4"/>
  <c r="G33" i="4"/>
  <c r="G34" i="4"/>
  <c r="G36" i="4"/>
  <c r="G37" i="4"/>
  <c r="G38" i="4"/>
  <c r="G40" i="4"/>
  <c r="G41" i="4"/>
  <c r="G42" i="4"/>
  <c r="G44" i="4"/>
  <c r="G4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44" i="4"/>
  <c r="G25" i="4"/>
  <c r="G5" i="4"/>
  <c r="G3" i="4"/>
  <c r="F3" i="4"/>
  <c r="N4" i="3"/>
  <c r="Q4" i="3" s="1"/>
  <c r="G42" i="3"/>
  <c r="G41" i="3"/>
  <c r="G40" i="3"/>
  <c r="E42" i="3"/>
  <c r="E41" i="3"/>
  <c r="E40" i="3"/>
  <c r="E24" i="2"/>
  <c r="E23" i="2"/>
  <c r="E22" i="2"/>
  <c r="D24" i="2"/>
  <c r="D23" i="2"/>
  <c r="D22" i="2"/>
  <c r="C24" i="2"/>
  <c r="C23" i="2"/>
  <c r="C22" i="2"/>
  <c r="H5" i="2"/>
  <c r="G5" i="2"/>
  <c r="G5" i="49"/>
  <c r="G3" i="49"/>
  <c r="E17" i="49"/>
  <c r="E16" i="49"/>
  <c r="E15" i="49"/>
  <c r="D17" i="49"/>
  <c r="D16" i="49"/>
  <c r="F16" i="49" s="1"/>
  <c r="D15" i="49"/>
  <c r="C16" i="49"/>
  <c r="C17" i="49"/>
  <c r="C15" i="49"/>
  <c r="F77" i="41"/>
  <c r="D77" i="41"/>
  <c r="B77" i="41"/>
  <c r="B75" i="41"/>
  <c r="F68" i="42"/>
  <c r="F66" i="42"/>
  <c r="D68" i="42"/>
  <c r="B68" i="42"/>
  <c r="B67" i="42" s="1"/>
  <c r="B66" i="42"/>
  <c r="D26" i="40"/>
  <c r="C13" i="40"/>
  <c r="F23" i="2" l="1"/>
  <c r="F24" i="2"/>
  <c r="F67" i="42"/>
  <c r="F17" i="50"/>
  <c r="F18" i="50"/>
  <c r="F15" i="49"/>
  <c r="F17" i="49"/>
  <c r="F22" i="2"/>
  <c r="G62" i="5"/>
  <c r="K13" i="5"/>
  <c r="F62" i="5"/>
  <c r="F23" i="7"/>
  <c r="G16" i="49"/>
  <c r="F24" i="7"/>
  <c r="R4" i="3"/>
  <c r="H22" i="7"/>
  <c r="K13" i="4"/>
  <c r="H16" i="49"/>
  <c r="F62" i="4"/>
  <c r="F35" i="11" l="1"/>
  <c r="G3" i="11"/>
  <c r="F31" i="5"/>
  <c r="G3" i="9"/>
  <c r="H37" i="3"/>
  <c r="F7" i="10" l="1"/>
  <c r="H5" i="14" l="1"/>
  <c r="H6" i="14"/>
  <c r="H7" i="14"/>
  <c r="H8" i="14"/>
  <c r="H9" i="14"/>
  <c r="H10" i="14"/>
  <c r="H11" i="14"/>
  <c r="H4" i="14"/>
  <c r="G5" i="14"/>
  <c r="G6" i="14"/>
  <c r="G7" i="14"/>
  <c r="G8" i="14"/>
  <c r="G9" i="14"/>
  <c r="G10" i="14"/>
  <c r="G11" i="14"/>
  <c r="H49" i="8" l="1"/>
  <c r="H50" i="8"/>
  <c r="H51" i="8"/>
  <c r="H5" i="7"/>
  <c r="H6" i="7"/>
  <c r="H7" i="7"/>
  <c r="H8" i="7"/>
  <c r="H9" i="7"/>
  <c r="H10" i="7"/>
  <c r="H11" i="7"/>
  <c r="H12" i="7"/>
  <c r="H13" i="7"/>
  <c r="H14" i="7"/>
  <c r="H15" i="7"/>
  <c r="H16" i="7"/>
  <c r="H17" i="7"/>
  <c r="H18" i="7"/>
  <c r="H19" i="7"/>
  <c r="H20" i="7"/>
  <c r="H21" i="7"/>
  <c r="G5" i="7"/>
  <c r="G6" i="7"/>
  <c r="G7" i="7"/>
  <c r="G8" i="7"/>
  <c r="G9" i="7"/>
  <c r="G10" i="7"/>
  <c r="G11" i="7"/>
  <c r="G12" i="7"/>
  <c r="G13" i="7"/>
  <c r="G14" i="7"/>
  <c r="G15" i="7"/>
  <c r="G16" i="7"/>
  <c r="G17" i="7"/>
  <c r="G18" i="7"/>
  <c r="G19" i="7"/>
  <c r="G20" i="7"/>
  <c r="G21" i="7"/>
  <c r="G4" i="7"/>
  <c r="H23" i="7"/>
  <c r="H24" i="7"/>
  <c r="F12" i="5"/>
  <c r="F34" i="5"/>
  <c r="F6" i="5"/>
  <c r="F32" i="5"/>
  <c r="F20" i="5"/>
  <c r="F38" i="5"/>
  <c r="F26" i="5"/>
  <c r="F42" i="5"/>
  <c r="F22" i="5"/>
  <c r="F27" i="5"/>
  <c r="F28" i="5"/>
  <c r="F24" i="5"/>
  <c r="F23" i="5"/>
  <c r="F35" i="5"/>
  <c r="F16" i="5"/>
  <c r="F17" i="5"/>
  <c r="F15" i="5"/>
  <c r="F29" i="5"/>
  <c r="F14" i="5"/>
  <c r="F8" i="5"/>
  <c r="F25" i="5"/>
  <c r="F37" i="5"/>
  <c r="F21" i="5"/>
  <c r="F33" i="5"/>
  <c r="F6" i="4"/>
  <c r="G24" i="4"/>
  <c r="G31" i="4"/>
  <c r="G22" i="4"/>
  <c r="G23" i="4"/>
  <c r="G26" i="4"/>
  <c r="G17" i="4"/>
  <c r="G22" i="7" l="1"/>
  <c r="G24" i="7"/>
  <c r="G23" i="7"/>
  <c r="G14" i="49" l="1"/>
  <c r="G13" i="49"/>
  <c r="G12" i="49"/>
  <c r="H3" i="49"/>
  <c r="E75" i="41"/>
  <c r="D75" i="41"/>
  <c r="C75" i="41"/>
  <c r="D76" i="41" l="1"/>
  <c r="D20" i="40"/>
  <c r="D27" i="40" s="1"/>
  <c r="F4" i="40"/>
  <c r="N6" i="8" l="1"/>
  <c r="N5" i="8"/>
  <c r="D60" i="11" l="1"/>
  <c r="N13" i="11" s="1"/>
  <c r="P4" i="8"/>
  <c r="P5" i="8"/>
  <c r="P6" i="8"/>
  <c r="P7" i="8"/>
  <c r="P8" i="8"/>
  <c r="P9" i="8"/>
  <c r="P10" i="8"/>
  <c r="P11" i="8"/>
  <c r="P12" i="8"/>
  <c r="P13" i="8"/>
  <c r="P14" i="8"/>
  <c r="P15" i="8"/>
  <c r="O4" i="8"/>
  <c r="O5" i="8"/>
  <c r="Q5" i="8" s="1"/>
  <c r="O6" i="8"/>
  <c r="Q6" i="8" s="1"/>
  <c r="O7" i="8"/>
  <c r="Q7" i="8" s="1"/>
  <c r="O8" i="8"/>
  <c r="O9" i="8"/>
  <c r="O10" i="8"/>
  <c r="Q10" i="8" s="1"/>
  <c r="O11" i="8"/>
  <c r="O12" i="8"/>
  <c r="O13" i="8"/>
  <c r="Q13" i="8" s="1"/>
  <c r="O14" i="8"/>
  <c r="O15" i="8"/>
  <c r="Q15" i="8" s="1"/>
  <c r="N14" i="8"/>
  <c r="G7" i="50"/>
  <c r="H4" i="50"/>
  <c r="H16" i="50"/>
  <c r="G27" i="4"/>
  <c r="G20" i="4"/>
  <c r="F5" i="4"/>
  <c r="F7" i="4"/>
  <c r="F9" i="4"/>
  <c r="F4" i="4"/>
  <c r="F10" i="4"/>
  <c r="F8" i="4"/>
  <c r="F11" i="4"/>
  <c r="F14" i="4"/>
  <c r="F13" i="4"/>
  <c r="F12" i="4"/>
  <c r="F15" i="4"/>
  <c r="P11" i="3"/>
  <c r="N10" i="3"/>
  <c r="H4" i="2"/>
  <c r="H5" i="49"/>
  <c r="B76" i="41"/>
  <c r="C76" i="41" s="1"/>
  <c r="D66" i="42"/>
  <c r="D18" i="40"/>
  <c r="Q14" i="8" l="1"/>
  <c r="R4" i="8"/>
  <c r="Q4" i="8"/>
  <c r="O17" i="8"/>
  <c r="O20" i="8" s="1"/>
  <c r="O16" i="8"/>
  <c r="P18" i="8"/>
  <c r="P21" i="8" s="1"/>
  <c r="O18" i="8"/>
  <c r="O21" i="8" s="1"/>
  <c r="P16" i="8"/>
  <c r="P19" i="8" s="1"/>
  <c r="G16" i="50"/>
  <c r="P17" i="8"/>
  <c r="P20" i="8" s="1"/>
  <c r="C66" i="42"/>
  <c r="H17" i="50"/>
  <c r="G15" i="49"/>
  <c r="O19" i="8" l="1"/>
  <c r="Q16" i="8"/>
  <c r="G66" i="42"/>
  <c r="F44" i="10" l="1"/>
  <c r="F29" i="10"/>
  <c r="F6" i="10"/>
  <c r="F34" i="10"/>
  <c r="F22" i="10"/>
  <c r="F33" i="10"/>
  <c r="F30" i="10"/>
  <c r="F27" i="10"/>
  <c r="F8" i="10"/>
  <c r="F39" i="10"/>
  <c r="F37" i="10"/>
  <c r="F31" i="10"/>
  <c r="F3" i="10"/>
  <c r="N8" i="8" l="1"/>
  <c r="Q8" i="8" s="1"/>
  <c r="N5" i="3"/>
  <c r="N19" i="8" l="1"/>
  <c r="Q19" i="8" s="1"/>
  <c r="F7" i="11"/>
  <c r="F21" i="11"/>
  <c r="F8" i="11"/>
  <c r="F17" i="11"/>
  <c r="F27" i="11"/>
  <c r="F29" i="11"/>
  <c r="F5" i="11"/>
  <c r="F6" i="11"/>
  <c r="F20" i="11"/>
  <c r="F14" i="11"/>
  <c r="F25" i="11"/>
  <c r="F23" i="11"/>
  <c r="F37" i="11"/>
  <c r="G3" i="10"/>
  <c r="G4" i="10"/>
  <c r="N12" i="8"/>
  <c r="Q12" i="8" s="1"/>
  <c r="G4" i="6"/>
  <c r="F3" i="6"/>
  <c r="S16" i="8" l="1"/>
  <c r="R16" i="8"/>
  <c r="S19" i="8"/>
  <c r="R19" i="8"/>
  <c r="F10" i="5"/>
  <c r="F44" i="5"/>
  <c r="F3" i="5"/>
  <c r="F36" i="5"/>
  <c r="F19" i="5"/>
  <c r="F39" i="5"/>
  <c r="F11" i="5"/>
  <c r="F9" i="5"/>
  <c r="F40" i="5"/>
  <c r="F30" i="5"/>
  <c r="G6" i="4"/>
  <c r="G7" i="4"/>
  <c r="G9" i="4"/>
  <c r="G4" i="4"/>
  <c r="G19" i="4"/>
  <c r="G29" i="4"/>
  <c r="G21" i="4"/>
  <c r="G10" i="4"/>
  <c r="G8" i="4"/>
  <c r="G11" i="4"/>
  <c r="G14" i="4"/>
  <c r="G13" i="4"/>
  <c r="G30" i="4"/>
  <c r="G16" i="4"/>
  <c r="G18" i="4"/>
  <c r="G12" i="4"/>
  <c r="G15" i="4"/>
  <c r="G28" i="4"/>
  <c r="P7" i="3" l="1"/>
  <c r="P8" i="3"/>
  <c r="P9" i="3"/>
  <c r="N7" i="3"/>
  <c r="P12" i="3"/>
  <c r="P10" i="3"/>
  <c r="O12" i="3"/>
  <c r="O11" i="3"/>
  <c r="O10" i="3"/>
  <c r="Q10" i="3" s="1"/>
  <c r="N13" i="3"/>
  <c r="N12" i="3"/>
  <c r="N11" i="3"/>
  <c r="I13" i="3"/>
  <c r="I7" i="3"/>
  <c r="I8" i="3"/>
  <c r="I9" i="3"/>
  <c r="I14" i="3"/>
  <c r="I15" i="3"/>
  <c r="I22" i="3"/>
  <c r="I23" i="3"/>
  <c r="I24" i="3"/>
  <c r="I25" i="3"/>
  <c r="I26" i="3"/>
  <c r="I27" i="3"/>
  <c r="I28" i="3"/>
  <c r="I29" i="3"/>
  <c r="I30" i="3"/>
  <c r="I31" i="3"/>
  <c r="I32" i="3"/>
  <c r="I33" i="3"/>
  <c r="I34" i="3"/>
  <c r="I35" i="3"/>
  <c r="I36" i="3"/>
  <c r="I37" i="3"/>
  <c r="I38" i="3"/>
  <c r="I39" i="3"/>
  <c r="I5" i="3"/>
  <c r="I6" i="3"/>
  <c r="I4" i="3"/>
  <c r="H5" i="3"/>
  <c r="H6" i="3"/>
  <c r="H7" i="3"/>
  <c r="H8" i="3"/>
  <c r="H9" i="3"/>
  <c r="H13" i="3"/>
  <c r="H14" i="3"/>
  <c r="H15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8" i="3"/>
  <c r="H39" i="3"/>
  <c r="H4" i="3"/>
  <c r="H22" i="2"/>
  <c r="Q11" i="3" l="1"/>
  <c r="Q12" i="3"/>
  <c r="N16" i="3"/>
  <c r="I40" i="3"/>
  <c r="R10" i="3"/>
  <c r="H40" i="3"/>
  <c r="N19" i="3" l="1"/>
  <c r="F43" i="11"/>
  <c r="F42" i="11"/>
  <c r="F44" i="11"/>
  <c r="F26" i="11"/>
  <c r="F30" i="11"/>
  <c r="F25" i="10"/>
  <c r="F9" i="10"/>
  <c r="F15" i="10"/>
  <c r="F20" i="10"/>
  <c r="F10" i="10"/>
  <c r="F5" i="10"/>
  <c r="F32" i="10"/>
  <c r="F4" i="10"/>
  <c r="F16" i="10"/>
  <c r="F19" i="10"/>
  <c r="F28" i="10"/>
  <c r="F11" i="10"/>
  <c r="F12" i="10"/>
  <c r="F38" i="10"/>
  <c r="F13" i="10"/>
  <c r="F43" i="10"/>
  <c r="F40" i="10"/>
  <c r="F36" i="10"/>
  <c r="F35" i="10"/>
  <c r="F18" i="10"/>
  <c r="F17" i="10"/>
  <c r="F14" i="10"/>
  <c r="F24" i="10"/>
  <c r="F41" i="10"/>
  <c r="N11" i="8" l="1"/>
  <c r="Q11" i="8" s="1"/>
  <c r="H4" i="7"/>
  <c r="E61" i="6"/>
  <c r="D61" i="6"/>
  <c r="L13" i="6" s="1"/>
  <c r="N17" i="8" l="1"/>
  <c r="R17" i="8" s="1"/>
  <c r="S17" i="8"/>
  <c r="I53" i="8"/>
  <c r="S11" i="8"/>
  <c r="F61" i="6"/>
  <c r="G61" i="6"/>
  <c r="H53" i="8"/>
  <c r="I42" i="3"/>
  <c r="I41" i="3"/>
  <c r="G6" i="49"/>
  <c r="G7" i="49"/>
  <c r="G8" i="49"/>
  <c r="G10" i="49"/>
  <c r="G11" i="49"/>
  <c r="G17" i="49"/>
  <c r="G10" i="2"/>
  <c r="G4" i="2"/>
  <c r="I59" i="10" l="1"/>
  <c r="I49" i="10"/>
  <c r="Q17" i="8"/>
  <c r="N20" i="8"/>
  <c r="E66" i="42"/>
  <c r="D67" i="42"/>
  <c r="S20" i="8" l="1"/>
  <c r="Q20" i="8"/>
  <c r="R20" i="8"/>
  <c r="I55" i="10"/>
  <c r="F19" i="11" l="1"/>
  <c r="F13" i="11"/>
  <c r="E60" i="11"/>
  <c r="C60" i="11"/>
  <c r="M13" i="11" s="1"/>
  <c r="A4" i="11"/>
  <c r="A5" i="11" s="1"/>
  <c r="A6" i="11" s="1"/>
  <c r="A7" i="11" s="1"/>
  <c r="A8" i="11" s="1"/>
  <c r="A9" i="11" s="1"/>
  <c r="A10" i="11" s="1"/>
  <c r="A11" i="11" s="1"/>
  <c r="A12" i="11" s="1"/>
  <c r="A13" i="11" s="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A33" i="11" s="1"/>
  <c r="A34" i="11" s="1"/>
  <c r="A35" i="11" s="1"/>
  <c r="A36" i="11" s="1"/>
  <c r="A37" i="11" s="1"/>
  <c r="A38" i="11" s="1"/>
  <c r="A39" i="11" s="1"/>
  <c r="A40" i="11" s="1"/>
  <c r="A41" i="11" s="1"/>
  <c r="A42" i="11" s="1"/>
  <c r="A43" i="11" s="1"/>
  <c r="A44" i="11" s="1"/>
  <c r="A45" i="11" s="1"/>
  <c r="A46" i="11" s="1"/>
  <c r="G60" i="11" l="1"/>
  <c r="I58" i="10"/>
  <c r="E59" i="10"/>
  <c r="S5" i="8"/>
  <c r="R11" i="8"/>
  <c r="R5" i="8"/>
  <c r="N9" i="8"/>
  <c r="H9" i="50"/>
  <c r="G4" i="5"/>
  <c r="F13" i="5"/>
  <c r="F5" i="5"/>
  <c r="F4" i="5"/>
  <c r="F7" i="5"/>
  <c r="F18" i="5"/>
  <c r="P15" i="3"/>
  <c r="P14" i="3"/>
  <c r="P13" i="3"/>
  <c r="P6" i="3"/>
  <c r="P4" i="3"/>
  <c r="S4" i="3" s="1"/>
  <c r="S10" i="3"/>
  <c r="H42" i="3"/>
  <c r="H41" i="3"/>
  <c r="H15" i="2"/>
  <c r="H13" i="2"/>
  <c r="H15" i="49"/>
  <c r="G75" i="41"/>
  <c r="G76" i="41" s="1"/>
  <c r="F75" i="41"/>
  <c r="F76" i="41" s="1"/>
  <c r="E76" i="41"/>
  <c r="E67" i="42"/>
  <c r="N18" i="8" l="1"/>
  <c r="Q9" i="8"/>
  <c r="P18" i="3"/>
  <c r="P21" i="3" s="1"/>
  <c r="F59" i="10"/>
  <c r="L13" i="10"/>
  <c r="P16" i="3"/>
  <c r="P19" i="3" s="1"/>
  <c r="S13" i="3"/>
  <c r="R6" i="8"/>
  <c r="G22" i="2"/>
  <c r="C67" i="42"/>
  <c r="G59" i="10"/>
  <c r="N21" i="8" l="1"/>
  <c r="Q21" i="8" s="1"/>
  <c r="Q18" i="8"/>
  <c r="S18" i="8"/>
  <c r="R18" i="8"/>
  <c r="S19" i="3"/>
  <c r="S16" i="3"/>
  <c r="R21" i="8"/>
  <c r="S21" i="8"/>
  <c r="O15" i="3"/>
  <c r="O14" i="3"/>
  <c r="O13" i="3"/>
  <c r="Q13" i="3" s="1"/>
  <c r="H52" i="8" l="1"/>
  <c r="I54" i="10" l="1"/>
  <c r="I57" i="10"/>
  <c r="H5" i="50"/>
  <c r="P5" i="3"/>
  <c r="P17" i="3" s="1"/>
  <c r="P20" i="3" s="1"/>
  <c r="O5" i="3"/>
  <c r="Q5" i="3" s="1"/>
  <c r="O7" i="3"/>
  <c r="Q7" i="3" s="1"/>
  <c r="O6" i="3"/>
  <c r="N6" i="3"/>
  <c r="S11" i="3"/>
  <c r="Q6" i="3" l="1"/>
  <c r="S6" i="3"/>
  <c r="R6" i="3"/>
  <c r="R9" i="8" l="1"/>
  <c r="R8" i="8"/>
  <c r="R7" i="8" l="1"/>
  <c r="N14" i="3" l="1"/>
  <c r="Q14" i="3" s="1"/>
  <c r="H6" i="49"/>
  <c r="H7" i="49"/>
  <c r="H8" i="49"/>
  <c r="H9" i="49"/>
  <c r="H10" i="49"/>
  <c r="H11" i="49"/>
  <c r="H12" i="49"/>
  <c r="H13" i="49"/>
  <c r="H14" i="49"/>
  <c r="G6" i="40"/>
  <c r="N8" i="3" l="1"/>
  <c r="N17" i="3" l="1"/>
  <c r="F21" i="10"/>
  <c r="G68" i="42"/>
  <c r="I57" i="5" l="1"/>
  <c r="I62" i="5"/>
  <c r="N20" i="3"/>
  <c r="I52" i="5"/>
  <c r="S17" i="3"/>
  <c r="I53" i="5"/>
  <c r="I61" i="5"/>
  <c r="I50" i="10"/>
  <c r="I51" i="10"/>
  <c r="I52" i="10"/>
  <c r="I53" i="10"/>
  <c r="I56" i="10"/>
  <c r="G5" i="10"/>
  <c r="G6" i="10"/>
  <c r="F23" i="10"/>
  <c r="S7" i="8"/>
  <c r="S8" i="8"/>
  <c r="S9" i="8"/>
  <c r="S10" i="8"/>
  <c r="S12" i="8"/>
  <c r="R10" i="8"/>
  <c r="R12" i="8"/>
  <c r="H5" i="8"/>
  <c r="H6" i="8"/>
  <c r="H10" i="8"/>
  <c r="H11" i="8"/>
  <c r="H12" i="8"/>
  <c r="H25" i="8"/>
  <c r="H26" i="8"/>
  <c r="H27" i="8"/>
  <c r="H28" i="8"/>
  <c r="H29" i="8"/>
  <c r="H30" i="8"/>
  <c r="H31" i="8"/>
  <c r="H32" i="8"/>
  <c r="H33" i="8"/>
  <c r="H40" i="8"/>
  <c r="H41" i="8"/>
  <c r="H42" i="8"/>
  <c r="H43" i="8"/>
  <c r="H44" i="8"/>
  <c r="H45" i="8"/>
  <c r="H4" i="8"/>
  <c r="H18" i="50"/>
  <c r="H6" i="50"/>
  <c r="H7" i="50"/>
  <c r="H8" i="50"/>
  <c r="H10" i="50"/>
  <c r="H11" i="50"/>
  <c r="H12" i="50"/>
  <c r="H13" i="50"/>
  <c r="H14" i="50"/>
  <c r="H15" i="50"/>
  <c r="G5" i="50"/>
  <c r="G6" i="50"/>
  <c r="G8" i="50"/>
  <c r="G9" i="50"/>
  <c r="G10" i="50"/>
  <c r="G11" i="50"/>
  <c r="G12" i="50"/>
  <c r="G13" i="50"/>
  <c r="G14" i="50"/>
  <c r="G15" i="50"/>
  <c r="S20" i="3" l="1"/>
  <c r="H54" i="8"/>
  <c r="I55" i="5" l="1"/>
  <c r="I54" i="5"/>
  <c r="I56" i="5"/>
  <c r="I58" i="5"/>
  <c r="I59" i="5"/>
  <c r="I60" i="5"/>
  <c r="S5" i="3" l="1"/>
  <c r="N15" i="3"/>
  <c r="Q15" i="3" s="1"/>
  <c r="O9" i="3"/>
  <c r="O18" i="3" s="1"/>
  <c r="O21" i="3" s="1"/>
  <c r="N9" i="3"/>
  <c r="Q9" i="3" s="1"/>
  <c r="O8" i="3"/>
  <c r="Q8" i="3" s="1"/>
  <c r="S7" i="3"/>
  <c r="S8" i="3"/>
  <c r="H18" i="2"/>
  <c r="H6" i="2"/>
  <c r="H7" i="2"/>
  <c r="H8" i="2"/>
  <c r="H9" i="2"/>
  <c r="H10" i="2"/>
  <c r="H11" i="2"/>
  <c r="H12" i="2"/>
  <c r="H14" i="2"/>
  <c r="H16" i="2"/>
  <c r="H17" i="2"/>
  <c r="H19" i="2"/>
  <c r="H20" i="2"/>
  <c r="H21" i="2"/>
  <c r="H17" i="49"/>
  <c r="N18" i="3" l="1"/>
  <c r="Q18" i="3" s="1"/>
  <c r="S15" i="3"/>
  <c r="O17" i="3"/>
  <c r="Q17" i="3" s="1"/>
  <c r="R8" i="3"/>
  <c r="H23" i="2"/>
  <c r="H24" i="2"/>
  <c r="S9" i="3"/>
  <c r="S12" i="3"/>
  <c r="S14" i="3"/>
  <c r="R14" i="3"/>
  <c r="R12" i="3"/>
  <c r="R15" i="3"/>
  <c r="R13" i="3"/>
  <c r="R11" i="3"/>
  <c r="R9" i="3"/>
  <c r="R7" i="3"/>
  <c r="R5" i="3"/>
  <c r="S18" i="3" l="1"/>
  <c r="R18" i="3"/>
  <c r="O20" i="3"/>
  <c r="Q20" i="3" s="1"/>
  <c r="N21" i="3"/>
  <c r="Q21" i="3" s="1"/>
  <c r="R20" i="3"/>
  <c r="R17" i="3"/>
  <c r="S21" i="3"/>
  <c r="R21" i="3"/>
  <c r="G67" i="42"/>
  <c r="S4" i="8" l="1"/>
  <c r="F60" i="11" l="1"/>
  <c r="I54" i="8"/>
  <c r="I52" i="8"/>
  <c r="I51" i="8"/>
  <c r="I50" i="8"/>
  <c r="I49" i="8"/>
  <c r="I45" i="8"/>
  <c r="I44" i="8"/>
  <c r="I43" i="8"/>
  <c r="I33" i="8"/>
  <c r="I32" i="8"/>
  <c r="I31" i="8"/>
  <c r="I30" i="8"/>
  <c r="I29" i="8"/>
  <c r="I28" i="8"/>
  <c r="I27" i="8"/>
  <c r="I26" i="8"/>
  <c r="I25" i="8"/>
  <c r="I24" i="8"/>
  <c r="I23" i="8"/>
  <c r="I22" i="8"/>
  <c r="I12" i="8"/>
  <c r="I11" i="8"/>
  <c r="I10" i="8"/>
  <c r="I6" i="8"/>
  <c r="I5" i="8"/>
  <c r="I4" i="8"/>
  <c r="G18" i="50"/>
  <c r="G17" i="50"/>
  <c r="S6" i="8" l="1"/>
  <c r="G24" i="2" l="1"/>
  <c r="G23" i="2"/>
  <c r="G21" i="2"/>
  <c r="G20" i="2"/>
  <c r="G19" i="2"/>
  <c r="G18" i="2"/>
  <c r="G17" i="2"/>
  <c r="G16" i="2"/>
  <c r="G15" i="2"/>
  <c r="G14" i="2"/>
  <c r="G13" i="2"/>
  <c r="G12" i="2"/>
  <c r="G11" i="2"/>
  <c r="G9" i="2"/>
  <c r="G8" i="2"/>
  <c r="G7" i="2"/>
  <c r="G6" i="2"/>
  <c r="D25" i="40"/>
  <c r="D23" i="40"/>
  <c r="G13" i="40"/>
  <c r="F13" i="40"/>
  <c r="G12" i="40"/>
  <c r="F12" i="40"/>
  <c r="G11" i="40"/>
  <c r="F11" i="40"/>
  <c r="G10" i="40"/>
  <c r="F10" i="40"/>
  <c r="G9" i="40"/>
  <c r="F9" i="40"/>
  <c r="G8" i="40"/>
  <c r="F8" i="40"/>
  <c r="F6" i="40"/>
  <c r="G5" i="40"/>
  <c r="F5" i="40"/>
  <c r="D19" i="40" l="1"/>
  <c r="D22" i="40"/>
  <c r="D24" i="40"/>
  <c r="N12" i="23" l="1"/>
  <c r="M12" i="23"/>
  <c r="L12" i="23"/>
  <c r="G12" i="23"/>
  <c r="N11" i="23"/>
  <c r="M11" i="23"/>
  <c r="L11" i="23"/>
  <c r="N10" i="23"/>
  <c r="M10" i="23"/>
  <c r="L10" i="23"/>
  <c r="N9" i="23"/>
  <c r="M9" i="23"/>
  <c r="L9" i="23"/>
  <c r="G9" i="23"/>
  <c r="N8" i="23"/>
  <c r="M8" i="23"/>
  <c r="L8" i="23"/>
  <c r="G8" i="23"/>
  <c r="N7" i="23"/>
  <c r="M7" i="23"/>
  <c r="L7" i="23"/>
  <c r="G7" i="23"/>
  <c r="N6" i="23"/>
  <c r="M6" i="23"/>
  <c r="L6" i="23"/>
  <c r="N5" i="23"/>
  <c r="M5" i="23"/>
  <c r="L5" i="23"/>
  <c r="G5" i="23"/>
  <c r="N4" i="23"/>
  <c r="M4" i="23"/>
  <c r="L4" i="23"/>
  <c r="G4" i="23"/>
  <c r="I15" i="18"/>
  <c r="H15" i="18"/>
  <c r="I14" i="18"/>
  <c r="H14" i="18"/>
  <c r="I13" i="18"/>
  <c r="H13" i="18"/>
  <c r="I12" i="18"/>
  <c r="H12" i="18"/>
  <c r="I10" i="18"/>
  <c r="H10" i="18"/>
  <c r="I9" i="18"/>
  <c r="H9" i="18"/>
  <c r="I7" i="18"/>
  <c r="H7" i="18"/>
  <c r="I6" i="18"/>
  <c r="H6" i="18"/>
  <c r="I4" i="18"/>
  <c r="H4" i="18"/>
  <c r="I12" i="17"/>
  <c r="H12" i="17"/>
  <c r="I11" i="17"/>
  <c r="H11" i="17"/>
  <c r="I10" i="17"/>
  <c r="H10" i="17"/>
  <c r="I9" i="17"/>
  <c r="H9" i="17"/>
  <c r="I8" i="17"/>
  <c r="H8" i="17"/>
  <c r="I7" i="17"/>
  <c r="H7" i="17"/>
  <c r="I6" i="17"/>
  <c r="H6" i="17"/>
  <c r="I5" i="17"/>
  <c r="H5" i="17"/>
  <c r="I4" i="17"/>
  <c r="H4" i="17"/>
  <c r="I9" i="16"/>
  <c r="H9" i="16"/>
  <c r="I8" i="16"/>
  <c r="H8" i="16"/>
  <c r="I7" i="16"/>
  <c r="H7" i="16"/>
  <c r="I6" i="16"/>
  <c r="H6" i="16"/>
  <c r="I5" i="16"/>
  <c r="H5" i="16"/>
  <c r="I4" i="16"/>
  <c r="H4" i="16"/>
  <c r="H43" i="15"/>
  <c r="G43" i="15"/>
  <c r="H42" i="15"/>
  <c r="G42" i="15"/>
  <c r="H41" i="15"/>
  <c r="G41" i="15"/>
  <c r="H40" i="15"/>
  <c r="G40" i="15"/>
  <c r="H39" i="15"/>
  <c r="G39" i="15"/>
  <c r="H38" i="15"/>
  <c r="G38" i="15"/>
  <c r="H37" i="15"/>
  <c r="G37" i="15"/>
  <c r="H36" i="15"/>
  <c r="G36" i="15"/>
  <c r="H35" i="15"/>
  <c r="G35" i="15"/>
  <c r="H34" i="15"/>
  <c r="G34" i="15"/>
  <c r="H33" i="15"/>
  <c r="G33" i="15"/>
  <c r="H32" i="15"/>
  <c r="G32" i="15"/>
  <c r="H31" i="15"/>
  <c r="G31" i="15"/>
  <c r="H30" i="15"/>
  <c r="G30" i="15"/>
  <c r="H29" i="15"/>
  <c r="G29" i="15"/>
  <c r="H28" i="15"/>
  <c r="G28" i="15"/>
  <c r="H27" i="15"/>
  <c r="G27" i="15"/>
  <c r="H26" i="15"/>
  <c r="G26" i="15"/>
  <c r="H25" i="15"/>
  <c r="G25" i="15"/>
  <c r="H24" i="15"/>
  <c r="G24" i="15"/>
  <c r="H23" i="15"/>
  <c r="G23" i="15"/>
  <c r="H22" i="15"/>
  <c r="G22" i="15"/>
  <c r="H21" i="15"/>
  <c r="G21" i="15"/>
  <c r="H20" i="15"/>
  <c r="G20" i="15"/>
  <c r="I15" i="15"/>
  <c r="H15" i="15"/>
  <c r="I14" i="15"/>
  <c r="H14" i="15"/>
  <c r="I13" i="15"/>
  <c r="H13" i="15"/>
  <c r="I12" i="15"/>
  <c r="H12" i="15"/>
  <c r="I11" i="15"/>
  <c r="H11" i="15"/>
  <c r="I10" i="15"/>
  <c r="H10" i="15"/>
  <c r="I9" i="15"/>
  <c r="H9" i="15"/>
  <c r="I8" i="15"/>
  <c r="H8" i="15"/>
  <c r="I7" i="15"/>
  <c r="H7" i="15"/>
  <c r="I6" i="15"/>
  <c r="H6" i="15"/>
  <c r="I5" i="15"/>
  <c r="H5" i="15"/>
  <c r="I4" i="15"/>
  <c r="H4" i="15"/>
  <c r="E37" i="13"/>
  <c r="E36" i="13"/>
  <c r="E35" i="13"/>
  <c r="E34" i="13"/>
  <c r="E33" i="13"/>
  <c r="E32" i="13"/>
  <c r="E31" i="13"/>
  <c r="E30" i="13"/>
  <c r="E29" i="13"/>
  <c r="F25" i="13"/>
  <c r="F24" i="13"/>
  <c r="F23" i="13"/>
  <c r="F19" i="13"/>
  <c r="F18" i="13"/>
  <c r="F17" i="13"/>
  <c r="F16" i="13"/>
  <c r="F15" i="13"/>
  <c r="F14" i="13"/>
  <c r="E10" i="13"/>
  <c r="E9" i="13"/>
  <c r="E8" i="13"/>
  <c r="E7" i="13"/>
  <c r="E6" i="13"/>
  <c r="E5" i="13"/>
  <c r="E49" i="12"/>
  <c r="E48" i="12"/>
  <c r="E47" i="12"/>
  <c r="E46" i="12"/>
  <c r="E45" i="12"/>
  <c r="E44" i="12"/>
  <c r="E43" i="12"/>
  <c r="E42" i="12"/>
  <c r="E41" i="12"/>
  <c r="E40" i="12"/>
  <c r="E39" i="12"/>
  <c r="E38" i="12"/>
  <c r="E37" i="12"/>
  <c r="E36" i="12"/>
  <c r="E35" i="12"/>
  <c r="E34" i="12"/>
  <c r="E33" i="12"/>
  <c r="E32" i="12"/>
  <c r="E31" i="12"/>
  <c r="E30" i="12"/>
  <c r="E29" i="12"/>
  <c r="F25" i="12"/>
  <c r="F24" i="12"/>
  <c r="F23" i="12"/>
  <c r="F22" i="12"/>
  <c r="F21" i="12"/>
  <c r="F20" i="12"/>
  <c r="F19" i="12"/>
  <c r="F18" i="12"/>
  <c r="F17" i="12"/>
  <c r="E13" i="12"/>
  <c r="E12" i="12"/>
  <c r="E11" i="12"/>
  <c r="E10" i="12"/>
  <c r="E9" i="12"/>
  <c r="E8" i="12"/>
  <c r="E7" i="12"/>
  <c r="E6" i="12"/>
  <c r="E5" i="12"/>
  <c r="O16" i="3" l="1"/>
  <c r="Q16" i="3" s="1"/>
  <c r="R16" i="3" l="1"/>
  <c r="O19" i="3"/>
  <c r="Q19" i="3" s="1"/>
  <c r="R19" i="3" l="1"/>
</calcChain>
</file>

<file path=xl/sharedStrings.xml><?xml version="1.0" encoding="utf-8"?>
<sst xmlns="http://schemas.openxmlformats.org/spreadsheetml/2006/main" count="4149" uniqueCount="1407">
  <si>
    <t>نام نوع بازار</t>
  </si>
  <si>
    <t>بازار اول</t>
  </si>
  <si>
    <t>بازار دوم</t>
  </si>
  <si>
    <t/>
  </si>
  <si>
    <t>نام نوع صنعت</t>
  </si>
  <si>
    <t>ابزارپزشکي، اپتيکي و اندازه‌گيري</t>
  </si>
  <si>
    <t>استخراج زغال سنگ</t>
  </si>
  <si>
    <t>استخراج ساير معادن</t>
  </si>
  <si>
    <t>استخراج نفت گاز و خدمات جنبي جز اکتشاف</t>
  </si>
  <si>
    <t>استخراج کانه هاي فلزي</t>
  </si>
  <si>
    <t>انبوه سازي، املاك و مستغلات</t>
  </si>
  <si>
    <t>انتشار، چاپ و تکثير</t>
  </si>
  <si>
    <t>بانكها و موسسات اعتباري</t>
  </si>
  <si>
    <t>بيمه وصندوق بازنشستگي به جزتامين اجتماعي</t>
  </si>
  <si>
    <t>حمل ونقل، انبارداري و ارتباطات</t>
  </si>
  <si>
    <t>خدمات فني و مهندسي</t>
  </si>
  <si>
    <t>خودرو و ساخت قطعات</t>
  </si>
  <si>
    <t>دباغي، پرداخت چرم و ساخت انواع پاپوش</t>
  </si>
  <si>
    <t>رايانه و فعاليت‌هاي وابسته به آن</t>
  </si>
  <si>
    <t>زراعت و خدمات وابسته</t>
  </si>
  <si>
    <t>ساخت دستگاه‌ها و وسايل ارتباطي</t>
  </si>
  <si>
    <t>ساخت محصولات فلزي</t>
  </si>
  <si>
    <t>ساير محصولات كاني غيرفلزي</t>
  </si>
  <si>
    <t>ساير واسطه گريهاي مالي</t>
  </si>
  <si>
    <t>سرمايه گذاريها</t>
  </si>
  <si>
    <t>سيمان، آهك و گچ</t>
  </si>
  <si>
    <t>شرکتهاي چند رشته اي صنعتي</t>
  </si>
  <si>
    <t>عرضه برق، گاز، بخاروآب گرم</t>
  </si>
  <si>
    <t>فراورده هاي نفتي، كك و سوخت هسته اي</t>
  </si>
  <si>
    <t>فلزات اساسي</t>
  </si>
  <si>
    <t>قند و شكر</t>
  </si>
  <si>
    <t>كاشي و سراميك</t>
  </si>
  <si>
    <t>لاستيك و پلاستيك</t>
  </si>
  <si>
    <t>ماشين آلات و تجهيزات</t>
  </si>
  <si>
    <t>ماشين آلات و دستگاه‌هاي برقي</t>
  </si>
  <si>
    <t>محصولات شيميايي</t>
  </si>
  <si>
    <t>محصولات غذايي و آشاميدني به جز قند و شكر</t>
  </si>
  <si>
    <t>محصولات كاغذي</t>
  </si>
  <si>
    <t>محصولات چوبي</t>
  </si>
  <si>
    <t>مخابرات</t>
  </si>
  <si>
    <t>منسوجات</t>
  </si>
  <si>
    <t>مواد و محصولات دارويي</t>
  </si>
  <si>
    <t>واسطه‌گري‌هاي مالي و پولي</t>
  </si>
  <si>
    <t>مجموع</t>
  </si>
  <si>
    <t>1395/07/28</t>
  </si>
  <si>
    <t>1395/06/31</t>
  </si>
  <si>
    <t>1394/12/26</t>
  </si>
  <si>
    <t>تاریخ</t>
  </si>
  <si>
    <t>نسبت به ماه قبل</t>
  </si>
  <si>
    <t>نام بورس</t>
  </si>
  <si>
    <t>بورس اوراق بهادار تهران</t>
  </si>
  <si>
    <t>حجم معامله -هزار سهم</t>
  </si>
  <si>
    <t>بازار اوراق بدهي</t>
  </si>
  <si>
    <t>بازار اوراق مشتقه</t>
  </si>
  <si>
    <t>بازار صندوق هاي سرمايه گذاري قابل معامله در بورس</t>
  </si>
  <si>
    <t>ارزش معامله - ميليارد ريال</t>
  </si>
  <si>
    <t>تعداد معامله قبل از تخصيص</t>
  </si>
  <si>
    <t>صندوق سرمايه گذاري قابل معامله</t>
  </si>
  <si>
    <t>فعاليت هاي پشتيباني و كمكي حمل و نقل</t>
  </si>
  <si>
    <t>پيمانكاري صنعتي</t>
  </si>
  <si>
    <t>نام نوع اوراق بهادار</t>
  </si>
  <si>
    <t>اوراق صكوك</t>
  </si>
  <si>
    <t>اوراق مشاركت</t>
  </si>
  <si>
    <t>اوراق گواهي سپرده</t>
  </si>
  <si>
    <t>اختيار فروش تبعي</t>
  </si>
  <si>
    <t>حق تقدم بورس</t>
  </si>
  <si>
    <t>سهام عادي بورس</t>
  </si>
  <si>
    <t>صندوق سرمايه گذاري</t>
  </si>
  <si>
    <t>درصد تغییرات</t>
  </si>
  <si>
    <t>شهریورماه 1395</t>
  </si>
  <si>
    <t>مهرماه 1395</t>
  </si>
  <si>
    <t>حجم معامله - هزار سهم</t>
  </si>
  <si>
    <t>ردیف</t>
  </si>
  <si>
    <t>بازار ابزارهاي نوين مالي</t>
  </si>
  <si>
    <t>بازار سوم</t>
  </si>
  <si>
    <t>بازار پايه</t>
  </si>
  <si>
    <t>اوراق فرابورس</t>
  </si>
  <si>
    <t>سهام عادي فرابورس</t>
  </si>
  <si>
    <t>حق تقدم فرابورس</t>
  </si>
  <si>
    <t>حق تقدم بازار پايه</t>
  </si>
  <si>
    <t>سهام عادي بازار پايه</t>
  </si>
  <si>
    <t>اطلاعات و ارتباطات</t>
  </si>
  <si>
    <t>اوراق تامين مالي</t>
  </si>
  <si>
    <t>اوراق حق تقدم استفاده از تسهيلات مسكن</t>
  </si>
  <si>
    <t>تجارت عمده فروشي به جز وسايل نقليه موتور</t>
  </si>
  <si>
    <t>تجارت عمده وخرده فروشي وسائط نقليه موتور</t>
  </si>
  <si>
    <t>حمل و نقل آبي</t>
  </si>
  <si>
    <t>خرده فروشي،باستثناي وسايل نقليه موتوري</t>
  </si>
  <si>
    <t>فعاليتهاي كمكي به نهادهاي مالي واسط</t>
  </si>
  <si>
    <t>هتل و رستوران</t>
  </si>
  <si>
    <t>بازار فيزيكي</t>
  </si>
  <si>
    <t>بازار مشتقه</t>
  </si>
  <si>
    <t>گواهی سپرده کالایی</t>
  </si>
  <si>
    <t>اوراق کالا</t>
  </si>
  <si>
    <t xml:space="preserve">ارزش معامله - ميليارد ريال </t>
  </si>
  <si>
    <t xml:space="preserve">حجم معامله -هزار سهم </t>
  </si>
  <si>
    <t xml:space="preserve">تعداد معامله قبل از تخصيص </t>
  </si>
  <si>
    <t>اوراق مشاركت بورس انرژي</t>
  </si>
  <si>
    <t>سلف موازي استاندارد برق- روزانه</t>
  </si>
  <si>
    <t>سلف موازي استاندارد برق- هفتگي</t>
  </si>
  <si>
    <t>نام شاخص</t>
  </si>
  <si>
    <t>فرابورس ايران</t>
  </si>
  <si>
    <t>نسبت به ابتدای سال</t>
  </si>
  <si>
    <t>شاخص 30 شركت بزرگ</t>
  </si>
  <si>
    <t>شاخص صنعت</t>
  </si>
  <si>
    <t>شاخص قيمت</t>
  </si>
  <si>
    <t>شاخص كل (هم وزن)</t>
  </si>
  <si>
    <t>شاخص كل</t>
  </si>
  <si>
    <t>شاخص كل فرابورس</t>
  </si>
  <si>
    <t>تعداد معامله پس از تخصيص</t>
  </si>
  <si>
    <t>ارزش معامله - میلیارد ریال</t>
  </si>
  <si>
    <t>بازار ابزارهای نوین مالی</t>
  </si>
  <si>
    <t>اصفهان</t>
  </si>
  <si>
    <t>تهران</t>
  </si>
  <si>
    <t>خراسان رضوی</t>
  </si>
  <si>
    <t>هرمزگان</t>
  </si>
  <si>
    <t>Grand Total</t>
  </si>
  <si>
    <t>سایر</t>
  </si>
  <si>
    <t>سایر استان ها</t>
  </si>
  <si>
    <t>شرح</t>
  </si>
  <si>
    <t>قیمت ($)</t>
  </si>
  <si>
    <t>تغییرات قیمت (%)</t>
  </si>
  <si>
    <t>شاخص کل</t>
  </si>
  <si>
    <t>تاثیر عوامل بر شاخص (واحد) - مهرماه 1395</t>
  </si>
  <si>
    <t>یک ماه</t>
  </si>
  <si>
    <t>از ابتدای سال</t>
  </si>
  <si>
    <t>میزان تاثیر بر شاخص کل</t>
  </si>
  <si>
    <t>رتبه تاثیر بر شاخص کل</t>
  </si>
  <si>
    <t>تعداد شرکت های حساس به عامل</t>
  </si>
  <si>
    <t>نفت</t>
  </si>
  <si>
    <t>دلار</t>
  </si>
  <si>
    <t>فولاد</t>
  </si>
  <si>
    <t>سنگ آهن</t>
  </si>
  <si>
    <t>زغال سنگ</t>
  </si>
  <si>
    <t>روی</t>
  </si>
  <si>
    <t>متانول</t>
  </si>
  <si>
    <t>اوره</t>
  </si>
  <si>
    <t>شکر</t>
  </si>
  <si>
    <t>95/07/28</t>
  </si>
  <si>
    <t>95/06/31</t>
  </si>
  <si>
    <t>94/12/26</t>
  </si>
  <si>
    <t>شاخص کل فرابورس</t>
  </si>
  <si>
    <t xml:space="preserve">تغییرات شاخص (واحد) </t>
  </si>
  <si>
    <t>بورس تهران</t>
  </si>
  <si>
    <t>بازار اول بورس</t>
  </si>
  <si>
    <t>بازار دوم بورس</t>
  </si>
  <si>
    <t>بازار اول فرابورس</t>
  </si>
  <si>
    <t>بازار دوم فرابورس</t>
  </si>
  <si>
    <t>مجموع کل</t>
  </si>
  <si>
    <t>درصد از كل</t>
  </si>
  <si>
    <t>1395-07-28</t>
  </si>
  <si>
    <t>1395-06-31</t>
  </si>
  <si>
    <t>1394-12-26</t>
  </si>
  <si>
    <t>تعداد معامله</t>
  </si>
  <si>
    <t>-</t>
  </si>
  <si>
    <t>سایر صنایع</t>
  </si>
  <si>
    <t>بازار</t>
  </si>
  <si>
    <t>حجم معاملات</t>
  </si>
  <si>
    <t>ارزش معاملات</t>
  </si>
  <si>
    <t>بازار معاملات آتی بورس کالا</t>
  </si>
  <si>
    <t>گروه کالا</t>
  </si>
  <si>
    <t>گروه کالاهاي کشاورزي</t>
  </si>
  <si>
    <t>گروه کالاهاي فلزي</t>
  </si>
  <si>
    <t>بازار فرعی</t>
  </si>
  <si>
    <t>کل بازار</t>
  </si>
  <si>
    <t>واحد</t>
  </si>
  <si>
    <t>ارزش معاملات (میلیارد ریال)</t>
  </si>
  <si>
    <t>بازار فیزیکی</t>
  </si>
  <si>
    <t>تن</t>
  </si>
  <si>
    <t>بازار ‏مشتقه(تابلو ‏سلف موازی ‏استاندارد)‏</t>
  </si>
  <si>
    <t>برق</t>
  </si>
  <si>
    <t>تاريخ</t>
  </si>
  <si>
    <t>1395-01-07</t>
  </si>
  <si>
    <t>1395-01-08</t>
  </si>
  <si>
    <t>1395-01-09</t>
  </si>
  <si>
    <t>1395-01-10</t>
  </si>
  <si>
    <t>1395-01-11</t>
  </si>
  <si>
    <t>1395-01-14</t>
  </si>
  <si>
    <t>1395-01-15</t>
  </si>
  <si>
    <t>1395-01-16</t>
  </si>
  <si>
    <t>1395-01-17</t>
  </si>
  <si>
    <t>1395-01-18</t>
  </si>
  <si>
    <t>1395-01-21</t>
  </si>
  <si>
    <t>1395-01-22</t>
  </si>
  <si>
    <t>1395-01-23</t>
  </si>
  <si>
    <t>1395-01-24</t>
  </si>
  <si>
    <t>1395-01-25</t>
  </si>
  <si>
    <t>1395-01-28</t>
  </si>
  <si>
    <t>1395-01-29</t>
  </si>
  <si>
    <t>1395-01-30</t>
  </si>
  <si>
    <t>1395-01-31</t>
  </si>
  <si>
    <t>1395-02-01</t>
  </si>
  <si>
    <t>1395-02-04</t>
  </si>
  <si>
    <t>1395-02-05</t>
  </si>
  <si>
    <t>1395-02-06</t>
  </si>
  <si>
    <t>1395-02-07</t>
  </si>
  <si>
    <t>1395-02-08</t>
  </si>
  <si>
    <t>1395-02-11</t>
  </si>
  <si>
    <t>1395-02-12</t>
  </si>
  <si>
    <t>1395-02-13</t>
  </si>
  <si>
    <t>1395-02-14</t>
  </si>
  <si>
    <t>1395-02-15</t>
  </si>
  <si>
    <t>1395-02-18</t>
  </si>
  <si>
    <t>1395-02-19</t>
  </si>
  <si>
    <t>1395-02-20</t>
  </si>
  <si>
    <t>1395-02-21</t>
  </si>
  <si>
    <t>1395-02-22</t>
  </si>
  <si>
    <t>1395-02-25</t>
  </si>
  <si>
    <t>1395-02-26</t>
  </si>
  <si>
    <t>1395-02-27</t>
  </si>
  <si>
    <t>1395-02-28</t>
  </si>
  <si>
    <t>1395-02-29</t>
  </si>
  <si>
    <t>1395-03-01</t>
  </si>
  <si>
    <t>1395-03-03</t>
  </si>
  <si>
    <t>1395-03-04</t>
  </si>
  <si>
    <t>1395-03-05</t>
  </si>
  <si>
    <t>1395-03-08</t>
  </si>
  <si>
    <t>1395-03-09</t>
  </si>
  <si>
    <t>1395-03-10</t>
  </si>
  <si>
    <t>1395-03-11</t>
  </si>
  <si>
    <t>1395-03-12</t>
  </si>
  <si>
    <t>1395-03-16</t>
  </si>
  <si>
    <t>1395-03-17</t>
  </si>
  <si>
    <t>1395-03-18</t>
  </si>
  <si>
    <t>1395-03-19</t>
  </si>
  <si>
    <t>1395-03-22</t>
  </si>
  <si>
    <t>1395-03-23</t>
  </si>
  <si>
    <t>1395-03-24</t>
  </si>
  <si>
    <t>1395-03-25</t>
  </si>
  <si>
    <t>1395-03-26</t>
  </si>
  <si>
    <t>1395-03-29</t>
  </si>
  <si>
    <t>1395-03-30</t>
  </si>
  <si>
    <t>1395-03-31</t>
  </si>
  <si>
    <t>1395-04-01</t>
  </si>
  <si>
    <t>1395-04-02</t>
  </si>
  <si>
    <t>1395-04-05</t>
  </si>
  <si>
    <t>1395-04-06</t>
  </si>
  <si>
    <t>1395-04-08</t>
  </si>
  <si>
    <t>1395-04-09</t>
  </si>
  <si>
    <t>1395-04-12</t>
  </si>
  <si>
    <t>1395-04-13</t>
  </si>
  <si>
    <t>1395-04-14</t>
  </si>
  <si>
    <t>1395-04-15</t>
  </si>
  <si>
    <t>1395-04-19</t>
  </si>
  <si>
    <t>1395-04-20</t>
  </si>
  <si>
    <t>1395-04-21</t>
  </si>
  <si>
    <t>1395-04-22</t>
  </si>
  <si>
    <t>1395-04-23</t>
  </si>
  <si>
    <t>1395-04-26</t>
  </si>
  <si>
    <t>1395-04-27</t>
  </si>
  <si>
    <t>1395-04-28</t>
  </si>
  <si>
    <t>1395-04-29</t>
  </si>
  <si>
    <t>1395-04-30</t>
  </si>
  <si>
    <t>1395-05-02</t>
  </si>
  <si>
    <t>1395-05-03</t>
  </si>
  <si>
    <t>1395-05-04</t>
  </si>
  <si>
    <t>1395-05-05</t>
  </si>
  <si>
    <t>1395-05-06</t>
  </si>
  <si>
    <t>1395-05-10</t>
  </si>
  <si>
    <t>1395-05-11</t>
  </si>
  <si>
    <t>1395-05-12</t>
  </si>
  <si>
    <t>1395-05-13</t>
  </si>
  <si>
    <t>1395-05-16</t>
  </si>
  <si>
    <t>1395-05-17</t>
  </si>
  <si>
    <t>1395-05-18</t>
  </si>
  <si>
    <t>1395-05-19</t>
  </si>
  <si>
    <t>1395-05-20</t>
  </si>
  <si>
    <t>1395-05-23</t>
  </si>
  <si>
    <t>1395-05-24</t>
  </si>
  <si>
    <t>1395-05-25</t>
  </si>
  <si>
    <t>1395-05-26</t>
  </si>
  <si>
    <t>1395-05-27</t>
  </si>
  <si>
    <t>1395-05-30</t>
  </si>
  <si>
    <t>1395-05-31</t>
  </si>
  <si>
    <t>1395-06-01</t>
  </si>
  <si>
    <t>1395-06-02</t>
  </si>
  <si>
    <t>1395-06-03</t>
  </si>
  <si>
    <t>1395-06-06</t>
  </si>
  <si>
    <t>1395-06-07</t>
  </si>
  <si>
    <t>1395-06-08</t>
  </si>
  <si>
    <t>1395-06-09</t>
  </si>
  <si>
    <t>1395-06-10</t>
  </si>
  <si>
    <t>1395-06-13</t>
  </si>
  <si>
    <t>1395-06-14</t>
  </si>
  <si>
    <t>1395-06-15</t>
  </si>
  <si>
    <t>1395-06-16</t>
  </si>
  <si>
    <t>1395-06-17</t>
  </si>
  <si>
    <t>1395-06-20</t>
  </si>
  <si>
    <t>1395-06-21</t>
  </si>
  <si>
    <t>1395-06-23</t>
  </si>
  <si>
    <t>1395-06-24</t>
  </si>
  <si>
    <t>1395-06-27</t>
  </si>
  <si>
    <t>1395-06-28</t>
  </si>
  <si>
    <t>1395-06-29</t>
  </si>
  <si>
    <t>1395-07-03</t>
  </si>
  <si>
    <t>1395-07-04</t>
  </si>
  <si>
    <t>1395-07-05</t>
  </si>
  <si>
    <t>1395-07-06</t>
  </si>
  <si>
    <t>1395-07-07</t>
  </si>
  <si>
    <t>1395-07-10</t>
  </si>
  <si>
    <t>1395-07-11</t>
  </si>
  <si>
    <t>1395-07-12</t>
  </si>
  <si>
    <t>1395-07-13</t>
  </si>
  <si>
    <t>1395-07-14</t>
  </si>
  <si>
    <t>1395-07-17</t>
  </si>
  <si>
    <t>1395-07-18</t>
  </si>
  <si>
    <t>1395-07-19</t>
  </si>
  <si>
    <t>1395-07-24</t>
  </si>
  <si>
    <t>1395-07-25</t>
  </si>
  <si>
    <t>1395-07-26</t>
  </si>
  <si>
    <t>1395-07-27</t>
  </si>
  <si>
    <t>1395-08-01</t>
  </si>
  <si>
    <t>1395-08-02</t>
  </si>
  <si>
    <t>1395-08-03</t>
  </si>
  <si>
    <t>1395-08-04</t>
  </si>
  <si>
    <t>1395-08-05</t>
  </si>
  <si>
    <t>1395-08-08</t>
  </si>
  <si>
    <t>1395-08-09</t>
  </si>
  <si>
    <t>1395-08-10</t>
  </si>
  <si>
    <t>1395-08-11</t>
  </si>
  <si>
    <t>1395-08-12</t>
  </si>
  <si>
    <t>1395-08-15</t>
  </si>
  <si>
    <t>1395-08-16</t>
  </si>
  <si>
    <t>1395-08-17</t>
  </si>
  <si>
    <t>1395-08-18</t>
  </si>
  <si>
    <t>1395-08-19</t>
  </si>
  <si>
    <t>1395-08-22</t>
  </si>
  <si>
    <t>1395-08-23</t>
  </si>
  <si>
    <t>1395-08-24</t>
  </si>
  <si>
    <t>1395-08-25</t>
  </si>
  <si>
    <t>1395-08-26</t>
  </si>
  <si>
    <t>1395-08-29</t>
  </si>
  <si>
    <t>حقوقي</t>
  </si>
  <si>
    <t>البرز</t>
  </si>
  <si>
    <t>date</t>
  </si>
  <si>
    <t>date_m</t>
  </si>
  <si>
    <t>MSCI</t>
  </si>
  <si>
    <t>COMCEC</t>
  </si>
  <si>
    <t>مجموع 5 استان</t>
  </si>
  <si>
    <t>معاملات برخط</t>
  </si>
  <si>
    <t>معاملات غیر برخط</t>
  </si>
  <si>
    <t>نوع بازار</t>
  </si>
  <si>
    <t>درصد</t>
  </si>
  <si>
    <t>1395-09-01</t>
  </si>
  <si>
    <t>1395-09-02</t>
  </si>
  <si>
    <t>1395-09-03</t>
  </si>
  <si>
    <t>1395-09-06</t>
  </si>
  <si>
    <t>1395-09-07</t>
  </si>
  <si>
    <t>1395-09-09</t>
  </si>
  <si>
    <t>1395-09-13</t>
  </si>
  <si>
    <t>1395-09-14</t>
  </si>
  <si>
    <t>1395-09-15</t>
  </si>
  <si>
    <t>1395-09-16</t>
  </si>
  <si>
    <t>1395-09-17</t>
  </si>
  <si>
    <t>1395-09-20</t>
  </si>
  <si>
    <t>1395-09-21</t>
  </si>
  <si>
    <t>1395-09-22</t>
  </si>
  <si>
    <t>1395-09-23</t>
  </si>
  <si>
    <t>1395-09-24</t>
  </si>
  <si>
    <t>1395-09-28</t>
  </si>
  <si>
    <t>1395-09-29</t>
  </si>
  <si>
    <t>1395-09-30</t>
  </si>
  <si>
    <t>اختيار خريد</t>
  </si>
  <si>
    <t>مشتقه</t>
  </si>
  <si>
    <t>اوراق بدهی</t>
  </si>
  <si>
    <t>حقوقی</t>
  </si>
  <si>
    <t>حقیقی</t>
  </si>
  <si>
    <t>بیش‌ترین حجم خرید و  فروش</t>
  </si>
  <si>
    <t>ETFs</t>
  </si>
  <si>
    <t>سهام</t>
  </si>
  <si>
    <t>ميليارد ريال</t>
  </si>
  <si>
    <t>ارزش بازار</t>
  </si>
  <si>
    <t>فرابورس ایران</t>
  </si>
  <si>
    <t>میلیارد ریال</t>
  </si>
  <si>
    <t>نوع اوراق</t>
  </si>
  <si>
    <t>درصد از کل</t>
  </si>
  <si>
    <t>مشارکت</t>
  </si>
  <si>
    <t>اجاره</t>
  </si>
  <si>
    <t>سلف</t>
  </si>
  <si>
    <t>مرابحه</t>
  </si>
  <si>
    <t>اسناد خزانه اسلامی</t>
  </si>
  <si>
    <t xml:space="preserve">انتشار و معامله ثانویه اوراق بهادار شرکتی </t>
  </si>
  <si>
    <t>جمع کل بازار اوراق بدهی</t>
  </si>
  <si>
    <t>انتشار انواع ابزارهای تأمین مالی</t>
  </si>
  <si>
    <t>عنوان</t>
  </si>
  <si>
    <t>انتشار اوراق سلف موازی استاندارد</t>
  </si>
  <si>
    <t>اوراق اجاره دولتی</t>
  </si>
  <si>
    <t>اوراق مرابحه دولتی</t>
  </si>
  <si>
    <t>1395-11-30</t>
  </si>
  <si>
    <t xml:space="preserve">مجموع کل </t>
  </si>
  <si>
    <t>میلیارد ريال</t>
  </si>
  <si>
    <t>بازار اولیه و ثانویه</t>
  </si>
  <si>
    <t>نهادهای مالی</t>
  </si>
  <si>
    <t>جمع کل</t>
  </si>
  <si>
    <t xml:space="preserve">جمع </t>
  </si>
  <si>
    <t>تاريخ انتهاي ماه</t>
  </si>
  <si>
    <t>تاريخ ميلادي انتهاي ماه</t>
  </si>
  <si>
    <t>كل بازار</t>
  </si>
  <si>
    <t>بانک ها، موسسات اعتباری و سایرنهادهای مالی</t>
  </si>
  <si>
    <t>شرکت های چندرشته ای صنعتی</t>
  </si>
  <si>
    <t>محصولات شیمیائی</t>
  </si>
  <si>
    <t>خدمات فنی و مهندسی</t>
  </si>
  <si>
    <t>فرآورده های نفتی کک و سوخت هسته ای</t>
  </si>
  <si>
    <t>سیمان، آهک و گچ</t>
  </si>
  <si>
    <t>سرمایه گذاری ها</t>
  </si>
  <si>
    <t>مواد و محصولات داروئی</t>
  </si>
  <si>
    <t>حمل و نقل، انبارداری و ارتباطات</t>
  </si>
  <si>
    <t>رایانه و فعالیت های وابسته به آن</t>
  </si>
  <si>
    <t>انبوه سازی املاک و مستغلات</t>
  </si>
  <si>
    <t>محصولات غذایی و آشامیدنی بجز قند و شکر</t>
  </si>
  <si>
    <t>بیمه و وصندوق بازنشستگی بجزتامین اجتماعی</t>
  </si>
  <si>
    <t>ماشین آلات دستگاه های برقی</t>
  </si>
  <si>
    <t>استخراج نفت و گاز و خدمات جنبی جزاکتشاف</t>
  </si>
  <si>
    <t>سایرواسطه گری های مالی</t>
  </si>
  <si>
    <t>ماشین و تجهیزات</t>
  </si>
  <si>
    <t>پیمان کاری صنعتی</t>
  </si>
  <si>
    <t>ساخت محصولات فلزی</t>
  </si>
  <si>
    <t>لاستیک و پلاستیک</t>
  </si>
  <si>
    <t>سایرمحصولات کانی غیرفلزی</t>
  </si>
  <si>
    <t>قندو شکر</t>
  </si>
  <si>
    <t>کاشی و سرامیک</t>
  </si>
  <si>
    <t>دباغی، پرداخت چرم و ساخت انواع پاپوش</t>
  </si>
  <si>
    <t>وسائل اندازه گیری، پزشکی و اپتیکی</t>
  </si>
  <si>
    <t>ساخت رادیو و تلویزیون و دستگاه ها ووسایل ارتباطاتی</t>
  </si>
  <si>
    <t>محصولات کاغذی</t>
  </si>
  <si>
    <t>استخراج ذغال سنگ</t>
  </si>
  <si>
    <t>کشاورزی، دامپروری و خدمات وابسته به آن</t>
  </si>
  <si>
    <t>انتشار، چاپ و تکثیر</t>
  </si>
  <si>
    <t>محصولات چوبی</t>
  </si>
  <si>
    <t>استخراج سایرمعادن</t>
  </si>
  <si>
    <t>میانگین</t>
  </si>
  <si>
    <t>تامین برق، گاز، بخار و آب گرم</t>
  </si>
  <si>
    <t>فعالیتهای کمکی به نهادهای مالی واسط</t>
  </si>
  <si>
    <t>1395-12-28</t>
  </si>
  <si>
    <t>ماه</t>
  </si>
  <si>
    <t>1395/01</t>
  </si>
  <si>
    <t>1395/02</t>
  </si>
  <si>
    <t>1395/03</t>
  </si>
  <si>
    <t>1395/04</t>
  </si>
  <si>
    <t>1395/05</t>
  </si>
  <si>
    <t>1395/06</t>
  </si>
  <si>
    <t>1395/07</t>
  </si>
  <si>
    <t>1395/08</t>
  </si>
  <si>
    <t>1395/09</t>
  </si>
  <si>
    <t>1395/10</t>
  </si>
  <si>
    <t>1395/11</t>
  </si>
  <si>
    <t>1395/12</t>
  </si>
  <si>
    <t>1396/01</t>
  </si>
  <si>
    <t>1396/02</t>
  </si>
  <si>
    <t>1396/03</t>
  </si>
  <si>
    <t>تجمعی</t>
  </si>
  <si>
    <t>ارزش معاملات در هر ماه</t>
  </si>
  <si>
    <t>ارزش تجمعی معاملات تا انتهای ماه قبل</t>
  </si>
  <si>
    <t>1396-03-31</t>
  </si>
  <si>
    <t>1396-04-31</t>
  </si>
  <si>
    <t>1395/12/28</t>
  </si>
  <si>
    <t>نسبت به پایان سال 95</t>
  </si>
  <si>
    <t>عمده</t>
  </si>
  <si>
    <t>بلوک</t>
  </si>
  <si>
    <t>نرمال</t>
  </si>
  <si>
    <t>میانگین روزانه</t>
  </si>
  <si>
    <r>
      <t xml:space="preserve">بازار </t>
    </r>
    <r>
      <rPr>
        <sz val="10"/>
        <color rgb="FF000000"/>
        <rFont val="Times New Roman"/>
        <family val="1"/>
      </rPr>
      <t>ETF</t>
    </r>
  </si>
  <si>
    <t>نوع اوراق بهادار</t>
  </si>
  <si>
    <t>اختیار خرید</t>
  </si>
  <si>
    <r>
      <t>صندوق سرمایه‌گذاری (</t>
    </r>
    <r>
      <rPr>
        <b/>
        <sz val="10"/>
        <color rgb="FF000000"/>
        <rFont val="Times New Roman"/>
        <family val="1"/>
      </rPr>
      <t>ETF</t>
    </r>
    <r>
      <rPr>
        <b/>
        <sz val="11"/>
        <color rgb="FF000000"/>
        <rFont val="B Mitra"/>
        <charset val="178"/>
      </rPr>
      <t>)</t>
    </r>
  </si>
  <si>
    <t>نام صنعت</t>
  </si>
  <si>
    <t xml:space="preserve">تعداد معامله </t>
  </si>
  <si>
    <t>نام بازار</t>
  </si>
  <si>
    <t>شرکت‌های کوچک و متوسط</t>
  </si>
  <si>
    <t>1396/04</t>
  </si>
  <si>
    <t>تغییر نسبت به ماه گذشته</t>
  </si>
  <si>
    <t>ارزش معامله - بورس (میلیارد ریال)</t>
  </si>
  <si>
    <t>ارزش خرید - حقوقی - بورس (میلیارد ریال)</t>
  </si>
  <si>
    <t>ارزش خرید - حقیقی - بورس (میلیارد ریال)</t>
  </si>
  <si>
    <t>ارزش فروش - حقوقی - بورس (میلیارد ریال)</t>
  </si>
  <si>
    <t>ارزش فروش - حقیقی - بورس (میلیارد ریال)</t>
  </si>
  <si>
    <t>حجم معامله - بورس (میلیون سهم)</t>
  </si>
  <si>
    <t>حجم خرید - حقوقی - بورس (میلیون سهم)</t>
  </si>
  <si>
    <t>حجم خرید - حقیقی - بورس (میلیون سهم)</t>
  </si>
  <si>
    <t>حجم فروش - حقوقی - بورس (میلیون سهم)</t>
  </si>
  <si>
    <t>حجم فروش - حقیقی - بورس (میلیون سهم)</t>
  </si>
  <si>
    <t>ارزش معامله - فرابورس (میلیارد ریال)</t>
  </si>
  <si>
    <t>ارزش خرید - حقوقی - فرابورس (میلیارد ریال)</t>
  </si>
  <si>
    <t>ارزش خرید - حقیقی - فرابورس (میلیارد ریال)</t>
  </si>
  <si>
    <t>ارزش فروش - حقوقی - فرابورس (میلیارد ریال)</t>
  </si>
  <si>
    <t>ارزش فروش - حقیقی - فرابورس (میلیارد ریال)</t>
  </si>
  <si>
    <t>حجم معامله - فرابورس (میلیون سهم)</t>
  </si>
  <si>
    <t>حجم خرید - حقوقی - فرابورس (میلیون سهم)</t>
  </si>
  <si>
    <t>حجم خرید - حقیقی - فرابورس (میلیون سهم)</t>
  </si>
  <si>
    <t>حجم فروش - حقوقی - فرابورس (میلیون سهم)</t>
  </si>
  <si>
    <t>حجم فروش - حقیقی - فرابورس (میلیون سهم)</t>
  </si>
  <si>
    <t>نسبت ارزش معاملات حقوقی</t>
  </si>
  <si>
    <t>نسبت ارزش معاملات حقیقی</t>
  </si>
  <si>
    <t>1395-10-01</t>
  </si>
  <si>
    <t>1395-10-04</t>
  </si>
  <si>
    <t>1395-10-05</t>
  </si>
  <si>
    <t>1395-10-06</t>
  </si>
  <si>
    <t>1395-10-07</t>
  </si>
  <si>
    <t>1395-10-08</t>
  </si>
  <si>
    <t>1395-10-11</t>
  </si>
  <si>
    <t>1395-10-12</t>
  </si>
  <si>
    <t>1395-10-13</t>
  </si>
  <si>
    <t>1395-10-14</t>
  </si>
  <si>
    <t>1395-10-15</t>
  </si>
  <si>
    <t>1395-10-18</t>
  </si>
  <si>
    <t>1395-10-19</t>
  </si>
  <si>
    <t>1395-10-20</t>
  </si>
  <si>
    <t>1395-10-22</t>
  </si>
  <si>
    <t>1395-10-25</t>
  </si>
  <si>
    <t>1395-10-26</t>
  </si>
  <si>
    <t>1395-10-27</t>
  </si>
  <si>
    <t>1395-10-28</t>
  </si>
  <si>
    <t>1395-10-29</t>
  </si>
  <si>
    <t>1395-11-02</t>
  </si>
  <si>
    <t>1395-11-03</t>
  </si>
  <si>
    <t>1395-11-04</t>
  </si>
  <si>
    <t>1395-11-05</t>
  </si>
  <si>
    <t>1395-11-06</t>
  </si>
  <si>
    <t>1395-11-09</t>
  </si>
  <si>
    <t>1395-11-10</t>
  </si>
  <si>
    <t>1395-11-11</t>
  </si>
  <si>
    <t>1395-11-12</t>
  </si>
  <si>
    <t>1395-11-13</t>
  </si>
  <si>
    <t>1395-11-16</t>
  </si>
  <si>
    <t>1395-11-17</t>
  </si>
  <si>
    <t>1395-11-18</t>
  </si>
  <si>
    <t>1395-11-19</t>
  </si>
  <si>
    <t>1395-11-20</t>
  </si>
  <si>
    <t>1395-11-23</t>
  </si>
  <si>
    <t>1395-11-24</t>
  </si>
  <si>
    <t>1395-11-25</t>
  </si>
  <si>
    <t>1395-11-26</t>
  </si>
  <si>
    <t>1395-11-27</t>
  </si>
  <si>
    <t>1395-12-01</t>
  </si>
  <si>
    <t>1395-12-02</t>
  </si>
  <si>
    <t>1395-12-03</t>
  </si>
  <si>
    <t>1395-12-04</t>
  </si>
  <si>
    <t>1395-12-07</t>
  </si>
  <si>
    <t>1395-12-08</t>
  </si>
  <si>
    <t>1395-12-09</t>
  </si>
  <si>
    <t>1395-12-10</t>
  </si>
  <si>
    <t>1395-12-11</t>
  </si>
  <si>
    <t>1395-12-14</t>
  </si>
  <si>
    <t>1395-12-15</t>
  </si>
  <si>
    <t>1395-12-16</t>
  </si>
  <si>
    <t>1395-12-17</t>
  </si>
  <si>
    <t>1395-12-18</t>
  </si>
  <si>
    <t>1395-12-21</t>
  </si>
  <si>
    <t>1395-12-22</t>
  </si>
  <si>
    <t>1395-12-23</t>
  </si>
  <si>
    <t>1395-12-24</t>
  </si>
  <si>
    <t>1395-12-25</t>
  </si>
  <si>
    <t>1396-01-05</t>
  </si>
  <si>
    <t>1396-01-06</t>
  </si>
  <si>
    <t>1396-01-07</t>
  </si>
  <si>
    <t>1396-01-08</t>
  </si>
  <si>
    <t>1396-01-09</t>
  </si>
  <si>
    <t>1396-01-14</t>
  </si>
  <si>
    <t>1396-01-15</t>
  </si>
  <si>
    <t>1396-01-16</t>
  </si>
  <si>
    <t>1396-01-19</t>
  </si>
  <si>
    <t>1396-01-20</t>
  </si>
  <si>
    <t>1396-01-21</t>
  </si>
  <si>
    <t>1396-01-23</t>
  </si>
  <si>
    <t>1396-01-26</t>
  </si>
  <si>
    <t>1396-01-27</t>
  </si>
  <si>
    <t>1396-01-28</t>
  </si>
  <si>
    <t>1396-01-29</t>
  </si>
  <si>
    <t>1396-01-30</t>
  </si>
  <si>
    <t>1396-02-02</t>
  </si>
  <si>
    <t>1396-02-03</t>
  </si>
  <si>
    <t>1396-02-04</t>
  </si>
  <si>
    <t>1396-02-06</t>
  </si>
  <si>
    <t>1396-02-09</t>
  </si>
  <si>
    <t>1396-02-10</t>
  </si>
  <si>
    <t>1396-02-11</t>
  </si>
  <si>
    <t>1396-02-12</t>
  </si>
  <si>
    <t>1396-02-13</t>
  </si>
  <si>
    <t>1396-02-16</t>
  </si>
  <si>
    <t>1396-02-17</t>
  </si>
  <si>
    <t>1396-02-18</t>
  </si>
  <si>
    <t>1396-02-19</t>
  </si>
  <si>
    <t>1396-02-20</t>
  </si>
  <si>
    <t>1396-02-23</t>
  </si>
  <si>
    <t>1396-02-24</t>
  </si>
  <si>
    <t>1396-02-25</t>
  </si>
  <si>
    <t>1396-02-26</t>
  </si>
  <si>
    <t>1396-02-27</t>
  </si>
  <si>
    <t>1396-02-30</t>
  </si>
  <si>
    <t>1396-02-31</t>
  </si>
  <si>
    <t>1396-03-01</t>
  </si>
  <si>
    <t>1396-03-02</t>
  </si>
  <si>
    <t>1396-03-03</t>
  </si>
  <si>
    <t>1396-03-06</t>
  </si>
  <si>
    <t>1396-03-07</t>
  </si>
  <si>
    <t>1396-03-08</t>
  </si>
  <si>
    <t>1396-03-09</t>
  </si>
  <si>
    <t>1396-03-10</t>
  </si>
  <si>
    <t>1396-03-13</t>
  </si>
  <si>
    <t>1396-03-16</t>
  </si>
  <si>
    <t>1396-03-17</t>
  </si>
  <si>
    <t>1396-03-20</t>
  </si>
  <si>
    <t>1396-03-21</t>
  </si>
  <si>
    <t>1396-03-22</t>
  </si>
  <si>
    <t>1396-03-23</t>
  </si>
  <si>
    <t>1396-03-24</t>
  </si>
  <si>
    <t>1396-03-27</t>
  </si>
  <si>
    <t>1396-03-28</t>
  </si>
  <si>
    <t>1396-03-29</t>
  </si>
  <si>
    <t>1396-03-30</t>
  </si>
  <si>
    <t>1396-04-03</t>
  </si>
  <si>
    <t>1396-04-04</t>
  </si>
  <si>
    <t>1396-04-07</t>
  </si>
  <si>
    <t>1396-04-10</t>
  </si>
  <si>
    <t>1396-04-11</t>
  </si>
  <si>
    <t>1396-04-12</t>
  </si>
  <si>
    <t>1396-04-13</t>
  </si>
  <si>
    <t>1396-04-14</t>
  </si>
  <si>
    <t>1396-04-17</t>
  </si>
  <si>
    <t>1396-04-18</t>
  </si>
  <si>
    <t>1396-04-19</t>
  </si>
  <si>
    <t>1396-04-20</t>
  </si>
  <si>
    <t>1396-04-21</t>
  </si>
  <si>
    <t>1396-04-24</t>
  </si>
  <si>
    <t>1396-04-25</t>
  </si>
  <si>
    <t>1396-04-26</t>
  </si>
  <si>
    <t>1396-04-27</t>
  </si>
  <si>
    <t>1396-04-28</t>
  </si>
  <si>
    <t>شاخص كل بورس تهران</t>
  </si>
  <si>
    <t>شاخص قيمت (هم وزن)</t>
  </si>
  <si>
    <t>شاخص50 شركت فعال‌تر</t>
  </si>
  <si>
    <t>آمار و اطلاعات کلی</t>
  </si>
  <si>
    <t>ارزش کل بازار به تفکیک بازارها</t>
  </si>
  <si>
    <t>ارزش بازارها به تفکیک صنایع</t>
  </si>
  <si>
    <t>آمار معاملات</t>
  </si>
  <si>
    <t>آمار معاملات در بورس کالا</t>
  </si>
  <si>
    <t>آمار معاملات در بورس انرژی</t>
  </si>
  <si>
    <t>شاخص‌های بازار سرمایه</t>
  </si>
  <si>
    <t>مقایسه شاخص کل با شاخص‌های کشورهای در حال توسعه و اسلامی</t>
  </si>
  <si>
    <t>آمار معاملات حقیقی و حقوقی در سهام</t>
  </si>
  <si>
    <t>آمار معاملات حقیقی و حقوقی در اوراق بدهی</t>
  </si>
  <si>
    <t>ارزش و حجم معاملات به تفکیک خرید و فروش حقیقی و حقوقی در بورس و فرابورس</t>
  </si>
  <si>
    <t>ارزش معاملات حقیقی و حقوقی به تفکیک نوع اوراق بهادار</t>
  </si>
  <si>
    <t>لیست نمادهای متوقف</t>
  </si>
  <si>
    <t>نسبت حجم معاملات به تفکیک معاملات برخط و غیربرخط</t>
  </si>
  <si>
    <t>ارزش صندوق‌های سرمایه‌گذاری به تفکیک انواع صندوق‌ها</t>
  </si>
  <si>
    <t>آمار تأمین مالی</t>
  </si>
  <si>
    <t>آمار معاملات در بورس اوراق بهادار تهران به تفکیک بخش</t>
  </si>
  <si>
    <t>آمار معاملات در بورس اوراق بهادار تهران به تفکیک بازار</t>
  </si>
  <si>
    <t>آمار معاملات در بورس اوراق بهادار تهران به تفکیک نوع اوراق</t>
  </si>
  <si>
    <t>ارزش معاملات در بازار بورس اوراق بهادار تهران به تفکیک صنایع</t>
  </si>
  <si>
    <t>حجم معاملات در بازار بورس اوراق بهادار تهران به تفکیک صنایع</t>
  </si>
  <si>
    <t>تعداد معاملات در بازار بورس اوراق بهادار تهران به تفکیک صنایع</t>
  </si>
  <si>
    <t>آمار معاملات در فرابورس ایران به تفکیک بخش</t>
  </si>
  <si>
    <t>آمار معاملات در فرابورس ایران به تفکیک بازار</t>
  </si>
  <si>
    <t>آمار معاملات در فرابورس ایران به تفکیک نوع اوراق</t>
  </si>
  <si>
    <t>ارزش معاملات در بازار فرابورس ایران به تفکیک صنایع</t>
  </si>
  <si>
    <t>حجم معاملات در بازار فرابورس ایران به تفکیک صنایع</t>
  </si>
  <si>
    <t>تعداد معاملات در بازار فرابورس ایران به تفکیک صنایع</t>
  </si>
  <si>
    <t>نمودار شاخص ها</t>
  </si>
  <si>
    <t>نمودار P/E بازار</t>
  </si>
  <si>
    <t xml:space="preserve">نسبت P/E </t>
  </si>
  <si>
    <t>مقایسه معاملات سرمایه گذاران حقیقی و حقوقی در بورس و فرابورس</t>
  </si>
  <si>
    <t>عملکرد سرمایه گذاران در بازار سرمایه به صورت منطقه ای</t>
  </si>
  <si>
    <t>استان ها با بیشترین و کمترین حجم معاملات اشخاص حقیقی</t>
  </si>
  <si>
    <t>گروه محصولات نفتی و ‌پتروشيمي</t>
  </si>
  <si>
    <t>بورس انرژی</t>
  </si>
  <si>
    <t>1396-01-31</t>
  </si>
  <si>
    <r>
      <t xml:space="preserve">تاریخ انتهای ماه (بیش‌ترین </t>
    </r>
    <r>
      <rPr>
        <b/>
        <sz val="9"/>
        <color rgb="FF000000"/>
        <rFont val="Times New Roman"/>
        <family val="1"/>
      </rPr>
      <t>P/E</t>
    </r>
    <r>
      <rPr>
        <b/>
        <sz val="9"/>
        <color rgb="FF000000"/>
        <rFont val="B Koodak"/>
        <charset val="178"/>
      </rPr>
      <t>)</t>
    </r>
  </si>
  <si>
    <t>سایر نهادهای مالی*</t>
  </si>
  <si>
    <t>معاملات ثانویه اوراق مشارکت شهرداری‌ها و دولت</t>
  </si>
  <si>
    <t>نام اوراق</t>
  </si>
  <si>
    <t>نماد</t>
  </si>
  <si>
    <t>نام ناشر/باني</t>
  </si>
  <si>
    <t>ماهيت ناشر</t>
  </si>
  <si>
    <t>بورس منتشره كننده  اوراق</t>
  </si>
  <si>
    <t>مبلغ كل اوراق منتشره (میلیون ریال)</t>
  </si>
  <si>
    <t>تاريخ انتشار</t>
  </si>
  <si>
    <t>تاريخ سررسيد</t>
  </si>
  <si>
    <t>غیر دولتی</t>
  </si>
  <si>
    <t>اسناد خزانه اسلامي</t>
  </si>
  <si>
    <t>وزارت امور اقتصادی و دارایی به نمایندگی از دولت ج. ا. ا.</t>
  </si>
  <si>
    <t>دولتی</t>
  </si>
  <si>
    <t>علت توقف</t>
  </si>
  <si>
    <t>تعداد روزهای توقف</t>
  </si>
  <si>
    <t xml:space="preserve">بورس  </t>
  </si>
  <si>
    <t>صنعت</t>
  </si>
  <si>
    <t>تاریخ توقف</t>
  </si>
  <si>
    <t>كنتورسازي‌ايران‌</t>
  </si>
  <si>
    <t>آكنتور</t>
  </si>
  <si>
    <t>بانك  پاسارگاد</t>
  </si>
  <si>
    <t>وپاسار</t>
  </si>
  <si>
    <t>صنايع‌ آذرآب‌</t>
  </si>
  <si>
    <t>فاذر</t>
  </si>
  <si>
    <t>ابهام درارائه اطلاعات</t>
  </si>
  <si>
    <t>مانده و سررسید اوراق بدهی منتشره</t>
  </si>
  <si>
    <t>جمع اوراق بهادار دولتی و شهرداری ها</t>
  </si>
  <si>
    <r>
      <t>(</t>
    </r>
    <r>
      <rPr>
        <b/>
        <sz val="8"/>
        <color rgb="FFFFFFFF"/>
        <rFont val="B Koodak"/>
        <charset val="178"/>
      </rPr>
      <t>میلیارد ریال</t>
    </r>
    <r>
      <rPr>
        <b/>
        <sz val="8"/>
        <color rgb="FFFFFFFF"/>
        <rFont val="Calibri"/>
        <family val="2"/>
      </rPr>
      <t>)</t>
    </r>
  </si>
  <si>
    <t>(میلیارد ریال)</t>
  </si>
  <si>
    <t>1396-05-31</t>
  </si>
  <si>
    <t>مشتقات</t>
  </si>
  <si>
    <t>نسبت گردش معاملات</t>
  </si>
  <si>
    <t>نسبت حجم معاملات</t>
  </si>
  <si>
    <t>متوسط تعداد معامله در هر شرکت</t>
  </si>
  <si>
    <t>1396/05</t>
  </si>
  <si>
    <r>
      <t>(</t>
    </r>
    <r>
      <rPr>
        <b/>
        <sz val="8"/>
        <color rgb="FFFFFFFF"/>
        <rFont val="B Koodak"/>
        <charset val="178"/>
      </rPr>
      <t>تعداد قرارداد</t>
    </r>
    <r>
      <rPr>
        <b/>
        <sz val="8"/>
        <color rgb="FFFFFFFF"/>
        <rFont val="Calibri"/>
        <family val="2"/>
      </rPr>
      <t>)</t>
    </r>
  </si>
  <si>
    <t>(تن)</t>
  </si>
  <si>
    <t>1396-05-01</t>
  </si>
  <si>
    <t>1396-05-02</t>
  </si>
  <si>
    <t>1396-05-03</t>
  </si>
  <si>
    <t>1396-05-04</t>
  </si>
  <si>
    <t>1396-05-07</t>
  </si>
  <si>
    <t>1396-05-08</t>
  </si>
  <si>
    <t>1396-05-09</t>
  </si>
  <si>
    <t>1396-05-10</t>
  </si>
  <si>
    <t>1396-05-11</t>
  </si>
  <si>
    <t>1396-05-15</t>
  </si>
  <si>
    <t>1396-05-16</t>
  </si>
  <si>
    <t>1396-05-17</t>
  </si>
  <si>
    <t>1396-05-18</t>
  </si>
  <si>
    <t>1396-05-21</t>
  </si>
  <si>
    <t>1396-05-22</t>
  </si>
  <si>
    <t>1396-05-23</t>
  </si>
  <si>
    <t>1396-05-24</t>
  </si>
  <si>
    <t>1396-05-25</t>
  </si>
  <si>
    <t>1396-05-28</t>
  </si>
  <si>
    <t>1396-05-29</t>
  </si>
  <si>
    <t>1396-05-30</t>
  </si>
  <si>
    <t>1396/06</t>
  </si>
  <si>
    <r>
      <t>(</t>
    </r>
    <r>
      <rPr>
        <b/>
        <sz val="8"/>
        <color rgb="FFFFFFFF"/>
        <rFont val="B Koodak"/>
        <charset val="178"/>
      </rPr>
      <t>تن</t>
    </r>
    <r>
      <rPr>
        <b/>
        <sz val="8"/>
        <color rgb="FFFFFFFF"/>
        <rFont val="Calibri"/>
        <family val="2"/>
      </rPr>
      <t>)</t>
    </r>
  </si>
  <si>
    <t>قرارداد</t>
  </si>
  <si>
    <t>سلف بلند مدت</t>
  </si>
  <si>
    <t>1396-06-01</t>
  </si>
  <si>
    <t>1396-06-04</t>
  </si>
  <si>
    <t>1396-06-05</t>
  </si>
  <si>
    <t>1396-06-06</t>
  </si>
  <si>
    <t>1396-06-07</t>
  </si>
  <si>
    <t>1396-06-08</t>
  </si>
  <si>
    <t>1396-06-11</t>
  </si>
  <si>
    <t>1396-06-12</t>
  </si>
  <si>
    <t>1396-06-13</t>
  </si>
  <si>
    <t>1396-06-14</t>
  </si>
  <si>
    <t>1396-06-15</t>
  </si>
  <si>
    <t>1396-06-19</t>
  </si>
  <si>
    <t>1396-06-20</t>
  </si>
  <si>
    <t>1396-06-21</t>
  </si>
  <si>
    <t>1396-06-22</t>
  </si>
  <si>
    <t>1396-06-25</t>
  </si>
  <si>
    <t>1396-06-26</t>
  </si>
  <si>
    <t>1396-06-27</t>
  </si>
  <si>
    <t>1396-06-28</t>
  </si>
  <si>
    <t>1396-06-29</t>
  </si>
  <si>
    <r>
      <t xml:space="preserve">تاریخ انتهای ماه (کمترین </t>
    </r>
    <r>
      <rPr>
        <b/>
        <sz val="9"/>
        <color rgb="FF000000"/>
        <rFont val="Times New Roman"/>
        <family val="1"/>
      </rPr>
      <t>P/E</t>
    </r>
    <r>
      <rPr>
        <sz val="11"/>
        <color rgb="FF000000"/>
        <rFont val="B Mitra"/>
        <charset val="178"/>
      </rPr>
      <t>)</t>
    </r>
  </si>
  <si>
    <t>گواهی سپرده</t>
  </si>
  <si>
    <t>شرکت</t>
  </si>
  <si>
    <t>95/6/13</t>
  </si>
  <si>
    <t>95/9/2 </t>
  </si>
  <si>
    <t>96/4/27</t>
  </si>
  <si>
    <t>تعديل پيش بيني درآمد هر سهم </t>
  </si>
  <si>
    <t>96/4/3 </t>
  </si>
  <si>
    <t>1396-07-30</t>
  </si>
  <si>
    <t>نسبت به ماه مشابه سال قبل</t>
  </si>
  <si>
    <t>هزار سهم</t>
  </si>
  <si>
    <t>نسبت به ماه مشابه قبل</t>
  </si>
  <si>
    <t>نسبت به ماه مشاه سال قبل</t>
  </si>
  <si>
    <t>1396-07-01</t>
  </si>
  <si>
    <t>1396-07-02</t>
  </si>
  <si>
    <t>1396-07-03</t>
  </si>
  <si>
    <t>1396-07-04</t>
  </si>
  <si>
    <t>1396-07-05</t>
  </si>
  <si>
    <t>1396-07-10</t>
  </si>
  <si>
    <t>1396-07-11</t>
  </si>
  <si>
    <t>1396-07-12</t>
  </si>
  <si>
    <t>1396-07-15</t>
  </si>
  <si>
    <t>1396-07-16</t>
  </si>
  <si>
    <t>1396-07-17</t>
  </si>
  <si>
    <t>1396-07-18</t>
  </si>
  <si>
    <t>1396-07-19</t>
  </si>
  <si>
    <t>1396-07-22</t>
  </si>
  <si>
    <t>1396-07-23</t>
  </si>
  <si>
    <t>1396-07-24</t>
  </si>
  <si>
    <t>1396-07-25</t>
  </si>
  <si>
    <t>1396-07-26</t>
  </si>
  <si>
    <t>1396-07-29</t>
  </si>
  <si>
    <t>نسبت به ماه مشابه در سال قبل</t>
  </si>
  <si>
    <t>آذربایجان شرقی</t>
  </si>
  <si>
    <t>1396/07</t>
  </si>
  <si>
    <t>صکوک اختصاصي</t>
  </si>
  <si>
    <t>اعتباري ملل</t>
  </si>
  <si>
    <t>وملل</t>
  </si>
  <si>
    <t>بانك دي</t>
  </si>
  <si>
    <t>دي</t>
  </si>
  <si>
    <t>96/6/25</t>
  </si>
  <si>
    <t>بانك سرمايه</t>
  </si>
  <si>
    <t>سمايه</t>
  </si>
  <si>
    <t>عدم ارائه اطلاعات</t>
  </si>
  <si>
    <t>95/8/3 </t>
  </si>
  <si>
    <t>1396-08-30</t>
  </si>
  <si>
    <t>1396-08-01</t>
  </si>
  <si>
    <t>1396-08-02</t>
  </si>
  <si>
    <t>1396-08-03</t>
  </si>
  <si>
    <t>1396-08-06</t>
  </si>
  <si>
    <t>1396-08-07</t>
  </si>
  <si>
    <t>1396-08-08</t>
  </si>
  <si>
    <t>1396-08-09</t>
  </si>
  <si>
    <t>1396-08-10</t>
  </si>
  <si>
    <t>1396-08-13</t>
  </si>
  <si>
    <t>1396-08-14</t>
  </si>
  <si>
    <t>1396-08-15</t>
  </si>
  <si>
    <t>1396-08-16</t>
  </si>
  <si>
    <t>1396-08-17</t>
  </si>
  <si>
    <t>1396-08-20</t>
  </si>
  <si>
    <t>1396-08-21</t>
  </si>
  <si>
    <t>1396-08-22</t>
  </si>
  <si>
    <t>1396-08-23</t>
  </si>
  <si>
    <t>1396-08-24</t>
  </si>
  <si>
    <t>1396-08-27</t>
  </si>
  <si>
    <t>1396-08-29</t>
  </si>
  <si>
    <t>بازار ابزارهای مشتقه</t>
  </si>
  <si>
    <t>صکوک اختصاصی</t>
  </si>
  <si>
    <t>دارایی فکری</t>
  </si>
  <si>
    <r>
      <t xml:space="preserve"> </t>
    </r>
    <r>
      <rPr>
        <b/>
        <i/>
        <u/>
        <sz val="10"/>
        <color rgb="FFFFFFFF"/>
        <rFont val="B Koodak"/>
        <charset val="178"/>
      </rPr>
      <t>اشخاص حقوقی</t>
    </r>
  </si>
  <si>
    <r>
      <t xml:space="preserve"> </t>
    </r>
    <r>
      <rPr>
        <b/>
        <i/>
        <u/>
        <sz val="10"/>
        <color rgb="FFFFFFFF"/>
        <rFont val="B Koodak"/>
        <charset val="178"/>
      </rPr>
      <t>اشخاص حقیقی</t>
    </r>
  </si>
  <si>
    <t>1396/08</t>
  </si>
  <si>
    <t>اختيار فروش تبعي فرابورس</t>
  </si>
  <si>
    <t>1396-09-01</t>
  </si>
  <si>
    <t>1396-09-04</t>
  </si>
  <si>
    <t>1396-09-05</t>
  </si>
  <si>
    <t>1396-09-07</t>
  </si>
  <si>
    <t>1396-09-08</t>
  </si>
  <si>
    <t>1396-09-11</t>
  </si>
  <si>
    <t>1396-09-12</t>
  </si>
  <si>
    <t>1396-09-13</t>
  </si>
  <si>
    <t>1396-09-14</t>
  </si>
  <si>
    <t>1396-09-18</t>
  </si>
  <si>
    <t>1396-09-19</t>
  </si>
  <si>
    <t>1396-09-20</t>
  </si>
  <si>
    <t>1396-09-21</t>
  </si>
  <si>
    <t>1396-09-22</t>
  </si>
  <si>
    <t>1396-09-25</t>
  </si>
  <si>
    <t>1396-09-26</t>
  </si>
  <si>
    <t>1396-09-27</t>
  </si>
  <si>
    <t>1396-09-28</t>
  </si>
  <si>
    <t>1396-09-29</t>
  </si>
  <si>
    <t>1396-09-31</t>
  </si>
  <si>
    <t>اوراق اجاره</t>
  </si>
  <si>
    <t>96/9/22</t>
  </si>
  <si>
    <t>بورس</t>
  </si>
  <si>
    <t>1396/09</t>
  </si>
  <si>
    <t>شركتهاي كوچك و متوسط</t>
  </si>
  <si>
    <t>1396/10/30</t>
  </si>
  <si>
    <t xml:space="preserve">قرارداداختیار معامله </t>
  </si>
  <si>
    <t>سلف موازی استاندارد</t>
  </si>
  <si>
    <t>صندوق های کالایی</t>
  </si>
  <si>
    <t>1396-10-02</t>
  </si>
  <si>
    <t>1396-10-03</t>
  </si>
  <si>
    <t>1396-10-04</t>
  </si>
  <si>
    <t>1396-10-05</t>
  </si>
  <si>
    <t>1396-10-06</t>
  </si>
  <si>
    <t>1396-10-09</t>
  </si>
  <si>
    <t>1396-10-10</t>
  </si>
  <si>
    <t>1396-10-11</t>
  </si>
  <si>
    <t>1396-10-12</t>
  </si>
  <si>
    <t>1396-10-13</t>
  </si>
  <si>
    <t>1396-10-16</t>
  </si>
  <si>
    <t>1396-10-17</t>
  </si>
  <si>
    <t>1396-10-18</t>
  </si>
  <si>
    <t>1396-10-19</t>
  </si>
  <si>
    <t>1396-10-20</t>
  </si>
  <si>
    <t>1396-10-23</t>
  </si>
  <si>
    <t>1396-10-24</t>
  </si>
  <si>
    <t>1396-10-25</t>
  </si>
  <si>
    <t>1396-10-26</t>
  </si>
  <si>
    <t>1396-10-27</t>
  </si>
  <si>
    <t>1396-10-30</t>
  </si>
  <si>
    <t>افشاي اطلاعات با اهميت گروه الف</t>
  </si>
  <si>
    <t>تغييرات بيش از 20 درصدي قيمت سهام</t>
  </si>
  <si>
    <t>افشاي اطلاعات با اهميت گروه ب</t>
  </si>
  <si>
    <t>برگزاري مجمع عمومي عادي ساليانه صاحبان سهام</t>
  </si>
  <si>
    <t>داده گسترعصرنوين-هاي وب</t>
  </si>
  <si>
    <t>هاي وب</t>
  </si>
  <si>
    <t>ابهام نسبت به شفافيت اطلاعات</t>
  </si>
  <si>
    <t>1396/10</t>
  </si>
  <si>
    <t>قرارداد آتی</t>
  </si>
  <si>
    <t>1396/11/30</t>
  </si>
  <si>
    <t>اختیار فروش</t>
  </si>
  <si>
    <t>1396-11-01</t>
  </si>
  <si>
    <t>1396-11-02</t>
  </si>
  <si>
    <t>1396-11-03</t>
  </si>
  <si>
    <t>1396-11-04</t>
  </si>
  <si>
    <t>1396-11-07</t>
  </si>
  <si>
    <t>1396-11-08</t>
  </si>
  <si>
    <t>1396-11-09</t>
  </si>
  <si>
    <t>1396-11-10</t>
  </si>
  <si>
    <t>1396-11-11</t>
  </si>
  <si>
    <t>1396-11-14</t>
  </si>
  <si>
    <t>1396-11-15</t>
  </si>
  <si>
    <t>1396-11-16</t>
  </si>
  <si>
    <t>1396-11-17</t>
  </si>
  <si>
    <t>1396-11-18</t>
  </si>
  <si>
    <t>1396-11-21</t>
  </si>
  <si>
    <t>1396-11-23</t>
  </si>
  <si>
    <t>1396-11-24</t>
  </si>
  <si>
    <t>1396-11-25</t>
  </si>
  <si>
    <t>1396-11-28</t>
  </si>
  <si>
    <t>1396-11-29</t>
  </si>
  <si>
    <t>1396-11-30</t>
  </si>
  <si>
    <t>اوراق سلف موازی استاندارد</t>
  </si>
  <si>
    <t>بورس کالا</t>
  </si>
  <si>
    <t>اسنادخزانه-م5بودجه96-970926 </t>
  </si>
  <si>
    <t>اخزا605</t>
  </si>
  <si>
    <t>اسنادخزانه-م7بودجه96-971010</t>
  </si>
  <si>
    <t>اخزا607</t>
  </si>
  <si>
    <t>اسنادخزانه-م8بودجه96-980411 </t>
  </si>
  <si>
    <t>اخزا608</t>
  </si>
  <si>
    <t>اسنادخزانه-م10بودجه96-980911</t>
  </si>
  <si>
    <t>اخزا610</t>
  </si>
  <si>
    <t>فراورده‌ هاي‌ نسوزايران‌</t>
  </si>
  <si>
    <t>كفرا</t>
  </si>
  <si>
    <t>برگزاري مجمع عمومي عادي ساليانه به منظور تصويب صورت هاي مالي</t>
  </si>
  <si>
    <t>برگزاري مجمع عمومي عادي به طور فوق العاده به منظور انتخاب اعضاء هيئت مديره</t>
  </si>
  <si>
    <t>فيبر ايران‌</t>
  </si>
  <si>
    <t>چفيبر</t>
  </si>
  <si>
    <t>برگزاري مجمع عمومي فوق العاده به منظور تصميم گيري در خصوص افزايش سرمايه</t>
  </si>
  <si>
    <t>عدم افشاي به موقع اطلاعات با اهميت</t>
  </si>
  <si>
    <t>1396/11</t>
  </si>
  <si>
    <t>1396/12/29</t>
  </si>
  <si>
    <t>vloo</t>
  </si>
  <si>
    <t>اوراق بهادار مبتني بر دارايي فكري</t>
  </si>
  <si>
    <t>1396-12-02</t>
  </si>
  <si>
    <t>1396-12-05</t>
  </si>
  <si>
    <t>1396-12-06</t>
  </si>
  <si>
    <t>1396-12-07</t>
  </si>
  <si>
    <t>1396-12-08</t>
  </si>
  <si>
    <t>1396-12-09</t>
  </si>
  <si>
    <t>1396-12-12</t>
  </si>
  <si>
    <t>1396-12-13</t>
  </si>
  <si>
    <t>1396-12-14</t>
  </si>
  <si>
    <t>1396-12-15</t>
  </si>
  <si>
    <t>1396-12-16</t>
  </si>
  <si>
    <t>1396-12-19</t>
  </si>
  <si>
    <t>1396-12-20</t>
  </si>
  <si>
    <t>1396-12-21</t>
  </si>
  <si>
    <t>1396-12-22</t>
  </si>
  <si>
    <t>1396-12-23</t>
  </si>
  <si>
    <t>1396-12-26</t>
  </si>
  <si>
    <t>1396-12-27</t>
  </si>
  <si>
    <t>1396-12-28</t>
  </si>
  <si>
    <t>کل</t>
  </si>
  <si>
    <t>اختصاصی بازارگردانی</t>
  </si>
  <si>
    <t>مختلط</t>
  </si>
  <si>
    <t>اوراق بهادار با درآمد ثابت</t>
  </si>
  <si>
    <t>جمع</t>
  </si>
  <si>
    <t>نوع صندوق سرمایه‌گذاری</t>
  </si>
  <si>
    <t>تعداد</t>
  </si>
  <si>
    <t xml:space="preserve">سهام </t>
  </si>
  <si>
    <t>ارزش سهام (میلیارد ریال)</t>
  </si>
  <si>
    <t>فروش (میلیارد ریال)</t>
  </si>
  <si>
    <t>خرید (میلیارد ریال)</t>
  </si>
  <si>
    <t>ارزش به تفکیک حقیقی و حقوقی (میلیارد ریال)</t>
  </si>
  <si>
    <t>ارزش (میلیارد ریال)</t>
  </si>
  <si>
    <t>سرمايه‌گذاري‌ملت‌</t>
  </si>
  <si>
    <t>وملت</t>
  </si>
  <si>
    <t>96/12/21</t>
  </si>
  <si>
    <t>مهندسي صنعتي روان فن آور</t>
  </si>
  <si>
    <t>خفناور</t>
  </si>
  <si>
    <t>96/12/13</t>
  </si>
  <si>
    <t>معادن‌منگنزايران‌</t>
  </si>
  <si>
    <t>كمنگنز</t>
  </si>
  <si>
    <t>سيمان كردستان</t>
  </si>
  <si>
    <t>سكرد</t>
  </si>
  <si>
    <t>قند شيرين‌ خراسان‌</t>
  </si>
  <si>
    <t>قشرين</t>
  </si>
  <si>
    <t>درخشان‌ تهران‌</t>
  </si>
  <si>
    <t>پدرخش</t>
  </si>
  <si>
    <t>1396/12</t>
  </si>
  <si>
    <t>تاسیس شرکت­های سهامی عام</t>
  </si>
  <si>
    <t>افزایش سرمایه شرکت­های سهامی عام (مجوزهای ارائه شده)</t>
  </si>
  <si>
    <t>عرضه اولیه سهام شرکت­ها در بورس و فرابورس</t>
  </si>
  <si>
    <t>جمع تامین مالی بازار اولیه و ثانویه</t>
  </si>
  <si>
    <t>افزایش ارزش صندوق­ها نسبت به ابتدای سال</t>
  </si>
  <si>
    <t>جمع تامین مالی نهادهای مالی</t>
  </si>
  <si>
    <t>اسنادخزانه-م12بودجه96-981114 </t>
  </si>
  <si>
    <t>اخزا612</t>
  </si>
  <si>
    <t>اوراق مرابحه</t>
  </si>
  <si>
    <t>اسنادخزانه-م13بودجه96-981016</t>
  </si>
  <si>
    <t>اخزا613</t>
  </si>
  <si>
    <t>منفعت دولت-با شرايط خاص140006 </t>
  </si>
  <si>
    <t>اوراق منفعت</t>
  </si>
  <si>
    <t>افاد1</t>
  </si>
  <si>
    <t>مشاركت دولتي6-شرايط خاص981201 </t>
  </si>
  <si>
    <t>اشاد6</t>
  </si>
  <si>
    <t>مشاركت دولتي9-شرايط خاص990909</t>
  </si>
  <si>
    <t>اشاد9</t>
  </si>
  <si>
    <t>منفعت دولتي2-شرايط خاص14000626 </t>
  </si>
  <si>
    <t>افاد2</t>
  </si>
  <si>
    <t>شرکت تولیدی آرین ماهتاب گستر</t>
  </si>
  <si>
    <t>منفعت</t>
  </si>
  <si>
    <t>اوراق منفعت دولتی</t>
  </si>
  <si>
    <t>امتیاز تسهیلات مسکن</t>
  </si>
  <si>
    <t>گواهی سپرده سرمایه گذاری عام و خاص</t>
  </si>
  <si>
    <t xml:space="preserve">اوراق مشارکت دولت، شهرداری ها و بانکها </t>
  </si>
  <si>
    <t>انتشار اوراق بهادار بدهی با مجوز سازمان بورس</t>
  </si>
  <si>
    <t xml:space="preserve"> اوراقی که بیشتر از 60 درصد کل اوراق بدهی باقی مانده هستند</t>
  </si>
  <si>
    <t>درصد تجمعی</t>
  </si>
  <si>
    <t>مشاركت ملي نفت ايران3ماهه 21%</t>
  </si>
  <si>
    <t>مپارس712</t>
  </si>
  <si>
    <t>شرکت ملی نفت ایران</t>
  </si>
  <si>
    <t>اسناد خزانه اسلامي971228 </t>
  </si>
  <si>
    <t>سخاب7</t>
  </si>
  <si>
    <t>اجاره دولت آموزش وپرورش991020</t>
  </si>
  <si>
    <t>اجاد3</t>
  </si>
  <si>
    <t>مرابحه گندم2-واجدشرايط خاص1400</t>
  </si>
  <si>
    <t>گندم2</t>
  </si>
  <si>
    <t xml:space="preserve">اسنادخزانه-م2بودجه96-970612 </t>
  </si>
  <si>
    <t>اخزا602</t>
  </si>
  <si>
    <t>اسنادخزانه-م4بودجه96-980820 </t>
  </si>
  <si>
    <t>اخزا604</t>
  </si>
  <si>
    <t>اسنادخزانه-م1بودجه96-970508 </t>
  </si>
  <si>
    <t>اخزا601</t>
  </si>
  <si>
    <t>اسنادخزانه-م3بودجه96-970710</t>
  </si>
  <si>
    <t>اخزا603</t>
  </si>
  <si>
    <t>مرابحه سلامت6واجدشرايط خاص1400 </t>
  </si>
  <si>
    <t>سلامت6</t>
  </si>
  <si>
    <t>فروردین‌ماه 1397</t>
  </si>
  <si>
    <r>
      <t>انباشته از ابتدای سال 97 تا</t>
    </r>
    <r>
      <rPr>
        <b/>
        <sz val="10"/>
        <color rgb="FF000000"/>
        <rFont val="Calibri"/>
        <family val="2"/>
      </rPr>
      <t xml:space="preserve"> </t>
    </r>
    <r>
      <rPr>
        <b/>
        <sz val="10"/>
        <color rgb="FF000000"/>
        <rFont val="B Koodak"/>
        <charset val="178"/>
      </rPr>
      <t>انتهای فروردین‌ماه 97</t>
    </r>
  </si>
  <si>
    <t>انباشته از ابتدای سال 97 تا انتهای فروردین‌ماه 97</t>
  </si>
  <si>
    <t>1397-01-05</t>
  </si>
  <si>
    <t>1397-01-06</t>
  </si>
  <si>
    <t>1397-01-07</t>
  </si>
  <si>
    <t>1397-01-08</t>
  </si>
  <si>
    <t>1397-01-14</t>
  </si>
  <si>
    <t>1397-01-15</t>
  </si>
  <si>
    <t>1397-01-18</t>
  </si>
  <si>
    <t>1397-01-19</t>
  </si>
  <si>
    <t>1397-01-20</t>
  </si>
  <si>
    <t>1397-01-21</t>
  </si>
  <si>
    <t>1397-01-22</t>
  </si>
  <si>
    <t>1397-01-26</t>
  </si>
  <si>
    <t>1397-01-27</t>
  </si>
  <si>
    <t>1397-01-28</t>
  </si>
  <si>
    <t>1397-01-29</t>
  </si>
  <si>
    <t>گروه مپنا (سهامي عام)</t>
  </si>
  <si>
    <t>رمپنا</t>
  </si>
  <si>
    <t>97/1/21</t>
  </si>
  <si>
    <t>سرمايه‌گذاري‌ رنا(هلدينگ‌</t>
  </si>
  <si>
    <t>ورنا</t>
  </si>
  <si>
    <t>واسپاري ملت</t>
  </si>
  <si>
    <t>ولملت</t>
  </si>
  <si>
    <t>ايركا پارت صنعت</t>
  </si>
  <si>
    <t>خكار</t>
  </si>
  <si>
    <t>صنايع‌ لاستيكي‌  سهند</t>
  </si>
  <si>
    <t>پسهند</t>
  </si>
  <si>
    <t>تكنوتار</t>
  </si>
  <si>
    <t>تكنو</t>
  </si>
  <si>
    <t>پتروشيمي‌ خارك‌</t>
  </si>
  <si>
    <t>شخارك</t>
  </si>
  <si>
    <t>پتروشيمي فناوران</t>
  </si>
  <si>
    <t>شفن</t>
  </si>
  <si>
    <t>بررسي وضعيت شفافيت اطلاعاتي ناشر</t>
  </si>
  <si>
    <t>برگزاري مجامع عمومي عادي ساليانه صاحبان سهام</t>
  </si>
  <si>
    <t>عدم رعايت ماده 39 دستورالعمل پذيرش، عرضه و نقل و انتقال اوراق بهادار در فرابورس ايران</t>
  </si>
  <si>
    <t>1397/01/31</t>
  </si>
  <si>
    <t>1397/02/31</t>
  </si>
  <si>
    <t>1396/01/31</t>
  </si>
  <si>
    <t>1396/12/28</t>
  </si>
  <si>
    <t>اردیبهشت‌ماه 1397</t>
  </si>
  <si>
    <t>اردیبهشت‌ماه 1396</t>
  </si>
  <si>
    <t>تسهيلات فرابورس</t>
  </si>
  <si>
    <t>سال 96</t>
  </si>
  <si>
    <r>
      <t>انباشته از ابتدای سال 97 تا</t>
    </r>
    <r>
      <rPr>
        <b/>
        <sz val="10"/>
        <color rgb="FF000000"/>
        <rFont val="Calibri"/>
        <family val="2"/>
      </rPr>
      <t xml:space="preserve"> </t>
    </r>
    <r>
      <rPr>
        <b/>
        <sz val="10"/>
        <color rgb="FF000000"/>
        <rFont val="B Koodak"/>
        <charset val="178"/>
      </rPr>
      <t>انتهای اردیبهشت‌ماه 97</t>
    </r>
  </si>
  <si>
    <t>انباشته از ابتدای سال 97 تا انتهای اردیبهشت‌ماه 97</t>
  </si>
  <si>
    <t>بازار  هیدروکربوری</t>
  </si>
  <si>
    <t>1397-02-01</t>
  </si>
  <si>
    <t>1397-02-02</t>
  </si>
  <si>
    <t>1397-02-03</t>
  </si>
  <si>
    <t>1397-02-04</t>
  </si>
  <si>
    <t>1397-02-05</t>
  </si>
  <si>
    <t>1397-02-08</t>
  </si>
  <si>
    <t>1397-02-09</t>
  </si>
  <si>
    <t>1397-02-10</t>
  </si>
  <si>
    <t>1397-02-11</t>
  </si>
  <si>
    <t>1397-02-15</t>
  </si>
  <si>
    <t>1397-02-16</t>
  </si>
  <si>
    <t>1397-02-17</t>
  </si>
  <si>
    <t>1397-02-18</t>
  </si>
  <si>
    <t>1397-02-19</t>
  </si>
  <si>
    <t>1397-02-22</t>
  </si>
  <si>
    <t>1397-02-23</t>
  </si>
  <si>
    <t>1397-02-24</t>
  </si>
  <si>
    <t>1397-02-25</t>
  </si>
  <si>
    <t>1397-02-26</t>
  </si>
  <si>
    <t>1397-02-29</t>
  </si>
  <si>
    <t>1397-02-30</t>
  </si>
  <si>
    <t>1397-02-31</t>
  </si>
  <si>
    <t>تا پایان اردیبهشت 97</t>
  </si>
  <si>
    <t xml:space="preserve"> تجمعی</t>
  </si>
  <si>
    <t xml:space="preserve"> تجمعی تا پایان اردیبهشت 97</t>
  </si>
  <si>
    <t>تا پایان اردیبهشت‌ماه 97</t>
  </si>
  <si>
    <t>تجمعی تا پایان اردیبهشت‌ماه 97</t>
  </si>
  <si>
    <t>فراورده‌هاي نفتي، كك و سوخت هسته‌اي</t>
  </si>
  <si>
    <t>سرمايه گذاري‌ها</t>
  </si>
  <si>
    <t>شرکتهاي چند رشته‌اي صنعتي</t>
  </si>
  <si>
    <t>تعداد سرمایه‌گذار در اسفند‌ماه 1396</t>
  </si>
  <si>
    <t>پایان اسفندماه 1396</t>
  </si>
  <si>
    <t>ارزش بازار بورس تهران و فرابورس ایران</t>
  </si>
  <si>
    <t>نوع بورس</t>
  </si>
  <si>
    <t>1397/0231</t>
  </si>
  <si>
    <t>مجموع بورس و فرابورس</t>
  </si>
  <si>
    <t>1397-01-31</t>
  </si>
  <si>
    <t>عملکرد 96</t>
  </si>
  <si>
    <t>عملکرد از ابتدای سال 97</t>
  </si>
  <si>
    <t>عملکرد 97 تا 97/02/31</t>
  </si>
  <si>
    <t>مجمع عمومي عادي به طور فوق العاده به منظور انتخاب اعضاء هيئت مديره</t>
  </si>
  <si>
    <t>توريستي ورفاهي آبادگران ايران</t>
  </si>
  <si>
    <t>ثاباد</t>
  </si>
  <si>
    <t>سرمايه‌ گذاري‌ ساختمان‌ايران‌</t>
  </si>
  <si>
    <t>وساخت</t>
  </si>
  <si>
    <t>سرمايه گذاري مسكن شمال شرق</t>
  </si>
  <si>
    <t>ثشرق</t>
  </si>
  <si>
    <t>سرمايه‌گذاري‌ مسكن‌</t>
  </si>
  <si>
    <t>ثمسكن</t>
  </si>
  <si>
    <t>بيمه آسيا</t>
  </si>
  <si>
    <t>آسيا</t>
  </si>
  <si>
    <t>حمل و نقل بين المللي خليج فارس</t>
  </si>
  <si>
    <t>حفارس</t>
  </si>
  <si>
    <t>حمل‌ونقل‌توكا</t>
  </si>
  <si>
    <t>حتوكا</t>
  </si>
  <si>
    <t>چرخشگر</t>
  </si>
  <si>
    <t>خچرخش</t>
  </si>
  <si>
    <t>رينگ‌سازي‌مشهد</t>
  </si>
  <si>
    <t>خرينگ</t>
  </si>
  <si>
    <t>سايپا ديزل‌</t>
  </si>
  <si>
    <t>خكاوه</t>
  </si>
  <si>
    <t>فنرسازي‌خاور</t>
  </si>
  <si>
    <t>خفنر</t>
  </si>
  <si>
    <t>گسترش‌سرمايه‌گذاري‌ايران‌خودرو</t>
  </si>
  <si>
    <t>خگستر</t>
  </si>
  <si>
    <t>محورسازان‌ايران‌خودرو</t>
  </si>
  <si>
    <t>خوساز</t>
  </si>
  <si>
    <t>به پرداخت ملت</t>
  </si>
  <si>
    <t>پرداخت</t>
  </si>
  <si>
    <t>برگزاري مجمع عمومي عادي ساليانه به منظور تصويب صورتهاي مالي</t>
  </si>
  <si>
    <t>خدمات‌انفورماتيك‌</t>
  </si>
  <si>
    <t>رانفور</t>
  </si>
  <si>
    <t>صنعتي‌ آما</t>
  </si>
  <si>
    <t>فاما</t>
  </si>
  <si>
    <t>پارس‌ سرام‌</t>
  </si>
  <si>
    <t>كسرام</t>
  </si>
  <si>
    <t>فرآورده‌هاي‌نسوزآذر</t>
  </si>
  <si>
    <t>كاذر</t>
  </si>
  <si>
    <t>ليزينگ‌خودروغدير</t>
  </si>
  <si>
    <t>ولغدر</t>
  </si>
  <si>
    <t>سيمان‌ ايلام‌</t>
  </si>
  <si>
    <t>سيلام</t>
  </si>
  <si>
    <t>سيمان‌ سفيد ني‌ريز</t>
  </si>
  <si>
    <t>سنير</t>
  </si>
  <si>
    <t>سيمان فارس نو</t>
  </si>
  <si>
    <t>سفانو</t>
  </si>
  <si>
    <t>سيمان‌ قائن‌</t>
  </si>
  <si>
    <t>سقاين</t>
  </si>
  <si>
    <t>سيمان‌اروميه‌</t>
  </si>
  <si>
    <t>ساروم</t>
  </si>
  <si>
    <t>سيمان‌خاش‌</t>
  </si>
  <si>
    <t>سخاش</t>
  </si>
  <si>
    <t>سيمان‌شاهرود</t>
  </si>
  <si>
    <t>سرود</t>
  </si>
  <si>
    <t>سيمان‌غرب‌</t>
  </si>
  <si>
    <t>سغرب</t>
  </si>
  <si>
    <t>سيمان‌فارس‌</t>
  </si>
  <si>
    <t>سفار</t>
  </si>
  <si>
    <t>پتروشيمي مبين</t>
  </si>
  <si>
    <t>مبين</t>
  </si>
  <si>
    <t>آلومراد</t>
  </si>
  <si>
    <t>فمراد</t>
  </si>
  <si>
    <t>فرآوري‌موادمعدني‌ايران‌</t>
  </si>
  <si>
    <t>فرآور</t>
  </si>
  <si>
    <t>برگزاري مجمع عمومي عادي ساليانه مبني بر تقسيم سود نقدي</t>
  </si>
  <si>
    <t>فولاد اميركبيركاشان</t>
  </si>
  <si>
    <t>فجر</t>
  </si>
  <si>
    <t>فولاد خراسان</t>
  </si>
  <si>
    <t>فخاس</t>
  </si>
  <si>
    <t>برگزاري مجامع عمومي عادي ساليانه به منظور تصويب صورت هاي مالي و عمومي فوق العاده به منظور تصميم گيري در خصوص افزايش سرمايه</t>
  </si>
  <si>
    <t>لوله‌وماشين‌سازي‌ايران‌</t>
  </si>
  <si>
    <t>فلوله</t>
  </si>
  <si>
    <t>شهد</t>
  </si>
  <si>
    <t>قشهد</t>
  </si>
  <si>
    <t>كاشي‌ سعدي‌</t>
  </si>
  <si>
    <t>كسعدي</t>
  </si>
  <si>
    <t>ايران‌ تاير</t>
  </si>
  <si>
    <t>پتاير</t>
  </si>
  <si>
    <t>كارخانجات توليدي شهيد قندي</t>
  </si>
  <si>
    <t>بكام</t>
  </si>
  <si>
    <t>پاكسان‌</t>
  </si>
  <si>
    <t>شپاكسا</t>
  </si>
  <si>
    <t>دوده‌ صنعتي‌ پارس‌</t>
  </si>
  <si>
    <t>شدوص</t>
  </si>
  <si>
    <t>صنايع پتروشيمي كرمانشاه</t>
  </si>
  <si>
    <t>كرماشا</t>
  </si>
  <si>
    <t>گروه صنعتي پاكشو</t>
  </si>
  <si>
    <t>پاكشو</t>
  </si>
  <si>
    <t>گلتاش‌</t>
  </si>
  <si>
    <t>شگل</t>
  </si>
  <si>
    <t>لعابيران‌</t>
  </si>
  <si>
    <t>شلعاب</t>
  </si>
  <si>
    <t>معدني‌ املاح‌  ايران‌</t>
  </si>
  <si>
    <t>شاملا</t>
  </si>
  <si>
    <t>پگاه‌آذربايجان‌غربي‌</t>
  </si>
  <si>
    <t>غشاذر</t>
  </si>
  <si>
    <t>دشت‌ مرغاب‌</t>
  </si>
  <si>
    <t>غدشت</t>
  </si>
  <si>
    <t>شيرپاستوريزه‌پگاه‌اصفهان‌</t>
  </si>
  <si>
    <t>غشصفا</t>
  </si>
  <si>
    <t>شيرپاستوريزه‌پگاه‌خراسان‌</t>
  </si>
  <si>
    <t>غشان</t>
  </si>
  <si>
    <t>شركت ارتباطات سيار ايران</t>
  </si>
  <si>
    <t>همراه</t>
  </si>
  <si>
    <t>البرزدارو</t>
  </si>
  <si>
    <t>دالبر</t>
  </si>
  <si>
    <t>ايران‌دارو</t>
  </si>
  <si>
    <t>ديران</t>
  </si>
  <si>
    <t>داروسازي زاگرس فارمد پارس</t>
  </si>
  <si>
    <t>ددام</t>
  </si>
  <si>
    <t>دارويي‌ لقمان‌</t>
  </si>
  <si>
    <t>دلقما</t>
  </si>
  <si>
    <t>سبحان دارو</t>
  </si>
  <si>
    <t>دسبحان</t>
  </si>
  <si>
    <t>شيمي‌ داروئي‌ داروپخش‌</t>
  </si>
  <si>
    <t>دشيمي</t>
  </si>
  <si>
    <t>گروه دارويي بركت</t>
  </si>
  <si>
    <t>بركت</t>
  </si>
  <si>
    <t>مبين وان كيش</t>
  </si>
  <si>
    <t>اوان</t>
  </si>
  <si>
    <t>سرمايه گذاري مسكن الوند</t>
  </si>
  <si>
    <t>ثالوند</t>
  </si>
  <si>
    <t>سرمايه گذاري مسكن تهران</t>
  </si>
  <si>
    <t>ثتران</t>
  </si>
  <si>
    <t>بيمه ميهن</t>
  </si>
  <si>
    <t>ميهن</t>
  </si>
  <si>
    <t>آسيا سير ارس</t>
  </si>
  <si>
    <t>حآسا</t>
  </si>
  <si>
    <t>توکاريل</t>
  </si>
  <si>
    <t>توريل</t>
  </si>
  <si>
    <t>كشت و دام گلدشت نمونه اصفهان</t>
  </si>
  <si>
    <t>زگلدشت</t>
  </si>
  <si>
    <t>بازرگاني و توليدي مرجان كار</t>
  </si>
  <si>
    <t>كمرجان</t>
  </si>
  <si>
    <t>برگزاري مجمع عمومي فوق العاده صاحبان سهام</t>
  </si>
  <si>
    <t>توليدي و خدمات صنايع نسوز توكا</t>
  </si>
  <si>
    <t>كتوكا</t>
  </si>
  <si>
    <t>سرمايه گذاري سبحان</t>
  </si>
  <si>
    <t>وسبحان</t>
  </si>
  <si>
    <t>شركت سرمايه گذاري اعتلاء البرز</t>
  </si>
  <si>
    <t>اعتلا</t>
  </si>
  <si>
    <t>توليد برق ماهتاب كهنوج</t>
  </si>
  <si>
    <t>بكهنوج</t>
  </si>
  <si>
    <t>زرين معدن آسيا</t>
  </si>
  <si>
    <t>فزرين</t>
  </si>
  <si>
    <t>اطلاعات دريافتي مبني بر ارائه عملكرد واقعي و تعديل پيش بيني سال مالي 1396</t>
  </si>
  <si>
    <t>صنعت روي زنگان</t>
  </si>
  <si>
    <t>زنگان</t>
  </si>
  <si>
    <t>فولاد هرمزگان جنوب</t>
  </si>
  <si>
    <t>هرمز</t>
  </si>
  <si>
    <t>هلدينگ صنايع  معدني خاورميانه</t>
  </si>
  <si>
    <t>ميدكو</t>
  </si>
  <si>
    <t>برگزاري مجامع عمومي فوق العاده و عادي ساليانه صاحبان سهام</t>
  </si>
  <si>
    <t>فراوردههاي غذايي وقند چهارمحال</t>
  </si>
  <si>
    <t>قچار</t>
  </si>
  <si>
    <t>پتروشيمي زاگرس</t>
  </si>
  <si>
    <t>زاگرس</t>
  </si>
  <si>
    <t>توكا رنگ فولاد سپاهان</t>
  </si>
  <si>
    <t>شتوكا</t>
  </si>
  <si>
    <t>صنايع بهداشتي ساينا</t>
  </si>
  <si>
    <t>ساينا</t>
  </si>
  <si>
    <t>شير پاستوريزه پگاه فارس</t>
  </si>
  <si>
    <t>غفارس</t>
  </si>
  <si>
    <t>شير پاستوريزه پگاه گلپايگان</t>
  </si>
  <si>
    <t>غگلپا</t>
  </si>
  <si>
    <t>شير پگاه آذربايجان شرقي</t>
  </si>
  <si>
    <t>غپآذر</t>
  </si>
  <si>
    <t>داروسازي سبحان انكولوژي</t>
  </si>
  <si>
    <t>دسانكو</t>
  </si>
  <si>
    <t>گروه سرمايه گذاري ميراث فرهنگي</t>
  </si>
  <si>
    <t>سمگا</t>
  </si>
  <si>
    <t>برگزاري مجمع عمومي عادي بطور فوق العاده صاحبان سهام</t>
  </si>
  <si>
    <t>بين‌المللي‌توسعه‌ساختمان</t>
  </si>
  <si>
    <t>ثاخت</t>
  </si>
  <si>
    <t>97/2/31</t>
  </si>
  <si>
    <t>الكتريك‌ خودرو شرق‌</t>
  </si>
  <si>
    <t>خشرق</t>
  </si>
  <si>
    <t>97/2/26</t>
  </si>
  <si>
    <t>توليدمحورخودرو</t>
  </si>
  <si>
    <t>خمحور</t>
  </si>
  <si>
    <t>97/2/29</t>
  </si>
  <si>
    <t>زامياد</t>
  </si>
  <si>
    <t>خزاميا</t>
  </si>
  <si>
    <t>سايپا</t>
  </si>
  <si>
    <t>خساپا</t>
  </si>
  <si>
    <t>گروه‌ صنعتي‌ ملي‌ (هلدينگ‌</t>
  </si>
  <si>
    <t>وملي</t>
  </si>
  <si>
    <t>عدم رعايت دستور العمل اجرايي افشاي اطلاعات</t>
  </si>
  <si>
    <t>97/2/2</t>
  </si>
  <si>
    <t>پشم‌شيشه‌ايران‌</t>
  </si>
  <si>
    <t>كپشير</t>
  </si>
  <si>
    <t>97/2/30</t>
  </si>
  <si>
    <t>سرمايه‌گذاري‌بوعلي‌</t>
  </si>
  <si>
    <t>وبوعلي</t>
  </si>
  <si>
    <t>سيمان‌ بجنورد</t>
  </si>
  <si>
    <t>سبجنو</t>
  </si>
  <si>
    <t>سيمان‌ بهبهان‌</t>
  </si>
  <si>
    <t>سبهان</t>
  </si>
  <si>
    <t>سيمان‌ خزر</t>
  </si>
  <si>
    <t>سخزر</t>
  </si>
  <si>
    <t>سيمان‌ دورود</t>
  </si>
  <si>
    <t>سدور</t>
  </si>
  <si>
    <t>گروه مديريت سرمايه گذاري اميد</t>
  </si>
  <si>
    <t>واميد</t>
  </si>
  <si>
    <t>نفت سپاهان</t>
  </si>
  <si>
    <t>شسپا</t>
  </si>
  <si>
    <t>آلومينيوم‌ايران‌</t>
  </si>
  <si>
    <t>فايرا</t>
  </si>
  <si>
    <t>فولاد آلياژي ايران</t>
  </si>
  <si>
    <t>فولاژ</t>
  </si>
  <si>
    <t>ملي‌ سرب‌وروي‌ ايران‌</t>
  </si>
  <si>
    <t>فسرب</t>
  </si>
  <si>
    <t>قند لرستان‌</t>
  </si>
  <si>
    <t>قلرست</t>
  </si>
  <si>
    <t>گسترش‌صنايع‌وخدمات‌كشاورزي‌</t>
  </si>
  <si>
    <t>تكشا</t>
  </si>
  <si>
    <t>بين‌ المللي‌ محصولات‌  پارس‌</t>
  </si>
  <si>
    <t>شپارس</t>
  </si>
  <si>
    <t>توليدمواداوليه‌داروپخش‌</t>
  </si>
  <si>
    <t>دتماد</t>
  </si>
  <si>
    <t>داروسازي‌ ابوريحان‌</t>
  </si>
  <si>
    <t>دابور</t>
  </si>
  <si>
    <t>داروسازي‌زهراوي‌</t>
  </si>
  <si>
    <t>دزهراوي</t>
  </si>
  <si>
    <t>97/2/10</t>
  </si>
  <si>
    <t>صنعتي و معدني شمال شرق شاهرود</t>
  </si>
  <si>
    <t>كشرق</t>
  </si>
  <si>
    <t>عمران و توسعه شاهد</t>
  </si>
  <si>
    <t>ثعمرا</t>
  </si>
  <si>
    <t>97/2/9</t>
  </si>
  <si>
    <t>شركت آهن و فولاد ارفع</t>
  </si>
  <si>
    <t>ارفع</t>
  </si>
  <si>
    <t>شركت پتروشيمي خراسان</t>
  </si>
  <si>
    <t>خراسان</t>
  </si>
  <si>
    <t>شير پاستوريزه پگاه گلستان</t>
  </si>
  <si>
    <t>غگلستا</t>
  </si>
  <si>
    <t>كشت و صنعت شهداب ناب خراسان</t>
  </si>
  <si>
    <t>غشهداب</t>
  </si>
  <si>
    <t>اطلاعات دريافتي مبني بر تغيير با اهميت عملكرد واقعي سال مالي 1396</t>
  </si>
  <si>
    <t>پخش البرز</t>
  </si>
  <si>
    <t>پخش</t>
  </si>
  <si>
    <t>اطلاعات دريافتي مبني بر تغيير با اهميت عملكرد واقعي سال مالي 1396 نسبت به آخرين پيش بيني اعلامي</t>
  </si>
  <si>
    <t>هتل پارسيان كوثر اصفهان</t>
  </si>
  <si>
    <t>گكوثر</t>
  </si>
  <si>
    <t>97/2/24</t>
  </si>
  <si>
    <t xml:space="preserve">برگزاري مجامع عمومي عادي </t>
  </si>
  <si>
    <t xml:space="preserve">برگزاري مجمع عمومي </t>
  </si>
  <si>
    <t>نسبت به پایان سال 96</t>
  </si>
  <si>
    <t>تا پایان اردیبهشت‌ماه 1397</t>
  </si>
  <si>
    <t>نسبت به کل حجم اردیبهشت‌ماه 97</t>
  </si>
  <si>
    <t>1396/02/31</t>
  </si>
  <si>
    <t>گیلان</t>
  </si>
  <si>
    <t>اردیبهشت 97</t>
  </si>
  <si>
    <t>فروردین 97</t>
  </si>
  <si>
    <t>مقایسه ارزش معاملات اشخاص حقیقی و حقوقی از ابتدای سال 1396 تا پایان اردیبهشت‌ماه 1397</t>
  </si>
  <si>
    <t>اختيار فروش</t>
  </si>
  <si>
    <t>1397/01</t>
  </si>
  <si>
    <t>1397/02</t>
  </si>
  <si>
    <t>مقایسه ارزش معاملات اشخاص حقیقی و حقوقی در سهام از ابتدای سال 1396 تا پایان اردیبهشت‌ماه 1397</t>
  </si>
  <si>
    <r>
      <t>مقایسه ارزش معاملات اشخاص حقیقی و حقوقی در</t>
    </r>
    <r>
      <rPr>
        <u/>
        <sz val="10"/>
        <color theme="1"/>
        <rFont val="B Koodak"/>
        <charset val="178"/>
      </rPr>
      <t xml:space="preserve"> اوراق</t>
    </r>
    <r>
      <rPr>
        <sz val="10"/>
        <color theme="1"/>
        <rFont val="B Koodak"/>
        <charset val="178"/>
      </rPr>
      <t xml:space="preserve"> از ابتدای سال 1396 تا پایان اردیبهشت‌ماه 1397</t>
    </r>
  </si>
  <si>
    <t>فروردین‌ماه 97</t>
  </si>
  <si>
    <t>اردیبهشت‌ماه 97</t>
  </si>
  <si>
    <t xml:space="preserve"> تجمعی تا پایان اردیبهشت‌ماه 97</t>
  </si>
  <si>
    <t>1396-12-29</t>
  </si>
  <si>
    <t>اوراقی که در اردیبهشت‌ماه سررسید شده‌اند</t>
  </si>
  <si>
    <t>اوراق اجاره قائدبصير 3ماهه 20%</t>
  </si>
  <si>
    <t>صبصير</t>
  </si>
  <si>
    <t xml:space="preserve">پتروشیمی قائدبصير </t>
  </si>
  <si>
    <t xml:space="preserve">93/03/10 </t>
  </si>
  <si>
    <t xml:space="preserve">97/02/28 </t>
  </si>
  <si>
    <t>اوراقی که دراردیبهشت ماه 96 منتشر شده اند</t>
  </si>
  <si>
    <t>سلف موازي برق ماهتاب گستر981</t>
  </si>
  <si>
    <t>سماه981</t>
  </si>
  <si>
    <t>97/02/05</t>
  </si>
  <si>
    <t>98/02/05</t>
  </si>
  <si>
    <t>اجاره مهندسي صبا نفت14010225 </t>
  </si>
  <si>
    <t>صبا1401</t>
  </si>
  <si>
    <t>شرکت مهندسی و ساختمانی صبا نفت</t>
  </si>
  <si>
    <t>97/02/26</t>
  </si>
  <si>
    <t>1401/02/26</t>
  </si>
  <si>
    <t>صكوك اجاره مخابرات-3 ماهه 16%</t>
  </si>
  <si>
    <t>صخابر102</t>
  </si>
  <si>
    <t>شرکت مخابرات ایران</t>
  </si>
  <si>
    <t>97/02/30</t>
  </si>
  <si>
    <t>1401/02/30</t>
  </si>
  <si>
    <t>اوراق سلف پلي استايرن انتخاب</t>
  </si>
  <si>
    <t>عنتخاب</t>
  </si>
  <si>
    <t>شرکت توسعه صنایع پتروشیمی پلی استایرن انتخاب</t>
  </si>
  <si>
    <t>98/02/30</t>
  </si>
  <si>
    <t>پایان اردیبهشت‌ماه 97</t>
  </si>
  <si>
    <t>تا 31  اردیبهشت 97</t>
  </si>
  <si>
    <t>پايان سال 96</t>
  </si>
  <si>
    <r>
      <t>تعداد سرمایه‌گذار در فروردین</t>
    </r>
    <r>
      <rPr>
        <sz val="10"/>
        <color theme="1"/>
        <rFont val="B Koodak"/>
        <charset val="178"/>
      </rPr>
      <t>‌</t>
    </r>
    <r>
      <rPr>
        <b/>
        <sz val="10"/>
        <color theme="1"/>
        <rFont val="B Koodak"/>
        <charset val="178"/>
      </rPr>
      <t>ماه 1397</t>
    </r>
  </si>
  <si>
    <t>پایان فروردین‌ماه 1397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</si>
</sst>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1" formatCode="_(* #,##0_);_(* \(#,##0\);_(* &quot;-&quot;_);_(@_)"/>
    <numFmt numFmtId="43" formatCode="_(* #,##0.00_);_(* \(#,##0.00\);_(* &quot;-&quot;??_);_(@_)"/>
    <numFmt numFmtId="164" formatCode="0.0%"/>
    <numFmt numFmtId="165" formatCode="_(* #,##0_);_(* \(#,##0\);_(* &quot;-&quot;??_);_(@_)"/>
    <numFmt numFmtId="166" formatCode="#,##0.0"/>
    <numFmt numFmtId="167" formatCode="_(* #,##0.0_);_(* \(#,##0.0\);_(* &quot;-&quot;??_);_(@_)"/>
    <numFmt numFmtId="168" formatCode="#,##0.00000"/>
    <numFmt numFmtId="169" formatCode="#,##0.000"/>
    <numFmt numFmtId="170" formatCode="#,##0.0000"/>
  </numFmts>
  <fonts count="106">
    <font>
      <sz val="11"/>
      <color theme="1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scheme val="minor"/>
    </font>
    <font>
      <sz val="11"/>
      <color theme="1"/>
      <name val="IPT.Mitra"/>
      <charset val="2"/>
    </font>
    <font>
      <b/>
      <sz val="11"/>
      <color theme="1"/>
      <name val="IPT.Mitra"/>
      <charset val="2"/>
    </font>
    <font>
      <sz val="8"/>
      <color theme="1"/>
      <name val="Calibri"/>
      <family val="2"/>
    </font>
    <font>
      <sz val="11"/>
      <color theme="1"/>
      <name val="Calibri"/>
      <family val="2"/>
    </font>
    <font>
      <b/>
      <sz val="9"/>
      <color theme="1"/>
      <name val="B Mitra"/>
      <charset val="178"/>
    </font>
    <font>
      <sz val="10"/>
      <color theme="1"/>
      <name val="B Mitra"/>
      <charset val="178"/>
    </font>
    <font>
      <b/>
      <sz val="10"/>
      <color theme="1"/>
      <name val="B Koodak"/>
      <charset val="178"/>
    </font>
    <font>
      <b/>
      <sz val="10"/>
      <color theme="1"/>
      <name val="Koodak"/>
      <charset val="178"/>
    </font>
    <font>
      <b/>
      <sz val="10"/>
      <color theme="0"/>
      <name val="B Koodak"/>
      <charset val="178"/>
    </font>
    <font>
      <b/>
      <sz val="10"/>
      <color theme="0"/>
      <name val="Koodak"/>
      <charset val="178"/>
    </font>
    <font>
      <sz val="11"/>
      <color theme="1"/>
      <name val="B Mitra"/>
      <charset val="178"/>
    </font>
    <font>
      <b/>
      <sz val="11"/>
      <color theme="1"/>
      <name val="B Mitra"/>
      <charset val="178"/>
    </font>
    <font>
      <b/>
      <sz val="10"/>
      <color theme="1"/>
      <name val="B Mitra"/>
      <charset val="178"/>
    </font>
    <font>
      <sz val="11"/>
      <color theme="1"/>
      <name val="IPT.Nazanin"/>
      <charset val="2"/>
    </font>
    <font>
      <sz val="12"/>
      <color theme="1"/>
      <name val="B Mitra"/>
      <charset val="178"/>
    </font>
    <font>
      <sz val="12"/>
      <color theme="1"/>
      <name val="IPT.Mitra"/>
      <charset val="2"/>
    </font>
    <font>
      <sz val="14"/>
      <color theme="1"/>
      <name val="IPT.Mitra"/>
      <charset val="2"/>
    </font>
    <font>
      <sz val="11"/>
      <color theme="1"/>
      <name val="Calibri"/>
      <family val="2"/>
    </font>
    <font>
      <sz val="10"/>
      <color rgb="FF000000"/>
      <name val="B Mitra"/>
      <charset val="178"/>
    </font>
    <font>
      <sz val="12"/>
      <color rgb="FF000000"/>
      <name val="B Mitra"/>
      <charset val="178"/>
    </font>
    <font>
      <b/>
      <sz val="10"/>
      <color rgb="FF000000"/>
      <name val="Cambria"/>
      <family val="1"/>
    </font>
    <font>
      <b/>
      <sz val="10"/>
      <color rgb="FF000000"/>
      <name val="B Koodak"/>
      <charset val="178"/>
    </font>
    <font>
      <sz val="11"/>
      <color rgb="FF000000"/>
      <name val="Calibri"/>
      <family val="2"/>
    </font>
    <font>
      <b/>
      <sz val="10"/>
      <color rgb="FF000000"/>
      <name val="B Mitra"/>
      <charset val="178"/>
    </font>
    <font>
      <b/>
      <sz val="10"/>
      <color rgb="FFFFFFFF"/>
      <name val="B Koodak"/>
      <charset val="178"/>
    </font>
    <font>
      <sz val="12"/>
      <color rgb="FF000000"/>
      <name val="IPT.Mitra"/>
      <charset val="2"/>
    </font>
    <font>
      <b/>
      <sz val="9"/>
      <color rgb="FF000000"/>
      <name val="Cambria"/>
      <family val="1"/>
    </font>
    <font>
      <b/>
      <sz val="9"/>
      <color rgb="FF000000"/>
      <name val="Calibri"/>
      <family val="2"/>
    </font>
    <font>
      <sz val="11"/>
      <color rgb="FF000000"/>
      <name val="Times New Roman"/>
      <family val="1"/>
    </font>
    <font>
      <sz val="11"/>
      <color rgb="FF212121"/>
      <name val="Times New Roman"/>
      <family val="1"/>
    </font>
    <font>
      <sz val="12"/>
      <color theme="1"/>
      <name val="Times New Roman"/>
      <family val="1"/>
    </font>
    <font>
      <sz val="11"/>
      <color theme="1"/>
      <name val="Calibri"/>
      <family val="2"/>
    </font>
    <font>
      <sz val="10"/>
      <color theme="1"/>
      <name val="B Koodak"/>
      <charset val="178"/>
    </font>
    <font>
      <sz val="10"/>
      <color theme="0"/>
      <name val="B Koodak"/>
      <charset val="178"/>
    </font>
    <font>
      <b/>
      <i/>
      <sz val="12"/>
      <color rgb="FF000000"/>
      <name val="B Mitra"/>
      <charset val="178"/>
    </font>
    <font>
      <b/>
      <sz val="11"/>
      <color rgb="FF000000"/>
      <name val="B Mitra"/>
      <charset val="178"/>
    </font>
    <font>
      <b/>
      <sz val="12"/>
      <color theme="1"/>
      <name val="B Mitra"/>
      <charset val="178"/>
    </font>
    <font>
      <b/>
      <sz val="9"/>
      <color rgb="FF000000"/>
      <name val="Times New Roman"/>
      <family val="1"/>
    </font>
    <font>
      <b/>
      <sz val="9"/>
      <color rgb="FF000000"/>
      <name val="B Koodak"/>
      <charset val="178"/>
    </font>
    <font>
      <sz val="12"/>
      <name val="B Mitra"/>
      <charset val="178"/>
    </font>
    <font>
      <sz val="10"/>
      <color indexed="8"/>
      <name val="Arial"/>
      <family val="2"/>
    </font>
    <font>
      <b/>
      <sz val="11"/>
      <color rgb="FF000000"/>
      <name val="B Koodak"/>
      <charset val="178"/>
    </font>
    <font>
      <sz val="11"/>
      <color rgb="FF000000"/>
      <name val="B Mitra"/>
      <charset val="178"/>
    </font>
    <font>
      <sz val="10"/>
      <color rgb="FFFFFFFF"/>
      <name val="B Koodak"/>
      <charset val="178"/>
    </font>
    <font>
      <b/>
      <sz val="10"/>
      <color rgb="FF000000"/>
      <name val="Calibri"/>
      <family val="2"/>
    </font>
    <font>
      <b/>
      <sz val="10"/>
      <color rgb="FFFFFFFF"/>
      <name val="Calibri"/>
      <family val="2"/>
    </font>
    <font>
      <b/>
      <sz val="10"/>
      <color rgb="FFFFFFFF"/>
      <name val="Koodak"/>
      <charset val="178"/>
    </font>
    <font>
      <sz val="10"/>
      <color rgb="FF000000"/>
      <name val="Times New Roman"/>
      <family val="1"/>
    </font>
    <font>
      <b/>
      <sz val="10"/>
      <color rgb="FF000000"/>
      <name val="Times New Roman"/>
      <family val="1"/>
    </font>
    <font>
      <b/>
      <sz val="11"/>
      <color rgb="FF000000"/>
      <name val="Cambria"/>
      <family val="1"/>
      <scheme val="major"/>
    </font>
    <font>
      <b/>
      <sz val="9"/>
      <color rgb="FF000000"/>
      <name val="B Mitra"/>
      <charset val="178"/>
    </font>
    <font>
      <sz val="10"/>
      <color rgb="FFFFFFFF"/>
      <name val="Calibri"/>
      <family val="2"/>
    </font>
    <font>
      <sz val="11"/>
      <name val="Calibri"/>
      <family val="2"/>
    </font>
    <font>
      <u/>
      <sz val="11"/>
      <color theme="10"/>
      <name val="Calibri"/>
      <family val="2"/>
    </font>
    <font>
      <b/>
      <sz val="12"/>
      <name val="B Mitra"/>
      <charset val="178"/>
    </font>
    <font>
      <b/>
      <sz val="14"/>
      <name val="B Titr"/>
      <charset val="178"/>
    </font>
    <font>
      <sz val="11"/>
      <name val="B Mitra"/>
      <charset val="178"/>
    </font>
    <font>
      <b/>
      <sz val="12"/>
      <color rgb="FF000000"/>
      <name val="IPT.Mitra"/>
      <charset val="2"/>
    </font>
    <font>
      <sz val="11"/>
      <color rgb="FFFFFFFF"/>
      <name val="B Koodak"/>
      <charset val="178"/>
    </font>
    <font>
      <sz val="9"/>
      <color rgb="FFFFFFFF"/>
      <name val="B Koodak"/>
      <charset val="178"/>
    </font>
    <font>
      <b/>
      <sz val="8"/>
      <color rgb="FFFFFFFF"/>
      <name val="B Koodak"/>
      <charset val="178"/>
    </font>
    <font>
      <b/>
      <sz val="8"/>
      <color rgb="FFFFFFFF"/>
      <name val="Calibri"/>
      <family val="2"/>
    </font>
    <font>
      <sz val="9"/>
      <color rgb="FF000000"/>
      <name val="B Mitra"/>
      <charset val="178"/>
    </font>
    <font>
      <sz val="12"/>
      <color rgb="FF000000"/>
      <name val="Calibri"/>
      <family val="2"/>
    </font>
    <font>
      <sz val="12"/>
      <color rgb="FFFFFFFF"/>
      <name val="Calibri"/>
      <family val="2"/>
    </font>
    <font>
      <b/>
      <sz val="11"/>
      <color rgb="FF000000"/>
      <name val="Calibri"/>
      <family val="2"/>
    </font>
    <font>
      <sz val="12"/>
      <color theme="1"/>
      <name val="Calibri"/>
      <family val="2"/>
    </font>
    <font>
      <sz val="10"/>
      <color theme="0"/>
      <name val="Calibri"/>
      <family val="2"/>
    </font>
    <font>
      <b/>
      <sz val="11"/>
      <color theme="1"/>
      <name val="Calibri"/>
      <family val="2"/>
    </font>
    <font>
      <b/>
      <sz val="10"/>
      <color theme="1"/>
      <name val="Calibri"/>
      <family val="2"/>
    </font>
    <font>
      <b/>
      <sz val="12"/>
      <color theme="1"/>
      <name val="Calibri"/>
      <family val="2"/>
    </font>
    <font>
      <b/>
      <sz val="10"/>
      <color theme="0"/>
      <name val="Calibri"/>
      <family val="2"/>
    </font>
    <font>
      <sz val="12"/>
      <name val="Calibri"/>
      <family val="2"/>
    </font>
    <font>
      <b/>
      <sz val="12"/>
      <color rgb="FF000000"/>
      <name val="Calibri"/>
      <family val="2"/>
    </font>
    <font>
      <b/>
      <sz val="8"/>
      <color rgb="FFFFFFFF"/>
      <name val="B Mitra"/>
      <charset val="178"/>
    </font>
    <font>
      <u/>
      <sz val="10"/>
      <color theme="1"/>
      <name val="B Koodak"/>
      <charset val="178"/>
    </font>
    <font>
      <b/>
      <sz val="14"/>
      <color theme="1"/>
      <name val="Calibri"/>
      <family val="2"/>
    </font>
    <font>
      <sz val="10"/>
      <color theme="1"/>
      <name val="B Mitra"/>
      <charset val="178"/>
    </font>
    <font>
      <sz val="10"/>
      <name val="Arial"/>
      <family val="2"/>
    </font>
    <font>
      <sz val="12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2"/>
      <color rgb="FF000000"/>
      <name val="B Mitra"/>
      <charset val="178"/>
    </font>
    <font>
      <b/>
      <sz val="11"/>
      <name val="Calibri"/>
      <family val="2"/>
    </font>
    <font>
      <b/>
      <sz val="12"/>
      <name val="Calibri"/>
      <family val="2"/>
    </font>
    <font>
      <b/>
      <sz val="14"/>
      <color rgb="FF000000"/>
      <name val="B Mitra"/>
      <charset val="178"/>
    </font>
    <font>
      <sz val="12"/>
      <color rgb="FFFFFFFF"/>
      <name val="Calibri"/>
      <family val="2"/>
      <scheme val="minor"/>
    </font>
    <font>
      <b/>
      <i/>
      <u/>
      <sz val="10"/>
      <color rgb="FFFFFFFF"/>
      <name val="B Koodak"/>
      <charset val="178"/>
    </font>
    <font>
      <b/>
      <sz val="11"/>
      <color rgb="FF000000"/>
      <name val="IPT.Mitra"/>
      <charset val="2"/>
    </font>
    <font>
      <sz val="11"/>
      <color rgb="FFFF0000"/>
      <name val="Calibri"/>
      <family val="2"/>
    </font>
    <font>
      <b/>
      <sz val="12"/>
      <color theme="0"/>
      <name val="B Mitra"/>
      <charset val="178"/>
    </font>
    <font>
      <sz val="11"/>
      <color theme="1"/>
      <name val="SimHei"/>
      <family val="3"/>
    </font>
    <font>
      <sz val="8"/>
      <color rgb="FFFFFFFF"/>
      <name val="B Koodak"/>
      <charset val="178"/>
    </font>
    <font>
      <sz val="12"/>
      <color rgb="FFFFFFFF"/>
      <name val="B Mitra"/>
      <charset val="178"/>
    </font>
    <font>
      <sz val="12"/>
      <color theme="1"/>
      <name val="B Mitra"/>
      <family val="2"/>
      <charset val="178"/>
    </font>
    <font>
      <sz val="11"/>
      <color theme="1"/>
      <name val="IPT.Homa"/>
      <charset val="2"/>
    </font>
    <font>
      <sz val="14"/>
      <color rgb="FF000000"/>
      <name val="IPT.Mitra"/>
      <charset val="2"/>
    </font>
    <font>
      <b/>
      <sz val="14"/>
      <color rgb="FF000000"/>
      <name val="IPT.Mitra"/>
      <charset val="2"/>
    </font>
    <font>
      <b/>
      <sz val="13"/>
      <color rgb="FF000000"/>
      <name val="IPT.Mitra"/>
      <charset val="2"/>
    </font>
  </fonts>
  <fills count="22">
    <fill>
      <patternFill patternType="none"/>
    </fill>
    <fill>
      <patternFill patternType="gray125"/>
    </fill>
    <fill>
      <patternFill patternType="solid">
        <fgColor rgb="FFEFEEE1"/>
        <bgColor indexed="64"/>
      </patternFill>
    </fill>
    <fill>
      <patternFill patternType="solid">
        <fgColor rgb="FF73AD9A"/>
        <bgColor indexed="64"/>
      </patternFill>
    </fill>
    <fill>
      <patternFill patternType="solid">
        <fgColor rgb="FFE0DDC6"/>
        <bgColor indexed="64"/>
      </patternFill>
    </fill>
    <fill>
      <patternFill patternType="solid">
        <fgColor rgb="FFF9F9F9"/>
      </patternFill>
    </fill>
    <fill>
      <patternFill patternType="solid">
        <fgColor rgb="FFD5D9E2"/>
      </patternFill>
    </fill>
    <fill>
      <patternFill patternType="solid">
        <fgColor rgb="FFFFF6DD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DEEAF6"/>
        <bgColor indexed="64"/>
      </patternFill>
    </fill>
    <fill>
      <patternFill patternType="solid">
        <fgColor rgb="FF2E74B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5B9BD5"/>
        <bgColor indexed="64"/>
      </patternFill>
    </fill>
  </fills>
  <borders count="80">
    <border>
      <left/>
      <right/>
      <top/>
      <bottom/>
      <diagonal/>
    </border>
    <border>
      <left/>
      <right/>
      <top style="double">
        <color auto="1"/>
      </top>
      <bottom/>
      <diagonal/>
    </border>
    <border>
      <left style="thin">
        <color rgb="FF959595"/>
      </left>
      <right/>
      <top style="thin">
        <color rgb="FF959595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rgb="FF959595"/>
      </bottom>
      <diagonal/>
    </border>
    <border>
      <left style="thin">
        <color theme="0"/>
      </left>
      <right/>
      <top style="thin">
        <color rgb="FF959595"/>
      </top>
      <bottom style="thick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rgb="FF959595"/>
      </left>
      <right style="thin">
        <color theme="0"/>
      </right>
      <top style="thin">
        <color rgb="FF959595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rgb="FF959595"/>
      </left>
      <right style="thin">
        <color rgb="FF959595"/>
      </right>
      <top style="thin">
        <color rgb="FF959595"/>
      </top>
      <bottom/>
      <diagonal/>
    </border>
    <border>
      <left style="thin">
        <color rgb="FF959595"/>
      </left>
      <right/>
      <top style="thin">
        <color rgb="FF959595"/>
      </top>
      <bottom style="thin">
        <color rgb="FF959595"/>
      </bottom>
      <diagonal/>
    </border>
    <border>
      <left style="thin">
        <color rgb="FF959595"/>
      </left>
      <right style="thin">
        <color rgb="FF959595"/>
      </right>
      <top style="thin">
        <color rgb="FF959595"/>
      </top>
      <bottom style="thin">
        <color rgb="FF959595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0"/>
      </left>
      <right style="thin">
        <color theme="0"/>
      </right>
      <top style="thin">
        <color rgb="FF959595"/>
      </top>
      <bottom style="thick">
        <color theme="0"/>
      </bottom>
      <diagonal/>
    </border>
    <border>
      <left style="thin">
        <color theme="0"/>
      </left>
      <right style="thin">
        <color theme="0"/>
      </right>
      <top style="thin">
        <color rgb="FF959595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6" tint="-0.24994659260841701"/>
      </left>
      <right style="thin">
        <color theme="6" tint="-0.24994659260841701"/>
      </right>
      <top style="thin">
        <color theme="6" tint="-0.24994659260841701"/>
      </top>
      <bottom style="thin">
        <color theme="6" tint="-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rgb="FF959595"/>
      </top>
      <bottom/>
      <diagonal/>
    </border>
    <border>
      <left style="thin">
        <color indexed="64"/>
      </left>
      <right/>
      <top/>
      <bottom style="thin">
        <color rgb="FF959595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rgb="FF959595"/>
      </top>
      <bottom/>
      <diagonal/>
    </border>
    <border>
      <left/>
      <right/>
      <top style="thin">
        <color rgb="FF959595"/>
      </top>
      <bottom/>
      <diagonal/>
    </border>
    <border>
      <left style="thin">
        <color indexed="64"/>
      </left>
      <right style="thin">
        <color indexed="64"/>
      </right>
      <top style="double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rgb="FF959595"/>
      </bottom>
      <diagonal/>
    </border>
    <border>
      <left/>
      <right/>
      <top style="thin">
        <color theme="8" tint="0.39997558519241921"/>
      </top>
      <bottom style="thin">
        <color theme="8" tint="0.3999755851924192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ck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ck">
        <color theme="0"/>
      </bottom>
      <diagonal/>
    </border>
    <border>
      <left/>
      <right/>
      <top style="thick">
        <color rgb="FF5B9BD5"/>
      </top>
      <bottom style="medium">
        <color rgb="FF5B9BD5"/>
      </bottom>
      <diagonal/>
    </border>
    <border>
      <left style="medium">
        <color rgb="FF5B9BD5"/>
      </left>
      <right/>
      <top/>
      <bottom style="medium">
        <color rgb="FF5B9BD5"/>
      </bottom>
      <diagonal/>
    </border>
    <border>
      <left style="medium">
        <color rgb="FF9CC2E5"/>
      </left>
      <right style="medium">
        <color rgb="FF9CC2E5"/>
      </right>
      <top/>
      <bottom style="medium">
        <color rgb="FF9CC2E5"/>
      </bottom>
      <diagonal/>
    </border>
    <border>
      <left/>
      <right/>
      <top/>
      <bottom style="medium">
        <color rgb="FF9CC2E5"/>
      </bottom>
      <diagonal/>
    </border>
    <border>
      <left/>
      <right style="medium">
        <color rgb="FF9CC2E5"/>
      </right>
      <top/>
      <bottom style="medium">
        <color rgb="FF9CC2E5"/>
      </bottom>
      <diagonal/>
    </border>
    <border>
      <left style="medium">
        <color rgb="FF9CC2E5"/>
      </left>
      <right style="medium">
        <color rgb="FF9CC2E5"/>
      </right>
      <top/>
      <bottom/>
      <diagonal/>
    </border>
    <border>
      <left/>
      <right style="medium">
        <color rgb="FF9CC2E5"/>
      </right>
      <top/>
      <bottom/>
      <diagonal/>
    </border>
    <border>
      <left/>
      <right/>
      <top style="thick">
        <color rgb="FF5B9BD5"/>
      </top>
      <bottom style="thick">
        <color rgb="FF5B9BD5"/>
      </bottom>
      <diagonal/>
    </border>
    <border>
      <left style="medium">
        <color rgb="FF5B9BD5"/>
      </left>
      <right/>
      <top style="medium">
        <color rgb="FF5B9BD5"/>
      </top>
      <bottom style="medium">
        <color rgb="FF5B9BD5"/>
      </bottom>
      <diagonal/>
    </border>
    <border>
      <left/>
      <right/>
      <top style="medium">
        <color rgb="FF5B9BD5"/>
      </top>
      <bottom style="medium">
        <color rgb="FF5B9BD5"/>
      </bottom>
      <diagonal/>
    </border>
    <border>
      <left style="medium">
        <color rgb="FF9CC2E5"/>
      </left>
      <right/>
      <top style="medium">
        <color rgb="FF5B9BD5"/>
      </top>
      <bottom style="medium">
        <color rgb="FF9CC2E5"/>
      </bottom>
      <diagonal/>
    </border>
    <border>
      <left/>
      <right/>
      <top style="medium">
        <color rgb="FF5B9BD5"/>
      </top>
      <bottom style="medium">
        <color rgb="FF9CC2E5"/>
      </bottom>
      <diagonal/>
    </border>
    <border>
      <left style="thin">
        <color indexed="64"/>
      </left>
      <right/>
      <top style="double">
        <color auto="1"/>
      </top>
      <bottom/>
      <diagonal/>
    </border>
  </borders>
  <cellStyleXfs count="53">
    <xf numFmtId="0" fontId="0" fillId="0" borderId="0"/>
    <xf numFmtId="43" fontId="11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9" fontId="11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5" fillId="0" borderId="0"/>
    <xf numFmtId="9" fontId="39" fillId="0" borderId="0" applyFont="0" applyFill="0" applyBorder="0" applyAlignment="0" applyProtection="0"/>
    <xf numFmtId="0" fontId="6" fillId="0" borderId="0"/>
    <xf numFmtId="0" fontId="6" fillId="0" borderId="0"/>
    <xf numFmtId="0" fontId="48" fillId="0" borderId="0"/>
    <xf numFmtId="43" fontId="39" fillId="0" borderId="0" applyFont="0" applyFill="0" applyBorder="0" applyAlignment="0" applyProtection="0"/>
    <xf numFmtId="0" fontId="11" fillId="0" borderId="0"/>
    <xf numFmtId="0" fontId="61" fillId="0" borderId="0" applyNumberFormat="0" applyFill="0" applyBorder="0" applyAlignment="0" applyProtection="0"/>
    <xf numFmtId="0" fontId="5" fillId="0" borderId="0"/>
    <xf numFmtId="0" fontId="6" fillId="0" borderId="0"/>
    <xf numFmtId="0" fontId="5" fillId="0" borderId="0"/>
    <xf numFmtId="0" fontId="86" fillId="0" borderId="0"/>
    <xf numFmtId="43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9" fontId="1" fillId="0" borderId="0" applyFont="0" applyFill="0" applyBorder="0" applyAlignment="0" applyProtection="0"/>
    <xf numFmtId="0" fontId="101" fillId="0" borderId="0"/>
  </cellStyleXfs>
  <cellXfs count="1017">
    <xf numFmtId="0" fontId="0" fillId="0" borderId="0" xfId="0"/>
    <xf numFmtId="3" fontId="8" fillId="4" borderId="0" xfId="0" applyNumberFormat="1" applyFont="1" applyFill="1" applyBorder="1" applyAlignment="1">
      <alignment horizontal="center" vertical="center" wrapText="1"/>
    </xf>
    <xf numFmtId="164" fontId="8" fillId="4" borderId="0" xfId="0" applyNumberFormat="1" applyFont="1" applyFill="1" applyBorder="1" applyAlignment="1">
      <alignment horizontal="center" vertical="center" wrapText="1"/>
    </xf>
    <xf numFmtId="3" fontId="9" fillId="4" borderId="1" xfId="0" applyNumberFormat="1" applyFont="1" applyFill="1" applyBorder="1" applyAlignment="1">
      <alignment horizontal="center" vertical="center" wrapText="1"/>
    </xf>
    <xf numFmtId="3" fontId="9" fillId="4" borderId="0" xfId="0" applyNumberFormat="1" applyFont="1" applyFill="1" applyBorder="1" applyAlignment="1">
      <alignment horizontal="center" vertical="center" wrapText="1"/>
    </xf>
    <xf numFmtId="10" fontId="9" fillId="4" borderId="1" xfId="0" applyNumberFormat="1" applyFont="1" applyFill="1" applyBorder="1" applyAlignment="1">
      <alignment horizontal="center" vertical="center" wrapText="1"/>
    </xf>
    <xf numFmtId="10" fontId="9" fillId="4" borderId="0" xfId="0" applyNumberFormat="1" applyFont="1" applyFill="1" applyBorder="1" applyAlignment="1">
      <alignment horizontal="center" vertical="center" wrapText="1"/>
    </xf>
    <xf numFmtId="0" fontId="13" fillId="4" borderId="0" xfId="0" applyFont="1" applyFill="1" applyBorder="1" applyAlignment="1">
      <alignment horizontal="center" vertical="center" wrapText="1"/>
    </xf>
    <xf numFmtId="0" fontId="13" fillId="4" borderId="3" xfId="0" applyFont="1" applyFill="1" applyBorder="1" applyAlignment="1">
      <alignment horizontal="center" vertical="center" wrapText="1"/>
    </xf>
    <xf numFmtId="0" fontId="13" fillId="4" borderId="4" xfId="0" applyFont="1" applyFill="1" applyBorder="1" applyAlignment="1">
      <alignment horizontal="center" vertical="center" wrapText="1"/>
    </xf>
    <xf numFmtId="0" fontId="13" fillId="4" borderId="5" xfId="0" applyFont="1" applyFill="1" applyBorder="1" applyAlignment="1">
      <alignment horizontal="center" vertical="center" wrapText="1"/>
    </xf>
    <xf numFmtId="0" fontId="12" fillId="4" borderId="0" xfId="0" applyFont="1" applyFill="1" applyBorder="1" applyAlignment="1">
      <alignment horizontal="center" vertical="center" wrapText="1"/>
    </xf>
    <xf numFmtId="10" fontId="8" fillId="4" borderId="0" xfId="0" applyNumberFormat="1" applyFont="1" applyFill="1" applyBorder="1" applyAlignment="1">
      <alignment horizontal="center" vertical="center" wrapText="1"/>
    </xf>
    <xf numFmtId="3" fontId="8" fillId="4" borderId="4" xfId="0" applyNumberFormat="1" applyFont="1" applyFill="1" applyBorder="1" applyAlignment="1">
      <alignment horizontal="center" vertical="center" wrapText="1"/>
    </xf>
    <xf numFmtId="10" fontId="8" fillId="4" borderId="4" xfId="0" applyNumberFormat="1" applyFont="1" applyFill="1" applyBorder="1" applyAlignment="1">
      <alignment horizontal="center" vertical="center" wrapText="1"/>
    </xf>
    <xf numFmtId="0" fontId="14" fillId="2" borderId="0" xfId="0" applyFont="1" applyFill="1" applyBorder="1" applyAlignment="1">
      <alignment horizontal="center" vertical="center" wrapText="1"/>
    </xf>
    <xf numFmtId="0" fontId="15" fillId="2" borderId="0" xfId="0" applyFont="1" applyFill="1" applyBorder="1" applyAlignment="1">
      <alignment horizontal="center" vertical="center" wrapText="1"/>
    </xf>
    <xf numFmtId="0" fontId="16" fillId="3" borderId="0" xfId="0" applyFont="1" applyFill="1" applyBorder="1" applyAlignment="1">
      <alignment horizontal="center" vertical="center" wrapText="1"/>
    </xf>
    <xf numFmtId="0" fontId="17" fillId="3" borderId="0" xfId="0" applyFont="1" applyFill="1" applyBorder="1" applyAlignment="1">
      <alignment horizontal="center" vertical="center" wrapText="1"/>
    </xf>
    <xf numFmtId="3" fontId="8" fillId="4" borderId="3" xfId="0" applyNumberFormat="1" applyFont="1" applyFill="1" applyBorder="1" applyAlignment="1">
      <alignment horizontal="center" vertical="center" wrapText="1"/>
    </xf>
    <xf numFmtId="0" fontId="14" fillId="2" borderId="0" xfId="0" applyFont="1" applyFill="1" applyBorder="1" applyAlignment="1">
      <alignment vertical="center" wrapText="1"/>
    </xf>
    <xf numFmtId="0" fontId="15" fillId="2" borderId="0" xfId="0" applyFont="1" applyFill="1" applyBorder="1" applyAlignment="1">
      <alignment vertical="center" wrapText="1"/>
    </xf>
    <xf numFmtId="3" fontId="8" fillId="4" borderId="5" xfId="0" applyNumberFormat="1" applyFont="1" applyFill="1" applyBorder="1" applyAlignment="1">
      <alignment horizontal="center" vertical="center" wrapText="1"/>
    </xf>
    <xf numFmtId="0" fontId="20" fillId="4" borderId="0" xfId="0" applyFont="1" applyFill="1" applyBorder="1" applyAlignment="1">
      <alignment horizontal="center" vertical="center" wrapText="1"/>
    </xf>
    <xf numFmtId="10" fontId="8" fillId="4" borderId="3" xfId="0" applyNumberFormat="1" applyFont="1" applyFill="1" applyBorder="1" applyAlignment="1">
      <alignment horizontal="center" vertical="center" wrapText="1"/>
    </xf>
    <xf numFmtId="10" fontId="8" fillId="4" borderId="5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6" fillId="3" borderId="11" xfId="0" applyFont="1" applyFill="1" applyBorder="1" applyAlignment="1">
      <alignment horizontal="center" vertical="center" wrapText="1"/>
    </xf>
    <xf numFmtId="0" fontId="20" fillId="4" borderId="3" xfId="0" applyFont="1" applyFill="1" applyBorder="1" applyAlignment="1">
      <alignment horizontal="center" vertical="center" wrapText="1"/>
    </xf>
    <xf numFmtId="0" fontId="13" fillId="4" borderId="6" xfId="0" applyFont="1" applyFill="1" applyBorder="1" applyAlignment="1">
      <alignment horizontal="center" vertical="center" wrapText="1"/>
    </xf>
    <xf numFmtId="0" fontId="13" fillId="4" borderId="7" xfId="0" applyFont="1" applyFill="1" applyBorder="1" applyAlignment="1">
      <alignment horizontal="center" vertical="center" wrapText="1"/>
    </xf>
    <xf numFmtId="0" fontId="14" fillId="2" borderId="8" xfId="0" applyFont="1" applyFill="1" applyBorder="1" applyAlignment="1">
      <alignment vertical="center" wrapText="1"/>
    </xf>
    <xf numFmtId="164" fontId="8" fillId="4" borderId="3" xfId="0" applyNumberFormat="1" applyFont="1" applyFill="1" applyBorder="1" applyAlignment="1">
      <alignment horizontal="center" vertical="center" wrapText="1"/>
    </xf>
    <xf numFmtId="164" fontId="8" fillId="4" borderId="5" xfId="0" applyNumberFormat="1" applyFont="1" applyFill="1" applyBorder="1" applyAlignment="1">
      <alignment horizontal="center" vertical="center" wrapText="1"/>
    </xf>
    <xf numFmtId="3" fontId="8" fillId="4" borderId="12" xfId="0" applyNumberFormat="1" applyFont="1" applyFill="1" applyBorder="1" applyAlignment="1">
      <alignment horizontal="center" vertical="center" wrapText="1"/>
    </xf>
    <xf numFmtId="164" fontId="8" fillId="4" borderId="12" xfId="0" applyNumberFormat="1" applyFont="1" applyFill="1" applyBorder="1" applyAlignment="1">
      <alignment horizontal="center" vertical="center" wrapText="1"/>
    </xf>
    <xf numFmtId="0" fontId="12" fillId="4" borderId="3" xfId="0" applyFont="1" applyFill="1" applyBorder="1" applyAlignment="1">
      <alignment horizontal="center" vertical="center" wrapText="1"/>
    </xf>
    <xf numFmtId="0" fontId="12" fillId="4" borderId="5" xfId="0" applyFont="1" applyFill="1" applyBorder="1" applyAlignment="1">
      <alignment horizontal="center" vertical="center" wrapText="1"/>
    </xf>
    <xf numFmtId="0" fontId="12" fillId="4" borderId="6" xfId="0" applyFont="1" applyFill="1" applyBorder="1" applyAlignment="1">
      <alignment horizontal="center" vertical="center" wrapText="1"/>
    </xf>
    <xf numFmtId="3" fontId="8" fillId="4" borderId="6" xfId="0" applyNumberFormat="1" applyFont="1" applyFill="1" applyBorder="1" applyAlignment="1">
      <alignment horizontal="center" vertical="center" wrapText="1"/>
    </xf>
    <xf numFmtId="164" fontId="8" fillId="4" borderId="6" xfId="0" applyNumberFormat="1" applyFont="1" applyFill="1" applyBorder="1" applyAlignment="1">
      <alignment horizontal="center" vertical="center" wrapText="1"/>
    </xf>
    <xf numFmtId="0" fontId="12" fillId="4" borderId="7" xfId="0" applyFont="1" applyFill="1" applyBorder="1" applyAlignment="1">
      <alignment horizontal="center" vertical="center" wrapText="1"/>
    </xf>
    <xf numFmtId="3" fontId="8" fillId="4" borderId="7" xfId="0" applyNumberFormat="1" applyFont="1" applyFill="1" applyBorder="1" applyAlignment="1">
      <alignment horizontal="center" vertical="center" wrapText="1"/>
    </xf>
    <xf numFmtId="164" fontId="8" fillId="4" borderId="7" xfId="0" applyNumberFormat="1" applyFont="1" applyFill="1" applyBorder="1" applyAlignment="1">
      <alignment horizontal="center" vertical="center" wrapText="1"/>
    </xf>
    <xf numFmtId="164" fontId="8" fillId="4" borderId="4" xfId="0" applyNumberFormat="1" applyFont="1" applyFill="1" applyBorder="1" applyAlignment="1">
      <alignment horizontal="center" vertical="center" wrapText="1"/>
    </xf>
    <xf numFmtId="0" fontId="14" fillId="2" borderId="0" xfId="0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3" fontId="23" fillId="4" borderId="0" xfId="0" applyNumberFormat="1" applyFont="1" applyFill="1" applyBorder="1" applyAlignment="1">
      <alignment horizontal="center" vertical="center" wrapText="1"/>
    </xf>
    <xf numFmtId="0" fontId="18" fillId="4" borderId="13" xfId="0" applyFont="1" applyFill="1" applyBorder="1" applyAlignment="1">
      <alignment horizontal="center" vertical="center" wrapText="1"/>
    </xf>
    <xf numFmtId="3" fontId="24" fillId="4" borderId="0" xfId="0" applyNumberFormat="1" applyFont="1" applyFill="1" applyBorder="1" applyAlignment="1">
      <alignment horizontal="center" vertical="center" wrapText="1"/>
    </xf>
    <xf numFmtId="0" fontId="16" fillId="3" borderId="13" xfId="0" applyFont="1" applyFill="1" applyBorder="1" applyAlignment="1">
      <alignment horizontal="center" vertical="center" wrapText="1"/>
    </xf>
    <xf numFmtId="3" fontId="24" fillId="4" borderId="13" xfId="0" applyNumberFormat="1" applyFont="1" applyFill="1" applyBorder="1" applyAlignment="1">
      <alignment horizontal="center" vertical="center" wrapText="1"/>
    </xf>
    <xf numFmtId="166" fontId="24" fillId="4" borderId="0" xfId="0" applyNumberFormat="1" applyFont="1" applyFill="1" applyBorder="1" applyAlignment="1">
      <alignment horizontal="center" vertical="center" wrapText="1"/>
    </xf>
    <xf numFmtId="166" fontId="23" fillId="4" borderId="0" xfId="0" applyNumberFormat="1" applyFont="1" applyFill="1" applyBorder="1" applyAlignment="1">
      <alignment horizontal="center" vertical="center" wrapText="1"/>
    </xf>
    <xf numFmtId="164" fontId="24" fillId="4" borderId="0" xfId="4" applyNumberFormat="1" applyFont="1" applyFill="1" applyBorder="1" applyAlignment="1">
      <alignment horizontal="center" vertical="center" wrapText="1"/>
    </xf>
    <xf numFmtId="4" fontId="8" fillId="4" borderId="0" xfId="0" applyNumberFormat="1" applyFont="1" applyFill="1" applyBorder="1" applyAlignment="1">
      <alignment horizontal="center" vertical="center" wrapText="1"/>
    </xf>
    <xf numFmtId="4" fontId="8" fillId="4" borderId="5" xfId="0" applyNumberFormat="1" applyFont="1" applyFill="1" applyBorder="1" applyAlignment="1">
      <alignment horizontal="center" vertical="center" wrapText="1"/>
    </xf>
    <xf numFmtId="10" fontId="0" fillId="0" borderId="0" xfId="4" applyNumberFormat="1" applyFont="1"/>
    <xf numFmtId="0" fontId="13" fillId="4" borderId="15" xfId="0" applyFont="1" applyFill="1" applyBorder="1" applyAlignment="1">
      <alignment horizontal="center" vertical="center" wrapText="1"/>
    </xf>
    <xf numFmtId="3" fontId="0" fillId="0" borderId="0" xfId="0" applyNumberFormat="1"/>
    <xf numFmtId="0" fontId="11" fillId="0" borderId="0" xfId="0" applyFont="1"/>
    <xf numFmtId="0" fontId="13" fillId="4" borderId="2" xfId="0" applyFont="1" applyFill="1" applyBorder="1" applyAlignment="1">
      <alignment horizontal="center" vertical="center" wrapText="1"/>
    </xf>
    <xf numFmtId="0" fontId="22" fillId="0" borderId="0" xfId="0" applyFont="1" applyBorder="1" applyAlignment="1">
      <alignment horizontal="left" vertical="top" wrapText="1"/>
    </xf>
    <xf numFmtId="0" fontId="40" fillId="9" borderId="19" xfId="0" applyFont="1" applyFill="1" applyBorder="1" applyAlignment="1">
      <alignment horizontal="center" wrapText="1"/>
    </xf>
    <xf numFmtId="0" fontId="41" fillId="10" borderId="21" xfId="0" applyFont="1" applyFill="1" applyBorder="1" applyAlignment="1">
      <alignment horizontal="center" vertical="center" wrapText="1"/>
    </xf>
    <xf numFmtId="0" fontId="18" fillId="7" borderId="21" xfId="0" applyFont="1" applyFill="1" applyBorder="1" applyAlignment="1">
      <alignment horizontal="center" vertical="center" wrapText="1"/>
    </xf>
    <xf numFmtId="0" fontId="19" fillId="7" borderId="21" xfId="0" applyFont="1" applyFill="1" applyBorder="1" applyAlignment="1">
      <alignment horizontal="center" vertical="center" wrapText="1"/>
    </xf>
    <xf numFmtId="0" fontId="41" fillId="10" borderId="23" xfId="0" applyFont="1" applyFill="1" applyBorder="1" applyAlignment="1">
      <alignment horizontal="center" vertical="center" wrapText="1"/>
    </xf>
    <xf numFmtId="0" fontId="6" fillId="0" borderId="0" xfId="9"/>
    <xf numFmtId="0" fontId="42" fillId="0" borderId="0" xfId="0" applyFont="1" applyAlignment="1">
      <alignment horizontal="justify" vertical="center" readingOrder="2"/>
    </xf>
    <xf numFmtId="0" fontId="8" fillId="9" borderId="19" xfId="0" applyFont="1" applyFill="1" applyBorder="1" applyAlignment="1">
      <alignment horizontal="center" vertical="center" wrapText="1"/>
    </xf>
    <xf numFmtId="0" fontId="0" fillId="0" borderId="0" xfId="0" applyAlignment="1">
      <alignment vertical="top" wrapText="1"/>
    </xf>
    <xf numFmtId="0" fontId="18" fillId="7" borderId="23" xfId="0" applyFont="1" applyFill="1" applyBorder="1" applyAlignment="1">
      <alignment horizontal="center" vertical="center" wrapText="1"/>
    </xf>
    <xf numFmtId="0" fontId="22" fillId="0" borderId="0" xfId="8" applyFont="1" applyAlignment="1">
      <alignment vertical="center"/>
    </xf>
    <xf numFmtId="0" fontId="22" fillId="0" borderId="0" xfId="8" applyFont="1"/>
    <xf numFmtId="0" fontId="16" fillId="3" borderId="28" xfId="0" applyFont="1" applyFill="1" applyBorder="1" applyAlignment="1">
      <alignment horizontal="center" vertical="center" wrapText="1"/>
    </xf>
    <xf numFmtId="0" fontId="16" fillId="3" borderId="29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22" fillId="0" borderId="0" xfId="0" applyFont="1"/>
    <xf numFmtId="0" fontId="10" fillId="5" borderId="2" xfId="12" applyFont="1" applyFill="1" applyBorder="1" applyAlignment="1">
      <alignment horizontal="center" vertical="center" wrapText="1"/>
    </xf>
    <xf numFmtId="3" fontId="10" fillId="0" borderId="2" xfId="12" applyNumberFormat="1" applyFont="1" applyBorder="1" applyAlignment="1">
      <alignment horizontal="center" vertical="center" wrapText="1"/>
    </xf>
    <xf numFmtId="3" fontId="10" fillId="0" borderId="16" xfId="12" applyNumberFormat="1" applyFont="1" applyBorder="1" applyAlignment="1">
      <alignment horizontal="center" vertical="center" wrapText="1"/>
    </xf>
    <xf numFmtId="0" fontId="10" fillId="5" borderId="17" xfId="12" applyFont="1" applyFill="1" applyBorder="1" applyAlignment="1">
      <alignment horizontal="center" vertical="center" wrapText="1"/>
    </xf>
    <xf numFmtId="3" fontId="10" fillId="0" borderId="17" xfId="12" applyNumberFormat="1" applyFont="1" applyBorder="1" applyAlignment="1">
      <alignment horizontal="center" vertical="center" wrapText="1"/>
    </xf>
    <xf numFmtId="3" fontId="10" fillId="0" borderId="18" xfId="12" applyNumberFormat="1" applyFont="1" applyBorder="1" applyAlignment="1">
      <alignment horizontal="center" vertical="center" wrapText="1"/>
    </xf>
    <xf numFmtId="0" fontId="10" fillId="5" borderId="2" xfId="0" applyFont="1" applyFill="1" applyBorder="1" applyAlignment="1">
      <alignment horizontal="center" vertical="center" wrapText="1"/>
    </xf>
    <xf numFmtId="3" fontId="10" fillId="0" borderId="2" xfId="0" applyNumberFormat="1" applyFont="1" applyBorder="1" applyAlignment="1">
      <alignment horizontal="center" vertical="center" wrapText="1"/>
    </xf>
    <xf numFmtId="3" fontId="10" fillId="0" borderId="16" xfId="0" applyNumberFormat="1" applyFont="1" applyBorder="1" applyAlignment="1">
      <alignment horizontal="center" vertical="center" wrapText="1"/>
    </xf>
    <xf numFmtId="0" fontId="10" fillId="5" borderId="17" xfId="0" applyFont="1" applyFill="1" applyBorder="1" applyAlignment="1">
      <alignment horizontal="center" vertical="center" wrapText="1"/>
    </xf>
    <xf numFmtId="3" fontId="10" fillId="0" borderId="17" xfId="0" applyNumberFormat="1" applyFont="1" applyBorder="1" applyAlignment="1">
      <alignment horizontal="center" vertical="center" wrapText="1"/>
    </xf>
    <xf numFmtId="3" fontId="10" fillId="0" borderId="18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/>
    <xf numFmtId="0" fontId="64" fillId="4" borderId="0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/>
    </xf>
    <xf numFmtId="0" fontId="0" fillId="0" borderId="0" xfId="0" applyBorder="1"/>
    <xf numFmtId="0" fontId="50" fillId="7" borderId="0" xfId="0" applyFont="1" applyFill="1" applyBorder="1" applyAlignment="1">
      <alignment horizontal="center" vertical="center" wrapText="1" readingOrder="2"/>
    </xf>
    <xf numFmtId="0" fontId="29" fillId="9" borderId="19" xfId="0" applyFont="1" applyFill="1" applyBorder="1" applyAlignment="1">
      <alignment horizontal="center" vertical="center" wrapText="1" readingOrder="2"/>
    </xf>
    <xf numFmtId="0" fontId="26" fillId="0" borderId="0" xfId="0" applyFont="1" applyAlignment="1">
      <alignment horizontal="left" vertical="center" readingOrder="2"/>
    </xf>
    <xf numFmtId="0" fontId="27" fillId="0" borderId="0" xfId="0" applyFont="1" applyAlignment="1">
      <alignment horizontal="right" vertical="center" wrapText="1" readingOrder="2"/>
    </xf>
    <xf numFmtId="0" fontId="65" fillId="0" borderId="0" xfId="0" applyFont="1" applyAlignment="1">
      <alignment horizontal="center" vertical="center" wrapText="1" readingOrder="1"/>
    </xf>
    <xf numFmtId="0" fontId="67" fillId="10" borderId="19" xfId="0" applyFont="1" applyFill="1" applyBorder="1" applyAlignment="1">
      <alignment horizontal="center" vertical="center" wrapText="1" readingOrder="2"/>
    </xf>
    <xf numFmtId="0" fontId="67" fillId="10" borderId="4" xfId="0" applyFont="1" applyFill="1" applyBorder="1" applyAlignment="1">
      <alignment horizontal="center" vertical="center" wrapText="1" readingOrder="2"/>
    </xf>
    <xf numFmtId="3" fontId="22" fillId="4" borderId="21" xfId="0" applyNumberFormat="1" applyFont="1" applyFill="1" applyBorder="1" applyAlignment="1">
      <alignment horizontal="center" vertical="center"/>
    </xf>
    <xf numFmtId="0" fontId="11" fillId="0" borderId="0" xfId="12"/>
    <xf numFmtId="0" fontId="22" fillId="15" borderId="0" xfId="12" applyFont="1" applyFill="1" applyAlignment="1">
      <alignment horizontal="center" vertical="center"/>
    </xf>
    <xf numFmtId="0" fontId="22" fillId="0" borderId="0" xfId="12" applyFont="1" applyAlignment="1">
      <alignment horizontal="center" vertical="center"/>
    </xf>
    <xf numFmtId="0" fontId="27" fillId="0" borderId="0" xfId="12" applyFont="1" applyAlignment="1">
      <alignment horizontal="center" vertical="center" wrapText="1"/>
    </xf>
    <xf numFmtId="0" fontId="27" fillId="0" borderId="0" xfId="12" applyFont="1" applyAlignment="1">
      <alignment horizontal="center" vertical="center"/>
    </xf>
    <xf numFmtId="0" fontId="47" fillId="0" borderId="0" xfId="12" applyFont="1" applyAlignment="1">
      <alignment horizontal="center" vertical="center"/>
    </xf>
    <xf numFmtId="0" fontId="44" fillId="13" borderId="31" xfId="0" applyFont="1" applyFill="1" applyBorder="1" applyAlignment="1">
      <alignment horizontal="right" vertical="center"/>
    </xf>
    <xf numFmtId="0" fontId="22" fillId="13" borderId="31" xfId="0" applyFont="1" applyFill="1" applyBorder="1" applyAlignment="1">
      <alignment horizontal="right" vertical="center"/>
    </xf>
    <xf numFmtId="0" fontId="60" fillId="0" borderId="0" xfId="0" applyFont="1" applyAlignment="1">
      <alignment horizontal="center" vertical="center"/>
    </xf>
    <xf numFmtId="14" fontId="60" fillId="0" borderId="0" xfId="0" applyNumberFormat="1" applyFont="1" applyAlignment="1">
      <alignment horizontal="center" vertical="center"/>
    </xf>
    <xf numFmtId="0" fontId="22" fillId="0" borderId="0" xfId="8" applyFont="1" applyAlignment="1">
      <alignment vertical="center" wrapText="1"/>
    </xf>
    <xf numFmtId="0" fontId="22" fillId="12" borderId="26" xfId="8" applyFont="1" applyFill="1" applyBorder="1" applyAlignment="1">
      <alignment horizontal="center" vertical="center" wrapText="1"/>
    </xf>
    <xf numFmtId="0" fontId="31" fillId="7" borderId="5" xfId="0" applyFont="1" applyFill="1" applyBorder="1" applyAlignment="1">
      <alignment horizontal="center" vertical="center" wrapText="1" readingOrder="2"/>
    </xf>
    <xf numFmtId="0" fontId="26" fillId="7" borderId="5" xfId="0" applyFont="1" applyFill="1" applyBorder="1" applyAlignment="1">
      <alignment horizontal="center" vertical="center" wrapText="1" readingOrder="2"/>
    </xf>
    <xf numFmtId="3" fontId="73" fillId="7" borderId="1" xfId="0" applyNumberFormat="1" applyFont="1" applyFill="1" applyBorder="1" applyAlignment="1">
      <alignment horizontal="center" vertical="center" wrapText="1" readingOrder="1"/>
    </xf>
    <xf numFmtId="3" fontId="74" fillId="7" borderId="0" xfId="0" applyNumberFormat="1" applyFont="1" applyFill="1" applyBorder="1" applyAlignment="1">
      <alignment horizontal="center" vertical="center" wrapText="1"/>
    </xf>
    <xf numFmtId="10" fontId="74" fillId="7" borderId="0" xfId="7" applyNumberFormat="1" applyFont="1" applyFill="1" applyBorder="1" applyAlignment="1">
      <alignment horizontal="center" vertical="center" wrapText="1"/>
    </xf>
    <xf numFmtId="3" fontId="11" fillId="7" borderId="0" xfId="0" applyNumberFormat="1" applyFont="1" applyFill="1" applyBorder="1" applyAlignment="1">
      <alignment horizontal="center" vertical="center" wrapText="1"/>
    </xf>
    <xf numFmtId="3" fontId="76" fillId="7" borderId="0" xfId="0" applyNumberFormat="1" applyFont="1" applyFill="1" applyBorder="1" applyAlignment="1">
      <alignment horizontal="center" vertical="center" wrapText="1"/>
    </xf>
    <xf numFmtId="10" fontId="74" fillId="7" borderId="13" xfId="7" applyNumberFormat="1" applyFont="1" applyFill="1" applyBorder="1" applyAlignment="1">
      <alignment horizontal="center" vertical="center" wrapText="1"/>
    </xf>
    <xf numFmtId="3" fontId="74" fillId="7" borderId="3" xfId="0" applyNumberFormat="1" applyFont="1" applyFill="1" applyBorder="1" applyAlignment="1">
      <alignment horizontal="center" vertical="center" wrapText="1"/>
    </xf>
    <xf numFmtId="10" fontId="74" fillId="7" borderId="3" xfId="7" applyNumberFormat="1" applyFont="1" applyFill="1" applyBorder="1" applyAlignment="1">
      <alignment horizontal="center" vertical="center" wrapText="1"/>
    </xf>
    <xf numFmtId="10" fontId="74" fillId="7" borderId="24" xfId="7" applyNumberFormat="1" applyFont="1" applyFill="1" applyBorder="1" applyAlignment="1">
      <alignment horizontal="center" vertical="center" wrapText="1"/>
    </xf>
    <xf numFmtId="3" fontId="76" fillId="7" borderId="12" xfId="0" applyNumberFormat="1" applyFont="1" applyFill="1" applyBorder="1" applyAlignment="1">
      <alignment horizontal="center" vertical="center" wrapText="1"/>
    </xf>
    <xf numFmtId="9" fontId="76" fillId="7" borderId="12" xfId="7" applyNumberFormat="1" applyFont="1" applyFill="1" applyBorder="1" applyAlignment="1">
      <alignment horizontal="center" vertical="center" wrapText="1"/>
    </xf>
    <xf numFmtId="3" fontId="73" fillId="7" borderId="5" xfId="0" applyNumberFormat="1" applyFont="1" applyFill="1" applyBorder="1" applyAlignment="1">
      <alignment horizontal="center" vertical="center" wrapText="1" readingOrder="1"/>
    </xf>
    <xf numFmtId="3" fontId="73" fillId="7" borderId="3" xfId="0" applyNumberFormat="1" applyFont="1" applyFill="1" applyBorder="1" applyAlignment="1">
      <alignment horizontal="center" vertical="center" wrapText="1" readingOrder="1"/>
    </xf>
    <xf numFmtId="0" fontId="71" fillId="7" borderId="3" xfId="0" applyFont="1" applyFill="1" applyBorder="1" applyAlignment="1">
      <alignment horizontal="center" vertical="center" wrapText="1" readingOrder="1"/>
    </xf>
    <xf numFmtId="3" fontId="71" fillId="7" borderId="3" xfId="0" applyNumberFormat="1" applyFont="1" applyFill="1" applyBorder="1" applyAlignment="1">
      <alignment horizontal="center" vertical="center" wrapText="1" readingOrder="1"/>
    </xf>
    <xf numFmtId="3" fontId="11" fillId="4" borderId="0" xfId="0" applyNumberFormat="1" applyFont="1" applyFill="1" applyBorder="1" applyAlignment="1">
      <alignment horizontal="center" vertical="center" wrapText="1"/>
    </xf>
    <xf numFmtId="10" fontId="11" fillId="4" borderId="0" xfId="0" applyNumberFormat="1" applyFont="1" applyFill="1" applyBorder="1" applyAlignment="1">
      <alignment horizontal="center" vertical="center" wrapText="1"/>
    </xf>
    <xf numFmtId="3" fontId="11" fillId="4" borderId="14" xfId="0" applyNumberFormat="1" applyFont="1" applyFill="1" applyBorder="1" applyAlignment="1">
      <alignment horizontal="center" vertical="center" wrapText="1"/>
    </xf>
    <xf numFmtId="10" fontId="11" fillId="4" borderId="10" xfId="0" applyNumberFormat="1" applyFont="1" applyFill="1" applyBorder="1" applyAlignment="1">
      <alignment horizontal="center" vertical="center" wrapText="1"/>
    </xf>
    <xf numFmtId="0" fontId="79" fillId="3" borderId="0" xfId="0" applyFont="1" applyFill="1" applyBorder="1" applyAlignment="1">
      <alignment horizontal="center" vertical="center" wrapText="1"/>
    </xf>
    <xf numFmtId="10" fontId="71" fillId="7" borderId="21" xfId="0" applyNumberFormat="1" applyFont="1" applyFill="1" applyBorder="1" applyAlignment="1">
      <alignment horizontal="center" vertical="center" wrapText="1" readingOrder="1"/>
    </xf>
    <xf numFmtId="2" fontId="71" fillId="7" borderId="3" xfId="0" applyNumberFormat="1" applyFont="1" applyFill="1" applyBorder="1" applyAlignment="1">
      <alignment horizontal="center" vertical="center" wrapText="1" readingOrder="1"/>
    </xf>
    <xf numFmtId="166" fontId="71" fillId="7" borderId="3" xfId="0" applyNumberFormat="1" applyFont="1" applyFill="1" applyBorder="1" applyAlignment="1">
      <alignment horizontal="center" vertical="center" wrapText="1" readingOrder="1"/>
    </xf>
    <xf numFmtId="0" fontId="77" fillId="2" borderId="0" xfId="0" applyFont="1" applyFill="1" applyBorder="1" applyAlignment="1">
      <alignment horizontal="center" vertical="center" wrapText="1"/>
    </xf>
    <xf numFmtId="0" fontId="60" fillId="14" borderId="26" xfId="0" applyFont="1" applyFill="1" applyBorder="1" applyAlignment="1">
      <alignment horizontal="center" vertical="center"/>
    </xf>
    <xf numFmtId="14" fontId="60" fillId="14" borderId="26" xfId="0" applyNumberFormat="1" applyFont="1" applyFill="1" applyBorder="1" applyAlignment="1">
      <alignment horizontal="center" vertical="center"/>
    </xf>
    <xf numFmtId="0" fontId="60" fillId="0" borderId="26" xfId="0" applyFont="1" applyBorder="1" applyAlignment="1">
      <alignment horizontal="center" vertical="center"/>
    </xf>
    <xf numFmtId="14" fontId="60" fillId="0" borderId="26" xfId="0" applyNumberFormat="1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9" fontId="11" fillId="0" borderId="0" xfId="4" applyFont="1" applyAlignment="1">
      <alignment horizontal="center" vertical="center"/>
    </xf>
    <xf numFmtId="0" fontId="74" fillId="16" borderId="26" xfId="8" applyFont="1" applyFill="1" applyBorder="1" applyAlignment="1">
      <alignment horizontal="center"/>
    </xf>
    <xf numFmtId="22" fontId="74" fillId="16" borderId="26" xfId="8" applyNumberFormat="1" applyFont="1" applyFill="1" applyBorder="1" applyAlignment="1">
      <alignment horizontal="center"/>
    </xf>
    <xf numFmtId="0" fontId="74" fillId="11" borderId="26" xfId="8" applyFont="1" applyFill="1" applyBorder="1" applyAlignment="1">
      <alignment horizontal="center"/>
    </xf>
    <xf numFmtId="0" fontId="74" fillId="16" borderId="26" xfId="8" applyFont="1" applyFill="1" applyBorder="1" applyAlignment="1">
      <alignment horizontal="center" readingOrder="2"/>
    </xf>
    <xf numFmtId="4" fontId="80" fillId="11" borderId="26" xfId="10" applyNumberFormat="1" applyFont="1" applyFill="1" applyBorder="1" applyAlignment="1">
      <alignment horizontal="center" vertical="center" wrapText="1" readingOrder="2"/>
    </xf>
    <xf numFmtId="0" fontId="74" fillId="11" borderId="26" xfId="8" applyFont="1" applyFill="1" applyBorder="1" applyAlignment="1">
      <alignment horizontal="center" readingOrder="2"/>
    </xf>
    <xf numFmtId="4" fontId="80" fillId="4" borderId="0" xfId="0" applyNumberFormat="1" applyFont="1" applyFill="1" applyBorder="1" applyAlignment="1">
      <alignment horizontal="center" vertical="center" wrapText="1"/>
    </xf>
    <xf numFmtId="3" fontId="71" fillId="7" borderId="24" xfId="0" applyNumberFormat="1" applyFont="1" applyFill="1" applyBorder="1" applyAlignment="1">
      <alignment horizontal="center" vertical="center" wrapText="1" readingOrder="1"/>
    </xf>
    <xf numFmtId="0" fontId="75" fillId="10" borderId="13" xfId="0" applyFont="1" applyFill="1" applyBorder="1" applyAlignment="1">
      <alignment horizontal="center" wrapText="1"/>
    </xf>
    <xf numFmtId="0" fontId="74" fillId="0" borderId="0" xfId="12" applyFont="1" applyAlignment="1">
      <alignment horizontal="center" vertical="center"/>
    </xf>
    <xf numFmtId="3" fontId="73" fillId="7" borderId="0" xfId="0" applyNumberFormat="1" applyFont="1" applyFill="1" applyBorder="1" applyAlignment="1">
      <alignment horizontal="center" vertical="center" wrapText="1" readingOrder="1"/>
    </xf>
    <xf numFmtId="3" fontId="73" fillId="7" borderId="13" xfId="0" applyNumberFormat="1" applyFont="1" applyFill="1" applyBorder="1" applyAlignment="1">
      <alignment horizontal="center" vertical="center" wrapText="1" readingOrder="1"/>
    </xf>
    <xf numFmtId="9" fontId="11" fillId="7" borderId="0" xfId="7" applyFont="1" applyFill="1" applyBorder="1" applyAlignment="1">
      <alignment horizontal="center" vertical="center" wrapText="1"/>
    </xf>
    <xf numFmtId="0" fontId="11" fillId="0" borderId="0" xfId="0" applyFont="1" applyAlignment="1">
      <alignment vertical="top" wrapText="1"/>
    </xf>
    <xf numFmtId="0" fontId="22" fillId="7" borderId="21" xfId="0" applyFont="1" applyFill="1" applyBorder="1" applyAlignment="1">
      <alignment horizontal="center" vertical="center" wrapText="1"/>
    </xf>
    <xf numFmtId="9" fontId="74" fillId="7" borderId="0" xfId="7" applyFont="1" applyFill="1" applyBorder="1" applyAlignment="1">
      <alignment horizontal="center" vertical="center" wrapText="1"/>
    </xf>
    <xf numFmtId="0" fontId="35" fillId="9" borderId="19" xfId="0" applyFont="1" applyFill="1" applyBorder="1" applyAlignment="1">
      <alignment horizontal="center" vertical="center" wrapText="1" readingOrder="1"/>
    </xf>
    <xf numFmtId="3" fontId="71" fillId="7" borderId="4" xfId="0" applyNumberFormat="1" applyFont="1" applyFill="1" applyBorder="1" applyAlignment="1">
      <alignment horizontal="center" vertical="center" wrapText="1" readingOrder="1"/>
    </xf>
    <xf numFmtId="2" fontId="71" fillId="7" borderId="0" xfId="0" applyNumberFormat="1" applyFont="1" applyFill="1" applyBorder="1" applyAlignment="1">
      <alignment horizontal="center" vertical="center" wrapText="1" readingOrder="1"/>
    </xf>
    <xf numFmtId="0" fontId="0" fillId="0" borderId="19" xfId="0" applyBorder="1"/>
    <xf numFmtId="0" fontId="29" fillId="9" borderId="32" xfId="0" applyFont="1" applyFill="1" applyBorder="1" applyAlignment="1">
      <alignment horizontal="center" vertical="center" wrapText="1" readingOrder="2"/>
    </xf>
    <xf numFmtId="0" fontId="0" fillId="0" borderId="21" xfId="0" applyBorder="1"/>
    <xf numFmtId="0" fontId="53" fillId="10" borderId="33" xfId="0" applyFont="1" applyFill="1" applyBorder="1" applyAlignment="1">
      <alignment horizontal="center" vertical="center" wrapText="1" readingOrder="1"/>
    </xf>
    <xf numFmtId="0" fontId="0" fillId="0" borderId="23" xfId="0" applyBorder="1"/>
    <xf numFmtId="0" fontId="71" fillId="7" borderId="4" xfId="0" applyFont="1" applyFill="1" applyBorder="1" applyAlignment="1">
      <alignment horizontal="center" vertical="center" wrapText="1" readingOrder="1"/>
    </xf>
    <xf numFmtId="3" fontId="73" fillId="7" borderId="4" xfId="0" applyNumberFormat="1" applyFont="1" applyFill="1" applyBorder="1" applyAlignment="1">
      <alignment horizontal="center" vertical="center" wrapText="1" readingOrder="1"/>
    </xf>
    <xf numFmtId="10" fontId="71" fillId="7" borderId="33" xfId="0" applyNumberFormat="1" applyFont="1" applyFill="1" applyBorder="1" applyAlignment="1">
      <alignment horizontal="center" vertical="center" wrapText="1" readingOrder="1"/>
    </xf>
    <xf numFmtId="3" fontId="71" fillId="7" borderId="20" xfId="0" applyNumberFormat="1" applyFont="1" applyFill="1" applyBorder="1" applyAlignment="1">
      <alignment horizontal="center" vertical="center" wrapText="1" readingOrder="1"/>
    </xf>
    <xf numFmtId="3" fontId="73" fillId="7" borderId="20" xfId="0" applyNumberFormat="1" applyFont="1" applyFill="1" applyBorder="1" applyAlignment="1">
      <alignment horizontal="center" vertical="center" wrapText="1" readingOrder="1"/>
    </xf>
    <xf numFmtId="0" fontId="52" fillId="9" borderId="19" xfId="0" applyFont="1" applyFill="1" applyBorder="1" applyAlignment="1">
      <alignment horizontal="center" vertical="center" wrapText="1" readingOrder="2"/>
    </xf>
    <xf numFmtId="0" fontId="53" fillId="10" borderId="26" xfId="0" applyFont="1" applyFill="1" applyBorder="1" applyAlignment="1">
      <alignment horizontal="center" vertical="center" wrapText="1" readingOrder="1"/>
    </xf>
    <xf numFmtId="0" fontId="58" fillId="7" borderId="19" xfId="0" applyFont="1" applyFill="1" applyBorder="1" applyAlignment="1">
      <alignment horizontal="center" vertical="center" wrapText="1" readingOrder="2"/>
    </xf>
    <xf numFmtId="0" fontId="58" fillId="7" borderId="21" xfId="0" applyFont="1" applyFill="1" applyBorder="1" applyAlignment="1">
      <alignment horizontal="center" vertical="center" wrapText="1" readingOrder="2"/>
    </xf>
    <xf numFmtId="0" fontId="58" fillId="7" borderId="23" xfId="0" applyFont="1" applyFill="1" applyBorder="1" applyAlignment="1">
      <alignment horizontal="center" vertical="center" wrapText="1" readingOrder="2"/>
    </xf>
    <xf numFmtId="0" fontId="71" fillId="7" borderId="24" xfId="0" applyFont="1" applyFill="1" applyBorder="1" applyAlignment="1">
      <alignment horizontal="center" vertical="center" wrapText="1" readingOrder="1"/>
    </xf>
    <xf numFmtId="2" fontId="71" fillId="7" borderId="24" xfId="0" applyNumberFormat="1" applyFont="1" applyFill="1" applyBorder="1" applyAlignment="1">
      <alignment horizontal="center" vertical="center" wrapText="1" readingOrder="1"/>
    </xf>
    <xf numFmtId="0" fontId="13" fillId="4" borderId="0" xfId="0" applyFont="1" applyFill="1" applyAlignment="1">
      <alignment horizontal="center" vertical="center" wrapText="1"/>
    </xf>
    <xf numFmtId="0" fontId="31" fillId="7" borderId="37" xfId="0" applyFont="1" applyFill="1" applyBorder="1" applyAlignment="1">
      <alignment horizontal="center" vertical="center" wrapText="1" readingOrder="2"/>
    </xf>
    <xf numFmtId="10" fontId="73" fillId="7" borderId="23" xfId="0" applyNumberFormat="1" applyFont="1" applyFill="1" applyBorder="1" applyAlignment="1">
      <alignment horizontal="center" vertical="center" wrapText="1" readingOrder="1"/>
    </xf>
    <xf numFmtId="10" fontId="71" fillId="7" borderId="27" xfId="0" applyNumberFormat="1" applyFont="1" applyFill="1" applyBorder="1" applyAlignment="1">
      <alignment horizontal="center" vertical="center" wrapText="1" readingOrder="1"/>
    </xf>
    <xf numFmtId="10" fontId="73" fillId="7" borderId="38" xfId="0" applyNumberFormat="1" applyFont="1" applyFill="1" applyBorder="1" applyAlignment="1">
      <alignment horizontal="center" vertical="center" wrapText="1" readingOrder="1"/>
    </xf>
    <xf numFmtId="0" fontId="22" fillId="0" borderId="0" xfId="8" applyFont="1" applyAlignment="1">
      <alignment horizontal="center"/>
    </xf>
    <xf numFmtId="0" fontId="74" fillId="0" borderId="0" xfId="8" applyFont="1"/>
    <xf numFmtId="0" fontId="0" fillId="0" borderId="0" xfId="0" applyBorder="1" applyAlignment="1"/>
    <xf numFmtId="0" fontId="62" fillId="13" borderId="31" xfId="13" applyFont="1" applyFill="1" applyBorder="1" applyAlignment="1">
      <alignment horizontal="right" vertical="center" wrapText="1"/>
    </xf>
    <xf numFmtId="0" fontId="43" fillId="7" borderId="21" xfId="0" applyFont="1" applyFill="1" applyBorder="1" applyAlignment="1">
      <alignment horizontal="center" vertical="center" wrapText="1" readingOrder="2"/>
    </xf>
    <xf numFmtId="0" fontId="26" fillId="7" borderId="23" xfId="0" applyFont="1" applyFill="1" applyBorder="1" applyAlignment="1">
      <alignment horizontal="center" vertical="center" wrapText="1" readingOrder="2"/>
    </xf>
    <xf numFmtId="0" fontId="26" fillId="7" borderId="19" xfId="0" applyFont="1" applyFill="1" applyBorder="1" applyAlignment="1">
      <alignment horizontal="center" vertical="center" wrapText="1" readingOrder="2"/>
    </xf>
    <xf numFmtId="0" fontId="14" fillId="2" borderId="0" xfId="0" applyFont="1" applyFill="1" applyBorder="1" applyAlignment="1">
      <alignment horizontal="center" vertical="center" wrapText="1"/>
    </xf>
    <xf numFmtId="0" fontId="50" fillId="7" borderId="21" xfId="0" applyFont="1" applyFill="1" applyBorder="1" applyAlignment="1">
      <alignment horizontal="center" vertical="center" wrapText="1" readingOrder="2"/>
    </xf>
    <xf numFmtId="0" fontId="53" fillId="10" borderId="21" xfId="0" applyFont="1" applyFill="1" applyBorder="1" applyAlignment="1">
      <alignment horizontal="center" vertical="center" wrapText="1" readingOrder="1"/>
    </xf>
    <xf numFmtId="0" fontId="26" fillId="7" borderId="21" xfId="0" applyFont="1" applyFill="1" applyBorder="1" applyAlignment="1">
      <alignment horizontal="center" vertical="center" wrapText="1" readingOrder="2"/>
    </xf>
    <xf numFmtId="0" fontId="31" fillId="7" borderId="21" xfId="0" applyFont="1" applyFill="1" applyBorder="1" applyAlignment="1">
      <alignment horizontal="center" vertical="center" wrapText="1" readingOrder="2"/>
    </xf>
    <xf numFmtId="0" fontId="31" fillId="7" borderId="23" xfId="0" applyFont="1" applyFill="1" applyBorder="1" applyAlignment="1">
      <alignment horizontal="center" vertical="center" wrapText="1" readingOrder="2"/>
    </xf>
    <xf numFmtId="3" fontId="71" fillId="7" borderId="0" xfId="0" applyNumberFormat="1" applyFont="1" applyFill="1" applyBorder="1" applyAlignment="1">
      <alignment horizontal="center" vertical="center" wrapText="1" readingOrder="1"/>
    </xf>
    <xf numFmtId="3" fontId="72" fillId="10" borderId="3" xfId="0" applyNumberFormat="1" applyFont="1" applyFill="1" applyBorder="1" applyAlignment="1">
      <alignment horizontal="center" vertical="center" wrapText="1" readingOrder="1"/>
    </xf>
    <xf numFmtId="0" fontId="51" fillId="10" borderId="21" xfId="0" applyFont="1" applyFill="1" applyBorder="1" applyAlignment="1">
      <alignment horizontal="center" vertical="center" wrapText="1" readingOrder="2"/>
    </xf>
    <xf numFmtId="0" fontId="51" fillId="10" borderId="0" xfId="0" applyFont="1" applyFill="1" applyBorder="1" applyAlignment="1">
      <alignment horizontal="center" vertical="center" wrapText="1" readingOrder="2"/>
    </xf>
    <xf numFmtId="0" fontId="14" fillId="2" borderId="0" xfId="0" applyFont="1" applyFill="1" applyBorder="1" applyAlignment="1">
      <alignment horizontal="center" vertical="center" wrapText="1"/>
    </xf>
    <xf numFmtId="10" fontId="71" fillId="7" borderId="13" xfId="0" applyNumberFormat="1" applyFont="1" applyFill="1" applyBorder="1" applyAlignment="1">
      <alignment horizontal="center" vertical="center" wrapText="1" readingOrder="1"/>
    </xf>
    <xf numFmtId="10" fontId="71" fillId="7" borderId="24" xfId="0" applyNumberFormat="1" applyFont="1" applyFill="1" applyBorder="1" applyAlignment="1">
      <alignment horizontal="center" vertical="center" wrapText="1" readingOrder="1"/>
    </xf>
    <xf numFmtId="0" fontId="13" fillId="4" borderId="0" xfId="0" applyFont="1" applyFill="1" applyBorder="1" applyAlignment="1">
      <alignment horizontal="center" vertical="center" wrapText="1"/>
    </xf>
    <xf numFmtId="0" fontId="16" fillId="3" borderId="0" xfId="0" applyFont="1" applyFill="1" applyBorder="1" applyAlignment="1">
      <alignment horizontal="center" vertical="center" wrapText="1"/>
    </xf>
    <xf numFmtId="0" fontId="51" fillId="10" borderId="13" xfId="0" applyFont="1" applyFill="1" applyBorder="1" applyAlignment="1">
      <alignment horizontal="center" vertical="center" wrapText="1" readingOrder="2"/>
    </xf>
    <xf numFmtId="0" fontId="41" fillId="10" borderId="13" xfId="0" applyFont="1" applyFill="1" applyBorder="1" applyAlignment="1">
      <alignment horizontal="center" wrapText="1"/>
    </xf>
    <xf numFmtId="10" fontId="81" fillId="7" borderId="13" xfId="0" applyNumberFormat="1" applyFont="1" applyFill="1" applyBorder="1" applyAlignment="1">
      <alignment horizontal="center" vertical="center" wrapText="1" readingOrder="1"/>
    </xf>
    <xf numFmtId="0" fontId="16" fillId="3" borderId="42" xfId="0" applyFont="1" applyFill="1" applyBorder="1" applyAlignment="1">
      <alignment horizontal="center" vertical="center" wrapText="1"/>
    </xf>
    <xf numFmtId="0" fontId="17" fillId="3" borderId="9" xfId="0" applyFont="1" applyFill="1" applyBorder="1" applyAlignment="1">
      <alignment horizontal="center" vertical="center" wrapText="1"/>
    </xf>
    <xf numFmtId="0" fontId="16" fillId="3" borderId="9" xfId="0" applyFont="1" applyFill="1" applyBorder="1" applyAlignment="1">
      <alignment horizontal="center" vertical="center" wrapText="1"/>
    </xf>
    <xf numFmtId="0" fontId="29" fillId="9" borderId="36" xfId="0" applyFont="1" applyFill="1" applyBorder="1" applyAlignment="1">
      <alignment horizontal="center" vertical="center" wrapText="1" readingOrder="2"/>
    </xf>
    <xf numFmtId="3" fontId="71" fillId="7" borderId="0" xfId="0" applyNumberFormat="1" applyFont="1" applyFill="1" applyBorder="1" applyAlignment="1">
      <alignment horizontal="center" vertical="center" wrapText="1" readingOrder="2"/>
    </xf>
    <xf numFmtId="0" fontId="52" fillId="9" borderId="4" xfId="0" applyFont="1" applyFill="1" applyBorder="1" applyAlignment="1">
      <alignment horizontal="center" vertical="center" wrapText="1" readingOrder="1"/>
    </xf>
    <xf numFmtId="10" fontId="71" fillId="7" borderId="13" xfId="0" applyNumberFormat="1" applyFont="1" applyFill="1" applyBorder="1" applyAlignment="1">
      <alignment horizontal="center" vertical="center" wrapText="1" readingOrder="1"/>
    </xf>
    <xf numFmtId="10" fontId="71" fillId="7" borderId="24" xfId="0" applyNumberFormat="1" applyFont="1" applyFill="1" applyBorder="1" applyAlignment="1">
      <alignment horizontal="center" vertical="center" wrapText="1" readingOrder="1"/>
    </xf>
    <xf numFmtId="10" fontId="71" fillId="7" borderId="20" xfId="0" applyNumberFormat="1" applyFont="1" applyFill="1" applyBorder="1" applyAlignment="1">
      <alignment horizontal="center" vertical="center" wrapText="1" readingOrder="1"/>
    </xf>
    <xf numFmtId="0" fontId="13" fillId="4" borderId="0" xfId="0" applyFont="1" applyFill="1" applyBorder="1" applyAlignment="1">
      <alignment horizontal="center" vertical="center" wrapText="1"/>
    </xf>
    <xf numFmtId="0" fontId="16" fillId="3" borderId="0" xfId="0" applyFont="1" applyFill="1" applyBorder="1" applyAlignment="1">
      <alignment horizontal="center" vertical="center" wrapText="1"/>
    </xf>
    <xf numFmtId="10" fontId="81" fillId="7" borderId="0" xfId="0" applyNumberFormat="1" applyFont="1" applyFill="1" applyBorder="1" applyAlignment="1">
      <alignment horizontal="center" vertical="center" wrapText="1" readingOrder="1"/>
    </xf>
    <xf numFmtId="3" fontId="78" fillId="7" borderId="0" xfId="0" applyNumberFormat="1" applyFont="1" applyFill="1" applyBorder="1" applyAlignment="1">
      <alignment horizontal="center" vertical="center" wrapText="1"/>
    </xf>
    <xf numFmtId="10" fontId="78" fillId="7" borderId="0" xfId="7" applyNumberFormat="1" applyFont="1" applyFill="1" applyBorder="1" applyAlignment="1">
      <alignment horizontal="center" vertical="center" wrapText="1"/>
    </xf>
    <xf numFmtId="0" fontId="20" fillId="7" borderId="23" xfId="0" applyFont="1" applyFill="1" applyBorder="1" applyAlignment="1">
      <alignment horizontal="center" vertical="center" wrapText="1"/>
    </xf>
    <xf numFmtId="0" fontId="29" fillId="9" borderId="4" xfId="0" applyFont="1" applyFill="1" applyBorder="1" applyAlignment="1">
      <alignment horizontal="center" vertical="center" wrapText="1" readingOrder="2"/>
    </xf>
    <xf numFmtId="0" fontId="13" fillId="4" borderId="0" xfId="0" applyFont="1" applyFill="1" applyBorder="1" applyAlignment="1">
      <alignment horizontal="center" vertical="center" wrapText="1"/>
    </xf>
    <xf numFmtId="3" fontId="71" fillId="7" borderId="0" xfId="0" applyNumberFormat="1" applyFont="1" applyFill="1" applyBorder="1" applyAlignment="1">
      <alignment horizontal="center" vertical="center" wrapText="1" readingOrder="1"/>
    </xf>
    <xf numFmtId="0" fontId="52" fillId="9" borderId="4" xfId="0" applyFont="1" applyFill="1" applyBorder="1" applyAlignment="1">
      <alignment horizontal="center" vertical="center" wrapText="1" readingOrder="2"/>
    </xf>
    <xf numFmtId="10" fontId="73" fillId="7" borderId="22" xfId="0" applyNumberFormat="1" applyFont="1" applyFill="1" applyBorder="1" applyAlignment="1">
      <alignment horizontal="center" vertical="center" wrapText="1" readingOrder="1"/>
    </xf>
    <xf numFmtId="0" fontId="29" fillId="9" borderId="4" xfId="0" applyFont="1" applyFill="1" applyBorder="1" applyAlignment="1">
      <alignment vertical="center" wrapText="1" readingOrder="2"/>
    </xf>
    <xf numFmtId="0" fontId="29" fillId="9" borderId="20" xfId="0" applyFont="1" applyFill="1" applyBorder="1" applyAlignment="1">
      <alignment vertical="center" wrapText="1" readingOrder="2"/>
    </xf>
    <xf numFmtId="0" fontId="29" fillId="9" borderId="4" xfId="0" applyFont="1" applyFill="1" applyBorder="1" applyAlignment="1">
      <alignment horizontal="center" vertical="center" wrapText="1" readingOrder="2"/>
    </xf>
    <xf numFmtId="0" fontId="29" fillId="9" borderId="20" xfId="0" applyFont="1" applyFill="1" applyBorder="1" applyAlignment="1">
      <alignment horizontal="center" vertical="center" wrapText="1" readingOrder="2"/>
    </xf>
    <xf numFmtId="0" fontId="29" fillId="9" borderId="19" xfId="0" applyFont="1" applyFill="1" applyBorder="1" applyAlignment="1">
      <alignment horizontal="center" vertical="center" wrapText="1" readingOrder="2"/>
    </xf>
    <xf numFmtId="0" fontId="26" fillId="7" borderId="19" xfId="0" applyFont="1" applyFill="1" applyBorder="1" applyAlignment="1">
      <alignment horizontal="center" vertical="center" wrapText="1" readingOrder="2"/>
    </xf>
    <xf numFmtId="0" fontId="26" fillId="7" borderId="23" xfId="0" applyFont="1" applyFill="1" applyBorder="1" applyAlignment="1">
      <alignment horizontal="center" vertical="center" wrapText="1" readingOrder="2"/>
    </xf>
    <xf numFmtId="0" fontId="31" fillId="7" borderId="19" xfId="0" applyFont="1" applyFill="1" applyBorder="1" applyAlignment="1">
      <alignment horizontal="center" vertical="center" wrapText="1" readingOrder="2"/>
    </xf>
    <xf numFmtId="0" fontId="14" fillId="2" borderId="0" xfId="0" applyFont="1" applyFill="1" applyBorder="1" applyAlignment="1">
      <alignment horizontal="center" vertical="center" wrapText="1"/>
    </xf>
    <xf numFmtId="0" fontId="26" fillId="7" borderId="21" xfId="0" applyFont="1" applyFill="1" applyBorder="1" applyAlignment="1">
      <alignment horizontal="center" vertical="center" wrapText="1" readingOrder="2"/>
    </xf>
    <xf numFmtId="0" fontId="31" fillId="7" borderId="21" xfId="0" applyFont="1" applyFill="1" applyBorder="1" applyAlignment="1">
      <alignment horizontal="center" vertical="center" wrapText="1" readingOrder="2"/>
    </xf>
    <xf numFmtId="0" fontId="31" fillId="7" borderId="23" xfId="0" applyFont="1" applyFill="1" applyBorder="1" applyAlignment="1">
      <alignment horizontal="center" vertical="center" wrapText="1" readingOrder="2"/>
    </xf>
    <xf numFmtId="0" fontId="13" fillId="4" borderId="0" xfId="0" applyFont="1" applyFill="1" applyBorder="1" applyAlignment="1">
      <alignment horizontal="center" vertical="center" wrapText="1"/>
    </xf>
    <xf numFmtId="0" fontId="16" fillId="3" borderId="0" xfId="0" applyFont="1" applyFill="1" applyBorder="1" applyAlignment="1">
      <alignment horizontal="center" vertical="center" wrapText="1"/>
    </xf>
    <xf numFmtId="3" fontId="71" fillId="7" borderId="0" xfId="0" applyNumberFormat="1" applyFont="1" applyFill="1" applyBorder="1" applyAlignment="1">
      <alignment horizontal="center" vertical="center" wrapText="1" readingOrder="1"/>
    </xf>
    <xf numFmtId="1" fontId="71" fillId="7" borderId="0" xfId="0" applyNumberFormat="1" applyFont="1" applyFill="1" applyBorder="1" applyAlignment="1">
      <alignment horizontal="center" vertical="center" wrapText="1" readingOrder="1"/>
    </xf>
    <xf numFmtId="0" fontId="50" fillId="7" borderId="23" xfId="0" applyFont="1" applyFill="1" applyBorder="1" applyAlignment="1">
      <alignment horizontal="center" vertical="center" wrapText="1" readingOrder="2"/>
    </xf>
    <xf numFmtId="0" fontId="33" fillId="7" borderId="43" xfId="0" applyFont="1" applyFill="1" applyBorder="1" applyAlignment="1">
      <alignment horizontal="center" vertical="center" wrapText="1" readingOrder="1"/>
    </xf>
    <xf numFmtId="0" fontId="33" fillId="7" borderId="23" xfId="0" applyFont="1" applyFill="1" applyBorder="1" applyAlignment="1">
      <alignment horizontal="center" vertical="center" wrapText="1" readingOrder="1"/>
    </xf>
    <xf numFmtId="0" fontId="43" fillId="7" borderId="37" xfId="0" applyFont="1" applyFill="1" applyBorder="1" applyAlignment="1">
      <alignment horizontal="center" vertical="center" wrapText="1" readingOrder="2"/>
    </xf>
    <xf numFmtId="3" fontId="73" fillId="7" borderId="6" xfId="0" applyNumberFormat="1" applyFont="1" applyFill="1" applyBorder="1" applyAlignment="1">
      <alignment horizontal="center" vertical="center" wrapText="1" readingOrder="1"/>
    </xf>
    <xf numFmtId="3" fontId="0" fillId="0" borderId="0" xfId="0" applyNumberFormat="1" applyAlignment="1">
      <alignment horizontal="center" vertical="center"/>
    </xf>
    <xf numFmtId="2" fontId="71" fillId="7" borderId="27" xfId="0" applyNumberFormat="1" applyFont="1" applyFill="1" applyBorder="1" applyAlignment="1">
      <alignment horizontal="center" vertical="center" wrapText="1" readingOrder="1"/>
    </xf>
    <xf numFmtId="0" fontId="54" fillId="10" borderId="21" xfId="0" applyFont="1" applyFill="1" applyBorder="1" applyAlignment="1">
      <alignment horizontal="center" vertical="center" wrapText="1" readingOrder="2"/>
    </xf>
    <xf numFmtId="0" fontId="11" fillId="0" borderId="0" xfId="0" applyFont="1" applyBorder="1" applyAlignment="1">
      <alignment horizontal="left"/>
    </xf>
    <xf numFmtId="0" fontId="85" fillId="4" borderId="2" xfId="0" applyFont="1" applyFill="1" applyBorder="1" applyAlignment="1">
      <alignment horizontal="center" vertical="center" wrapText="1"/>
    </xf>
    <xf numFmtId="0" fontId="33" fillId="7" borderId="21" xfId="0" applyFont="1" applyFill="1" applyBorder="1" applyAlignment="1">
      <alignment horizontal="center" vertical="center" wrapText="1" readingOrder="1"/>
    </xf>
    <xf numFmtId="0" fontId="54" fillId="10" borderId="26" xfId="0" applyFont="1" applyFill="1" applyBorder="1" applyAlignment="1">
      <alignment horizontal="center" vertical="center" wrapText="1" readingOrder="2"/>
    </xf>
    <xf numFmtId="0" fontId="52" fillId="9" borderId="32" xfId="0" applyFont="1" applyFill="1" applyBorder="1" applyAlignment="1">
      <alignment horizontal="center" vertical="center" wrapText="1" readingOrder="1"/>
    </xf>
    <xf numFmtId="0" fontId="53" fillId="10" borderId="37" xfId="0" applyFont="1" applyFill="1" applyBorder="1" applyAlignment="1">
      <alignment horizontal="center" vertical="center" wrapText="1" readingOrder="1"/>
    </xf>
    <xf numFmtId="0" fontId="32" fillId="10" borderId="6" xfId="0" applyFont="1" applyFill="1" applyBorder="1" applyAlignment="1">
      <alignment horizontal="center" vertical="center" wrapText="1" readingOrder="2"/>
    </xf>
    <xf numFmtId="0" fontId="54" fillId="10" borderId="38" xfId="0" applyFont="1" applyFill="1" applyBorder="1" applyAlignment="1">
      <alignment horizontal="center" vertical="center" wrapText="1" readingOrder="2"/>
    </xf>
    <xf numFmtId="2" fontId="71" fillId="7" borderId="13" xfId="0" applyNumberFormat="1" applyFont="1" applyFill="1" applyBorder="1" applyAlignment="1">
      <alignment horizontal="center" vertical="center" wrapText="1" readingOrder="1"/>
    </xf>
    <xf numFmtId="0" fontId="43" fillId="7" borderId="6" xfId="0" applyFont="1" applyFill="1" applyBorder="1" applyAlignment="1">
      <alignment horizontal="center" vertical="center" wrapText="1" readingOrder="2"/>
    </xf>
    <xf numFmtId="0" fontId="33" fillId="7" borderId="27" xfId="0" applyFont="1" applyFill="1" applyBorder="1" applyAlignment="1">
      <alignment horizontal="center" vertical="center" wrapText="1" readingOrder="1"/>
    </xf>
    <xf numFmtId="0" fontId="33" fillId="7" borderId="33" xfId="0" applyFont="1" applyFill="1" applyBorder="1" applyAlignment="1">
      <alignment horizontal="center" vertical="center" wrapText="1" readingOrder="1"/>
    </xf>
    <xf numFmtId="10" fontId="71" fillId="7" borderId="23" xfId="0" applyNumberFormat="1" applyFont="1" applyFill="1" applyBorder="1" applyAlignment="1">
      <alignment horizontal="center" vertical="center" wrapText="1" readingOrder="1"/>
    </xf>
    <xf numFmtId="10" fontId="73" fillId="7" borderId="37" xfId="0" applyNumberFormat="1" applyFont="1" applyFill="1" applyBorder="1" applyAlignment="1">
      <alignment horizontal="center" vertical="center" wrapText="1" readingOrder="1"/>
    </xf>
    <xf numFmtId="2" fontId="79" fillId="3" borderId="0" xfId="0" applyNumberFormat="1" applyFont="1" applyFill="1" applyBorder="1" applyAlignment="1">
      <alignment horizontal="center" vertical="center" wrapText="1"/>
    </xf>
    <xf numFmtId="0" fontId="29" fillId="9" borderId="4" xfId="0" applyFont="1" applyFill="1" applyBorder="1" applyAlignment="1">
      <alignment horizontal="center" vertical="center" wrapText="1" readingOrder="2"/>
    </xf>
    <xf numFmtId="0" fontId="29" fillId="9" borderId="20" xfId="0" applyFont="1" applyFill="1" applyBorder="1" applyAlignment="1">
      <alignment horizontal="center" vertical="center" wrapText="1" readingOrder="2"/>
    </xf>
    <xf numFmtId="10" fontId="73" fillId="7" borderId="20" xfId="0" applyNumberFormat="1" applyFont="1" applyFill="1" applyBorder="1" applyAlignment="1">
      <alignment horizontal="center" vertical="center" wrapText="1" readingOrder="1"/>
    </xf>
    <xf numFmtId="10" fontId="73" fillId="7" borderId="13" xfId="0" applyNumberFormat="1" applyFont="1" applyFill="1" applyBorder="1" applyAlignment="1">
      <alignment horizontal="center" vertical="center" wrapText="1" readingOrder="1"/>
    </xf>
    <xf numFmtId="10" fontId="73" fillId="7" borderId="24" xfId="0" applyNumberFormat="1" applyFont="1" applyFill="1" applyBorder="1" applyAlignment="1">
      <alignment horizontal="center" vertical="center" wrapText="1" readingOrder="1"/>
    </xf>
    <xf numFmtId="10" fontId="71" fillId="7" borderId="13" xfId="0" applyNumberFormat="1" applyFont="1" applyFill="1" applyBorder="1" applyAlignment="1">
      <alignment horizontal="center" vertical="center" wrapText="1" readingOrder="1"/>
    </xf>
    <xf numFmtId="10" fontId="71" fillId="7" borderId="24" xfId="0" applyNumberFormat="1" applyFont="1" applyFill="1" applyBorder="1" applyAlignment="1">
      <alignment horizontal="center" vertical="center" wrapText="1" readingOrder="1"/>
    </xf>
    <xf numFmtId="0" fontId="54" fillId="10" borderId="13" xfId="0" applyFont="1" applyFill="1" applyBorder="1" applyAlignment="1">
      <alignment horizontal="center" vertical="center" wrapText="1" readingOrder="2"/>
    </xf>
    <xf numFmtId="0" fontId="32" fillId="10" borderId="19" xfId="0" applyFont="1" applyFill="1" applyBorder="1" applyAlignment="1">
      <alignment horizontal="center" vertical="center" wrapText="1" readingOrder="2"/>
    </xf>
    <xf numFmtId="2" fontId="71" fillId="7" borderId="33" xfId="0" applyNumberFormat="1" applyFont="1" applyFill="1" applyBorder="1" applyAlignment="1">
      <alignment horizontal="center" vertical="center" wrapText="1" readingOrder="1"/>
    </xf>
    <xf numFmtId="3" fontId="87" fillId="7" borderId="0" xfId="0" applyNumberFormat="1" applyFont="1" applyFill="1" applyBorder="1" applyAlignment="1">
      <alignment horizontal="center" vertical="center" wrapText="1" readingOrder="1"/>
    </xf>
    <xf numFmtId="0" fontId="87" fillId="7" borderId="0" xfId="0" applyFont="1" applyFill="1" applyBorder="1" applyAlignment="1">
      <alignment horizontal="center" vertical="center" wrapText="1" readingOrder="1"/>
    </xf>
    <xf numFmtId="3" fontId="88" fillId="7" borderId="6" xfId="0" applyNumberFormat="1" applyFont="1" applyFill="1" applyBorder="1" applyAlignment="1">
      <alignment horizontal="center" vertical="center" wrapText="1" readingOrder="2"/>
    </xf>
    <xf numFmtId="0" fontId="50" fillId="7" borderId="32" xfId="0" applyFont="1" applyFill="1" applyBorder="1" applyAlignment="1">
      <alignment horizontal="center" vertical="center" wrapText="1" readingOrder="2"/>
    </xf>
    <xf numFmtId="0" fontId="50" fillId="7" borderId="27" xfId="0" applyFont="1" applyFill="1" applyBorder="1" applyAlignment="1">
      <alignment horizontal="center" vertical="center" wrapText="1" readingOrder="2"/>
    </xf>
    <xf numFmtId="0" fontId="50" fillId="7" borderId="33" xfId="0" applyFont="1" applyFill="1" applyBorder="1" applyAlignment="1">
      <alignment horizontal="center" vertical="center" wrapText="1" readingOrder="2"/>
    </xf>
    <xf numFmtId="3" fontId="87" fillId="7" borderId="19" xfId="0" applyNumberFormat="1" applyFont="1" applyFill="1" applyBorder="1" applyAlignment="1">
      <alignment horizontal="center" vertical="center" wrapText="1" readingOrder="1"/>
    </xf>
    <xf numFmtId="3" fontId="87" fillId="7" borderId="4" xfId="0" applyNumberFormat="1" applyFont="1" applyFill="1" applyBorder="1" applyAlignment="1">
      <alignment horizontal="center" vertical="center" wrapText="1" readingOrder="1"/>
    </xf>
    <xf numFmtId="3" fontId="87" fillId="7" borderId="21" xfId="0" applyNumberFormat="1" applyFont="1" applyFill="1" applyBorder="1" applyAlignment="1">
      <alignment horizontal="center" vertical="center" wrapText="1" readingOrder="1"/>
    </xf>
    <xf numFmtId="3" fontId="87" fillId="7" borderId="23" xfId="0" applyNumberFormat="1" applyFont="1" applyFill="1" applyBorder="1" applyAlignment="1">
      <alignment horizontal="center" vertical="center" wrapText="1" readingOrder="1"/>
    </xf>
    <xf numFmtId="3" fontId="87" fillId="7" borderId="3" xfId="0" applyNumberFormat="1" applyFont="1" applyFill="1" applyBorder="1" applyAlignment="1">
      <alignment horizontal="center" vertical="center" wrapText="1" readingOrder="1"/>
    </xf>
    <xf numFmtId="0" fontId="32" fillId="10" borderId="26" xfId="0" applyFont="1" applyFill="1" applyBorder="1" applyAlignment="1">
      <alignment horizontal="center" vertical="center" wrapText="1" readingOrder="2"/>
    </xf>
    <xf numFmtId="0" fontId="11" fillId="10" borderId="26" xfId="0" applyFont="1" applyFill="1" applyBorder="1" applyAlignment="1">
      <alignment vertical="center" wrapText="1"/>
    </xf>
    <xf numFmtId="0" fontId="32" fillId="10" borderId="38" xfId="0" applyFont="1" applyFill="1" applyBorder="1" applyAlignment="1">
      <alignment horizontal="center" vertical="center" wrapText="1" readingOrder="2"/>
    </xf>
    <xf numFmtId="0" fontId="29" fillId="9" borderId="26" xfId="0" applyFont="1" applyFill="1" applyBorder="1" applyAlignment="1">
      <alignment horizontal="center" vertical="center" wrapText="1" readingOrder="2"/>
    </xf>
    <xf numFmtId="3" fontId="80" fillId="7" borderId="0" xfId="0" applyNumberFormat="1" applyFont="1" applyFill="1" applyBorder="1" applyAlignment="1">
      <alignment horizontal="center" vertical="center" wrapText="1"/>
    </xf>
    <xf numFmtId="0" fontId="19" fillId="7" borderId="23" xfId="0" applyFont="1" applyFill="1" applyBorder="1" applyAlignment="1">
      <alignment horizontal="center" vertical="center" wrapText="1"/>
    </xf>
    <xf numFmtId="3" fontId="76" fillId="7" borderId="3" xfId="0" applyNumberFormat="1" applyFont="1" applyFill="1" applyBorder="1" applyAlignment="1">
      <alignment horizontal="center" vertical="center" wrapText="1"/>
    </xf>
    <xf numFmtId="0" fontId="32" fillId="10" borderId="3" xfId="0" applyFont="1" applyFill="1" applyBorder="1" applyAlignment="1">
      <alignment horizontal="center" vertical="center" wrapText="1" readingOrder="2"/>
    </xf>
    <xf numFmtId="3" fontId="74" fillId="7" borderId="0" xfId="12" applyNumberFormat="1" applyFont="1" applyFill="1" applyBorder="1" applyAlignment="1">
      <alignment horizontal="center" vertical="center" wrapText="1"/>
    </xf>
    <xf numFmtId="3" fontId="71" fillId="7" borderId="21" xfId="0" applyNumberFormat="1" applyFont="1" applyFill="1" applyBorder="1" applyAlignment="1">
      <alignment horizontal="center" vertical="center" wrapText="1" readingOrder="2"/>
    </xf>
    <xf numFmtId="0" fontId="11" fillId="9" borderId="4" xfId="0" applyFont="1" applyFill="1" applyBorder="1" applyAlignment="1">
      <alignment vertical="center" wrapText="1"/>
    </xf>
    <xf numFmtId="0" fontId="70" fillId="7" borderId="0" xfId="0" applyFont="1" applyFill="1" applyBorder="1" applyAlignment="1">
      <alignment horizontal="center" vertical="center" wrapText="1" readingOrder="2"/>
    </xf>
    <xf numFmtId="0" fontId="32" fillId="10" borderId="37" xfId="0" applyFont="1" applyFill="1" applyBorder="1" applyAlignment="1">
      <alignment horizontal="center" vertical="center" wrapText="1" readingOrder="2"/>
    </xf>
    <xf numFmtId="0" fontId="32" fillId="10" borderId="23" xfId="0" applyFont="1" applyFill="1" applyBorder="1" applyAlignment="1">
      <alignment horizontal="center" vertical="center" wrapText="1" readingOrder="2"/>
    </xf>
    <xf numFmtId="10" fontId="71" fillId="7" borderId="19" xfId="0" applyNumberFormat="1" applyFont="1" applyFill="1" applyBorder="1" applyAlignment="1">
      <alignment horizontal="center" vertical="center" wrapText="1" readingOrder="1"/>
    </xf>
    <xf numFmtId="10" fontId="73" fillId="7" borderId="21" xfId="0" applyNumberFormat="1" applyFont="1" applyFill="1" applyBorder="1" applyAlignment="1">
      <alignment horizontal="center" vertical="center" wrapText="1" readingOrder="1"/>
    </xf>
    <xf numFmtId="0" fontId="11" fillId="10" borderId="37" xfId="0" applyFont="1" applyFill="1" applyBorder="1" applyAlignment="1">
      <alignment vertical="center" wrapText="1"/>
    </xf>
    <xf numFmtId="0" fontId="54" fillId="10" borderId="20" xfId="0" applyFont="1" applyFill="1" applyBorder="1" applyAlignment="1">
      <alignment horizontal="center" vertical="center" wrapText="1" readingOrder="2"/>
    </xf>
    <xf numFmtId="0" fontId="54" fillId="10" borderId="37" xfId="0" applyFont="1" applyFill="1" applyBorder="1" applyAlignment="1">
      <alignment horizontal="center" vertical="center" wrapText="1" readingOrder="2"/>
    </xf>
    <xf numFmtId="10" fontId="73" fillId="7" borderId="32" xfId="0" applyNumberFormat="1" applyFont="1" applyFill="1" applyBorder="1" applyAlignment="1">
      <alignment horizontal="center" vertical="center" wrapText="1" readingOrder="1"/>
    </xf>
    <xf numFmtId="10" fontId="73" fillId="7" borderId="27" xfId="0" applyNumberFormat="1" applyFont="1" applyFill="1" applyBorder="1" applyAlignment="1">
      <alignment horizontal="center" vertical="center" wrapText="1" readingOrder="1"/>
    </xf>
    <xf numFmtId="10" fontId="73" fillId="7" borderId="33" xfId="0" applyNumberFormat="1" applyFont="1" applyFill="1" applyBorder="1" applyAlignment="1">
      <alignment horizontal="center" vertical="center" wrapText="1" readingOrder="1"/>
    </xf>
    <xf numFmtId="2" fontId="81" fillId="7" borderId="38" xfId="0" applyNumberFormat="1" applyFont="1" applyFill="1" applyBorder="1" applyAlignment="1">
      <alignment horizontal="center" vertical="center" wrapText="1" readingOrder="1"/>
    </xf>
    <xf numFmtId="0" fontId="11" fillId="10" borderId="6" xfId="0" applyFont="1" applyFill="1" applyBorder="1" applyAlignment="1">
      <alignment vertical="center" wrapText="1"/>
    </xf>
    <xf numFmtId="3" fontId="71" fillId="7" borderId="13" xfId="0" applyNumberFormat="1" applyFont="1" applyFill="1" applyBorder="1" applyAlignment="1">
      <alignment horizontal="center" vertical="center" wrapText="1" readingOrder="2"/>
    </xf>
    <xf numFmtId="0" fontId="31" fillId="9" borderId="19" xfId="0" applyFont="1" applyFill="1" applyBorder="1" applyAlignment="1">
      <alignment horizontal="center" vertical="center" wrapText="1" readingOrder="2"/>
    </xf>
    <xf numFmtId="0" fontId="70" fillId="7" borderId="13" xfId="0" applyFont="1" applyFill="1" applyBorder="1" applyAlignment="1">
      <alignment horizontal="center" vertical="center" wrapText="1" readingOrder="2"/>
    </xf>
    <xf numFmtId="0" fontId="11" fillId="7" borderId="6" xfId="0" applyFont="1" applyFill="1" applyBorder="1" applyAlignment="1">
      <alignment vertical="center" wrapText="1"/>
    </xf>
    <xf numFmtId="0" fontId="11" fillId="7" borderId="38" xfId="0" applyFont="1" applyFill="1" applyBorder="1" applyAlignment="1">
      <alignment vertical="center" wrapText="1"/>
    </xf>
    <xf numFmtId="3" fontId="78" fillId="7" borderId="37" xfId="0" applyNumberFormat="1" applyFont="1" applyFill="1" applyBorder="1" applyAlignment="1">
      <alignment horizontal="center" vertical="center" wrapText="1" readingOrder="2"/>
    </xf>
    <xf numFmtId="3" fontId="78" fillId="7" borderId="38" xfId="0" applyNumberFormat="1" applyFont="1" applyFill="1" applyBorder="1" applyAlignment="1">
      <alignment horizontal="center" vertical="center" wrapText="1" readingOrder="2"/>
    </xf>
    <xf numFmtId="10" fontId="23" fillId="7" borderId="13" xfId="24" applyNumberFormat="1" applyFont="1" applyFill="1" applyBorder="1" applyAlignment="1">
      <alignment horizontal="center" vertical="center" wrapText="1"/>
    </xf>
    <xf numFmtId="0" fontId="13" fillId="4" borderId="0" xfId="0" applyFont="1" applyFill="1" applyBorder="1" applyAlignment="1">
      <alignment horizontal="center" vertical="center" wrapText="1"/>
    </xf>
    <xf numFmtId="3" fontId="90" fillId="7" borderId="4" xfId="0" applyNumberFormat="1" applyFont="1" applyFill="1" applyBorder="1" applyAlignment="1">
      <alignment horizontal="center" vertical="center" wrapText="1" readingOrder="1"/>
    </xf>
    <xf numFmtId="3" fontId="90" fillId="7" borderId="20" xfId="0" applyNumberFormat="1" applyFont="1" applyFill="1" applyBorder="1" applyAlignment="1">
      <alignment horizontal="center" vertical="center" wrapText="1" readingOrder="1"/>
    </xf>
    <xf numFmtId="10" fontId="91" fillId="7" borderId="13" xfId="0" applyNumberFormat="1" applyFont="1" applyFill="1" applyBorder="1" applyAlignment="1">
      <alignment horizontal="center" vertical="center" wrapText="1" readingOrder="1"/>
    </xf>
    <xf numFmtId="3" fontId="90" fillId="7" borderId="0" xfId="0" applyNumberFormat="1" applyFont="1" applyFill="1" applyBorder="1" applyAlignment="1">
      <alignment horizontal="center" vertical="center" wrapText="1" readingOrder="1"/>
    </xf>
    <xf numFmtId="3" fontId="90" fillId="7" borderId="13" xfId="0" applyNumberFormat="1" applyFont="1" applyFill="1" applyBorder="1" applyAlignment="1">
      <alignment horizontal="center" vertical="center" wrapText="1" readingOrder="1"/>
    </xf>
    <xf numFmtId="3" fontId="90" fillId="7" borderId="3" xfId="0" applyNumberFormat="1" applyFont="1" applyFill="1" applyBorder="1" applyAlignment="1">
      <alignment horizontal="center" vertical="center" wrapText="1" readingOrder="1"/>
    </xf>
    <xf numFmtId="3" fontId="90" fillId="7" borderId="24" xfId="0" applyNumberFormat="1" applyFont="1" applyFill="1" applyBorder="1" applyAlignment="1">
      <alignment horizontal="center" vertical="center" wrapText="1" readingOrder="1"/>
    </xf>
    <xf numFmtId="10" fontId="90" fillId="7" borderId="21" xfId="0" applyNumberFormat="1" applyFont="1" applyFill="1" applyBorder="1" applyAlignment="1">
      <alignment horizontal="center" vertical="center" wrapText="1" readingOrder="1"/>
    </xf>
    <xf numFmtId="10" fontId="90" fillId="7" borderId="23" xfId="0" applyNumberFormat="1" applyFont="1" applyFill="1" applyBorder="1" applyAlignment="1">
      <alignment horizontal="center" vertical="center" wrapText="1" readingOrder="1"/>
    </xf>
    <xf numFmtId="10" fontId="81" fillId="7" borderId="26" xfId="0" applyNumberFormat="1" applyFont="1" applyFill="1" applyBorder="1" applyAlignment="1">
      <alignment horizontal="center" vertical="center" wrapText="1" readingOrder="1"/>
    </xf>
    <xf numFmtId="2" fontId="81" fillId="7" borderId="26" xfId="0" applyNumberFormat="1" applyFont="1" applyFill="1" applyBorder="1" applyAlignment="1">
      <alignment horizontal="center" vertical="center" wrapText="1" readingOrder="1"/>
    </xf>
    <xf numFmtId="10" fontId="91" fillId="7" borderId="19" xfId="0" applyNumberFormat="1" applyFont="1" applyFill="1" applyBorder="1" applyAlignment="1">
      <alignment horizontal="center" vertical="center" wrapText="1" readingOrder="1"/>
    </xf>
    <xf numFmtId="10" fontId="91" fillId="7" borderId="20" xfId="0" applyNumberFormat="1" applyFont="1" applyFill="1" applyBorder="1" applyAlignment="1">
      <alignment horizontal="center" vertical="center" wrapText="1" readingOrder="1"/>
    </xf>
    <xf numFmtId="10" fontId="91" fillId="7" borderId="21" xfId="0" applyNumberFormat="1" applyFont="1" applyFill="1" applyBorder="1" applyAlignment="1">
      <alignment horizontal="center" vertical="center" wrapText="1" readingOrder="1"/>
    </xf>
    <xf numFmtId="10" fontId="91" fillId="7" borderId="24" xfId="0" applyNumberFormat="1" applyFont="1" applyFill="1" applyBorder="1" applyAlignment="1">
      <alignment horizontal="center" vertical="center" wrapText="1" readingOrder="1"/>
    </xf>
    <xf numFmtId="3" fontId="13" fillId="4" borderId="0" xfId="0" applyNumberFormat="1" applyFont="1" applyFill="1" applyBorder="1" applyAlignment="1">
      <alignment horizontal="center" vertical="center" wrapText="1"/>
    </xf>
    <xf numFmtId="3" fontId="13" fillId="4" borderId="44" xfId="0" applyNumberFormat="1" applyFont="1" applyFill="1" applyBorder="1" applyAlignment="1">
      <alignment horizontal="center" vertical="center" wrapText="1"/>
    </xf>
    <xf numFmtId="3" fontId="73" fillId="7" borderId="24" xfId="0" applyNumberFormat="1" applyFont="1" applyFill="1" applyBorder="1" applyAlignment="1">
      <alignment horizontal="center" vertical="center" wrapText="1" readingOrder="1"/>
    </xf>
    <xf numFmtId="10" fontId="80" fillId="7" borderId="21" xfId="0" applyNumberFormat="1" applyFont="1" applyFill="1" applyBorder="1" applyAlignment="1">
      <alignment horizontal="center" vertical="center" wrapText="1" readingOrder="1"/>
    </xf>
    <xf numFmtId="10" fontId="80" fillId="7" borderId="13" xfId="0" applyNumberFormat="1" applyFont="1" applyFill="1" applyBorder="1" applyAlignment="1">
      <alignment horizontal="center" vertical="center" wrapText="1" readingOrder="1"/>
    </xf>
    <xf numFmtId="0" fontId="89" fillId="17" borderId="0" xfId="0" applyFont="1" applyFill="1" applyAlignment="1">
      <alignment horizontal="center" vertical="center" wrapText="1" readingOrder="1"/>
    </xf>
    <xf numFmtId="10" fontId="73" fillId="7" borderId="13" xfId="0" applyNumberFormat="1" applyFont="1" applyFill="1" applyBorder="1" applyAlignment="1">
      <alignment horizontal="center" vertical="center" wrapText="1" readingOrder="1"/>
    </xf>
    <xf numFmtId="10" fontId="73" fillId="7" borderId="24" xfId="0" applyNumberFormat="1" applyFont="1" applyFill="1" applyBorder="1" applyAlignment="1">
      <alignment horizontal="center" vertical="center" wrapText="1" readingOrder="1"/>
    </xf>
    <xf numFmtId="0" fontId="32" fillId="10" borderId="3" xfId="0" applyFont="1" applyFill="1" applyBorder="1" applyAlignment="1">
      <alignment horizontal="center" vertical="center" wrapText="1" readingOrder="2"/>
    </xf>
    <xf numFmtId="0" fontId="29" fillId="9" borderId="19" xfId="0" applyFont="1" applyFill="1" applyBorder="1" applyAlignment="1">
      <alignment horizontal="center" vertical="center" wrapText="1" readingOrder="2"/>
    </xf>
    <xf numFmtId="0" fontId="29" fillId="9" borderId="20" xfId="0" applyFont="1" applyFill="1" applyBorder="1" applyAlignment="1">
      <alignment horizontal="center" vertical="center" wrapText="1" readingOrder="2"/>
    </xf>
    <xf numFmtId="10" fontId="71" fillId="7" borderId="13" xfId="0" applyNumberFormat="1" applyFont="1" applyFill="1" applyBorder="1" applyAlignment="1">
      <alignment horizontal="center" vertical="center" wrapText="1" readingOrder="1"/>
    </xf>
    <xf numFmtId="0" fontId="50" fillId="7" borderId="21" xfId="0" applyFont="1" applyFill="1" applyBorder="1" applyAlignment="1">
      <alignment horizontal="center" vertical="center" wrapText="1" readingOrder="2"/>
    </xf>
    <xf numFmtId="0" fontId="53" fillId="10" borderId="37" xfId="0" applyFont="1" applyFill="1" applyBorder="1" applyAlignment="1">
      <alignment horizontal="center" vertical="center" wrapText="1" readingOrder="1"/>
    </xf>
    <xf numFmtId="3" fontId="71" fillId="7" borderId="0" xfId="0" applyNumberFormat="1" applyFont="1" applyFill="1" applyBorder="1" applyAlignment="1">
      <alignment horizontal="center" vertical="center" wrapText="1" readingOrder="1"/>
    </xf>
    <xf numFmtId="9" fontId="72" fillId="10" borderId="3" xfId="0" applyNumberFormat="1" applyFont="1" applyFill="1" applyBorder="1" applyAlignment="1">
      <alignment horizontal="center" vertical="center" wrapText="1" readingOrder="1"/>
    </xf>
    <xf numFmtId="10" fontId="76" fillId="7" borderId="4" xfId="7" applyNumberFormat="1" applyFont="1" applyFill="1" applyBorder="1" applyAlignment="1">
      <alignment horizontal="center" vertical="center" wrapText="1"/>
    </xf>
    <xf numFmtId="3" fontId="78" fillId="7" borderId="0" xfId="12" applyNumberFormat="1" applyFont="1" applyFill="1" applyBorder="1" applyAlignment="1">
      <alignment horizontal="center" vertical="center" wrapText="1"/>
    </xf>
    <xf numFmtId="0" fontId="54" fillId="10" borderId="19" xfId="0" applyFont="1" applyFill="1" applyBorder="1" applyAlignment="1">
      <alignment horizontal="center" vertical="center" wrapText="1" readingOrder="2"/>
    </xf>
    <xf numFmtId="10" fontId="90" fillId="7" borderId="19" xfId="0" applyNumberFormat="1" applyFont="1" applyFill="1" applyBorder="1" applyAlignment="1">
      <alignment horizontal="center" vertical="center" wrapText="1" readingOrder="1"/>
    </xf>
    <xf numFmtId="0" fontId="29" fillId="9" borderId="4" xfId="0" applyFont="1" applyFill="1" applyBorder="1" applyAlignment="1">
      <alignment horizontal="center" vertical="center" wrapText="1" readingOrder="2"/>
    </xf>
    <xf numFmtId="0" fontId="43" fillId="7" borderId="33" xfId="0" applyFont="1" applyFill="1" applyBorder="1" applyAlignment="1">
      <alignment horizontal="center" vertical="center" wrapText="1" readingOrder="2"/>
    </xf>
    <xf numFmtId="10" fontId="71" fillId="7" borderId="13" xfId="0" applyNumberFormat="1" applyFont="1" applyFill="1" applyBorder="1" applyAlignment="1">
      <alignment horizontal="center" vertical="center" wrapText="1" readingOrder="1"/>
    </xf>
    <xf numFmtId="0" fontId="13" fillId="4" borderId="0" xfId="0" applyFont="1" applyFill="1" applyBorder="1" applyAlignment="1">
      <alignment horizontal="center" vertical="center" wrapText="1"/>
    </xf>
    <xf numFmtId="0" fontId="16" fillId="3" borderId="0" xfId="0" applyFont="1" applyFill="1" applyBorder="1" applyAlignment="1">
      <alignment horizontal="center" vertical="center" wrapText="1"/>
    </xf>
    <xf numFmtId="3" fontId="0" fillId="4" borderId="0" xfId="0" applyNumberFormat="1" applyFont="1" applyFill="1" applyBorder="1" applyAlignment="1">
      <alignment horizontal="center" vertical="center" wrapText="1"/>
    </xf>
    <xf numFmtId="2" fontId="73" fillId="7" borderId="38" xfId="0" applyNumberFormat="1" applyFont="1" applyFill="1" applyBorder="1" applyAlignment="1">
      <alignment horizontal="center" vertical="center" wrapText="1" readingOrder="1"/>
    </xf>
    <xf numFmtId="10" fontId="71" fillId="7" borderId="13" xfId="0" applyNumberFormat="1" applyFont="1" applyFill="1" applyBorder="1" applyAlignment="1">
      <alignment horizontal="center" vertical="center" wrapText="1" readingOrder="1"/>
    </xf>
    <xf numFmtId="10" fontId="71" fillId="7" borderId="24" xfId="0" applyNumberFormat="1" applyFont="1" applyFill="1" applyBorder="1" applyAlignment="1">
      <alignment horizontal="center" vertical="center" wrapText="1" readingOrder="1"/>
    </xf>
    <xf numFmtId="10" fontId="73" fillId="7" borderId="20" xfId="0" applyNumberFormat="1" applyFont="1" applyFill="1" applyBorder="1" applyAlignment="1">
      <alignment horizontal="center" vertical="center" wrapText="1" readingOrder="1"/>
    </xf>
    <xf numFmtId="10" fontId="73" fillId="7" borderId="13" xfId="0" applyNumberFormat="1" applyFont="1" applyFill="1" applyBorder="1" applyAlignment="1">
      <alignment horizontal="center" vertical="center" wrapText="1" readingOrder="1"/>
    </xf>
    <xf numFmtId="10" fontId="73" fillId="7" borderId="24" xfId="0" applyNumberFormat="1" applyFont="1" applyFill="1" applyBorder="1" applyAlignment="1">
      <alignment horizontal="center" vertical="center" wrapText="1" readingOrder="1"/>
    </xf>
    <xf numFmtId="0" fontId="43" fillId="7" borderId="13" xfId="0" applyFont="1" applyFill="1" applyBorder="1" applyAlignment="1">
      <alignment horizontal="center" vertical="center" wrapText="1" readingOrder="2"/>
    </xf>
    <xf numFmtId="0" fontId="43" fillId="7" borderId="24" xfId="0" applyFont="1" applyFill="1" applyBorder="1" applyAlignment="1">
      <alignment horizontal="center" vertical="center" wrapText="1" readingOrder="2"/>
    </xf>
    <xf numFmtId="0" fontId="13" fillId="4" borderId="0" xfId="0" applyFont="1" applyFill="1" applyBorder="1" applyAlignment="1">
      <alignment horizontal="center" vertical="center" wrapText="1"/>
    </xf>
    <xf numFmtId="0" fontId="16" fillId="3" borderId="0" xfId="0" applyFont="1" applyFill="1" applyBorder="1" applyAlignment="1">
      <alignment horizontal="center" vertical="center" wrapText="1"/>
    </xf>
    <xf numFmtId="3" fontId="71" fillId="7" borderId="0" xfId="0" applyNumberFormat="1" applyFont="1" applyFill="1" applyBorder="1" applyAlignment="1">
      <alignment horizontal="center" vertical="center" wrapText="1" readingOrder="1"/>
    </xf>
    <xf numFmtId="10" fontId="73" fillId="7" borderId="6" xfId="0" applyNumberFormat="1" applyFont="1" applyFill="1" applyBorder="1" applyAlignment="1">
      <alignment horizontal="center" vertical="center" wrapText="1" readingOrder="1"/>
    </xf>
    <xf numFmtId="10" fontId="71" fillId="7" borderId="32" xfId="0" applyNumberFormat="1" applyFont="1" applyFill="1" applyBorder="1" applyAlignment="1">
      <alignment horizontal="center" vertical="center" wrapText="1" readingOrder="1"/>
    </xf>
    <xf numFmtId="3" fontId="13" fillId="4" borderId="2" xfId="0" applyNumberFormat="1" applyFont="1" applyFill="1" applyBorder="1" applyAlignment="1">
      <alignment horizontal="center" vertical="center" wrapText="1"/>
    </xf>
    <xf numFmtId="3" fontId="13" fillId="4" borderId="0" xfId="0" applyNumberFormat="1" applyFont="1" applyFill="1" applyAlignment="1">
      <alignment horizontal="center" vertical="center" wrapText="1"/>
    </xf>
    <xf numFmtId="3" fontId="13" fillId="4" borderId="15" xfId="0" applyNumberFormat="1" applyFont="1" applyFill="1" applyBorder="1" applyAlignment="1">
      <alignment horizontal="center" vertical="center" wrapText="1"/>
    </xf>
    <xf numFmtId="10" fontId="11" fillId="4" borderId="30" xfId="0" applyNumberFormat="1" applyFont="1" applyFill="1" applyBorder="1" applyAlignment="1">
      <alignment horizontal="center" vertical="center" wrapText="1"/>
    </xf>
    <xf numFmtId="3" fontId="71" fillId="7" borderId="13" xfId="0" applyNumberFormat="1" applyFont="1" applyFill="1" applyBorder="1" applyAlignment="1">
      <alignment horizontal="center" vertical="center" wrapText="1" readingOrder="1"/>
    </xf>
    <xf numFmtId="10" fontId="76" fillId="7" borderId="20" xfId="7" applyNumberFormat="1" applyFont="1" applyFill="1" applyBorder="1" applyAlignment="1">
      <alignment horizontal="center" vertical="center" wrapText="1"/>
    </xf>
    <xf numFmtId="0" fontId="18" fillId="10" borderId="37" xfId="0" applyFont="1" applyFill="1" applyBorder="1" applyAlignment="1">
      <alignment vertical="center" wrapText="1"/>
    </xf>
    <xf numFmtId="0" fontId="11" fillId="10" borderId="38" xfId="0" applyFont="1" applyFill="1" applyBorder="1" applyAlignment="1">
      <alignment vertical="center" wrapText="1"/>
    </xf>
    <xf numFmtId="0" fontId="68" fillId="10" borderId="37" xfId="0" applyFont="1" applyFill="1" applyBorder="1" applyAlignment="1">
      <alignment horizontal="center" vertical="center" wrapText="1" readingOrder="2"/>
    </xf>
    <xf numFmtId="0" fontId="68" fillId="10" borderId="38" xfId="0" applyFont="1" applyFill="1" applyBorder="1" applyAlignment="1">
      <alignment horizontal="center" vertical="center" wrapText="1" readingOrder="2"/>
    </xf>
    <xf numFmtId="0" fontId="22" fillId="8" borderId="45" xfId="12" applyNumberFormat="1" applyFont="1" applyFill="1" applyBorder="1" applyAlignment="1">
      <alignment horizontal="center" vertical="center"/>
    </xf>
    <xf numFmtId="0" fontId="47" fillId="8" borderId="45" xfId="12" applyNumberFormat="1" applyFont="1" applyFill="1" applyBorder="1" applyAlignment="1">
      <alignment horizontal="center" vertical="center"/>
    </xf>
    <xf numFmtId="0" fontId="22" fillId="0" borderId="45" xfId="12" applyNumberFormat="1" applyFont="1" applyBorder="1" applyAlignment="1">
      <alignment horizontal="center" vertical="center"/>
    </xf>
    <xf numFmtId="0" fontId="47" fillId="0" borderId="45" xfId="12" applyNumberFormat="1" applyFont="1" applyBorder="1" applyAlignment="1">
      <alignment horizontal="center" vertical="center"/>
    </xf>
    <xf numFmtId="3" fontId="22" fillId="4" borderId="32" xfId="0" applyNumberFormat="1" applyFont="1" applyFill="1" applyBorder="1" applyAlignment="1">
      <alignment horizontal="center" vertical="center"/>
    </xf>
    <xf numFmtId="3" fontId="22" fillId="4" borderId="47" xfId="0" applyNumberFormat="1" applyFont="1" applyFill="1" applyBorder="1" applyAlignment="1">
      <alignment horizontal="center" vertical="center"/>
    </xf>
    <xf numFmtId="3" fontId="74" fillId="7" borderId="19" xfId="0" applyNumberFormat="1" applyFont="1" applyFill="1" applyBorder="1" applyAlignment="1">
      <alignment horizontal="center" vertical="center" wrapText="1"/>
    </xf>
    <xf numFmtId="10" fontId="74" fillId="7" borderId="20" xfId="7" applyNumberFormat="1" applyFont="1" applyFill="1" applyBorder="1" applyAlignment="1">
      <alignment horizontal="center" vertical="center" wrapText="1"/>
    </xf>
    <xf numFmtId="3" fontId="74" fillId="7" borderId="21" xfId="0" applyNumberFormat="1" applyFont="1" applyFill="1" applyBorder="1" applyAlignment="1">
      <alignment horizontal="center" vertical="center" wrapText="1"/>
    </xf>
    <xf numFmtId="3" fontId="74" fillId="7" borderId="23" xfId="0" applyNumberFormat="1" applyFont="1" applyFill="1" applyBorder="1" applyAlignment="1">
      <alignment horizontal="center" vertical="center" wrapText="1"/>
    </xf>
    <xf numFmtId="0" fontId="41" fillId="10" borderId="37" xfId="0" applyFont="1" applyFill="1" applyBorder="1" applyAlignment="1">
      <alignment horizontal="center" vertical="center" wrapText="1"/>
    </xf>
    <xf numFmtId="0" fontId="11" fillId="9" borderId="23" xfId="0" applyFont="1" applyFill="1" applyBorder="1" applyAlignment="1">
      <alignment vertical="center" wrapText="1"/>
    </xf>
    <xf numFmtId="3" fontId="87" fillId="7" borderId="13" xfId="0" applyNumberFormat="1" applyFont="1" applyFill="1" applyBorder="1" applyAlignment="1">
      <alignment horizontal="center" vertical="center" wrapText="1" readingOrder="1"/>
    </xf>
    <xf numFmtId="0" fontId="59" fillId="10" borderId="37" xfId="0" applyFont="1" applyFill="1" applyBorder="1" applyAlignment="1">
      <alignment horizontal="right" vertical="center" wrapText="1" readingOrder="2"/>
    </xf>
    <xf numFmtId="0" fontId="66" fillId="10" borderId="6" xfId="0" applyFont="1" applyFill="1" applyBorder="1" applyAlignment="1">
      <alignment horizontal="center" vertical="center" wrapText="1" readingOrder="2"/>
    </xf>
    <xf numFmtId="0" fontId="13" fillId="4" borderId="0" xfId="0" applyFont="1" applyFill="1" applyBorder="1" applyAlignment="1">
      <alignment horizontal="center" vertical="center" wrapText="1"/>
    </xf>
    <xf numFmtId="0" fontId="68" fillId="10" borderId="20" xfId="0" applyFont="1" applyFill="1" applyBorder="1" applyAlignment="1">
      <alignment horizontal="center" vertical="center" wrapText="1" readingOrder="2"/>
    </xf>
    <xf numFmtId="3" fontId="71" fillId="7" borderId="24" xfId="0" applyNumberFormat="1" applyFont="1" applyFill="1" applyBorder="1" applyAlignment="1">
      <alignment horizontal="center" vertical="center" wrapText="1" readingOrder="2"/>
    </xf>
    <xf numFmtId="0" fontId="43" fillId="7" borderId="27" xfId="0" applyFont="1" applyFill="1" applyBorder="1" applyAlignment="1">
      <alignment horizontal="center" vertical="center" wrapText="1" readingOrder="2"/>
    </xf>
    <xf numFmtId="10" fontId="71" fillId="7" borderId="13" xfId="0" applyNumberFormat="1" applyFont="1" applyFill="1" applyBorder="1" applyAlignment="1">
      <alignment horizontal="center" vertical="center" wrapText="1" readingOrder="1"/>
    </xf>
    <xf numFmtId="0" fontId="16" fillId="3" borderId="49" xfId="0" applyFont="1" applyFill="1" applyBorder="1" applyAlignment="1">
      <alignment horizontal="center" vertical="center" wrapText="1"/>
    </xf>
    <xf numFmtId="0" fontId="16" fillId="3" borderId="4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17" fillId="3" borderId="20" xfId="0" applyFont="1" applyFill="1" applyBorder="1" applyAlignment="1">
      <alignment horizontal="center" vertical="center" wrapText="1"/>
    </xf>
    <xf numFmtId="0" fontId="13" fillId="4" borderId="21" xfId="0" applyFont="1" applyFill="1" applyBorder="1" applyAlignment="1">
      <alignment horizontal="center" vertical="center" wrapText="1"/>
    </xf>
    <xf numFmtId="10" fontId="11" fillId="4" borderId="13" xfId="0" applyNumberFormat="1" applyFont="1" applyFill="1" applyBorder="1" applyAlignment="1">
      <alignment horizontal="center" vertical="center" wrapText="1"/>
    </xf>
    <xf numFmtId="0" fontId="13" fillId="4" borderId="23" xfId="0" applyFont="1" applyFill="1" applyBorder="1" applyAlignment="1">
      <alignment horizontal="center" vertical="center" wrapText="1"/>
    </xf>
    <xf numFmtId="3" fontId="11" fillId="4" borderId="3" xfId="0" applyNumberFormat="1" applyFont="1" applyFill="1" applyBorder="1" applyAlignment="1">
      <alignment horizontal="center" vertical="center" wrapText="1"/>
    </xf>
    <xf numFmtId="0" fontId="43" fillId="7" borderId="23" xfId="0" applyFont="1" applyFill="1" applyBorder="1" applyAlignment="1">
      <alignment horizontal="center" vertical="center" wrapText="1" readingOrder="2"/>
    </xf>
    <xf numFmtId="0" fontId="29" fillId="9" borderId="19" xfId="0" applyFont="1" applyFill="1" applyBorder="1" applyAlignment="1">
      <alignment horizontal="center" vertical="center" wrapText="1" readingOrder="2"/>
    </xf>
    <xf numFmtId="0" fontId="29" fillId="9" borderId="4" xfId="0" applyFont="1" applyFill="1" applyBorder="1" applyAlignment="1">
      <alignment horizontal="center" vertical="center" wrapText="1" readingOrder="2"/>
    </xf>
    <xf numFmtId="0" fontId="50" fillId="7" borderId="3" xfId="0" applyFont="1" applyFill="1" applyBorder="1" applyAlignment="1">
      <alignment horizontal="center" vertical="center" wrapText="1" readingOrder="2"/>
    </xf>
    <xf numFmtId="0" fontId="53" fillId="10" borderId="6" xfId="0" applyFont="1" applyFill="1" applyBorder="1" applyAlignment="1">
      <alignment horizontal="center" vertical="center" wrapText="1" readingOrder="1"/>
    </xf>
    <xf numFmtId="10" fontId="71" fillId="7" borderId="13" xfId="0" applyNumberFormat="1" applyFont="1" applyFill="1" applyBorder="1" applyAlignment="1">
      <alignment horizontal="center" vertical="center" wrapText="1" readingOrder="1"/>
    </xf>
    <xf numFmtId="10" fontId="71" fillId="7" borderId="24" xfId="0" applyNumberFormat="1" applyFont="1" applyFill="1" applyBorder="1" applyAlignment="1">
      <alignment horizontal="center" vertical="center" wrapText="1" readingOrder="1"/>
    </xf>
    <xf numFmtId="0" fontId="54" fillId="10" borderId="6" xfId="0" applyFont="1" applyFill="1" applyBorder="1" applyAlignment="1">
      <alignment horizontal="center" vertical="center" wrapText="1" readingOrder="2"/>
    </xf>
    <xf numFmtId="0" fontId="54" fillId="10" borderId="38" xfId="0" applyFont="1" applyFill="1" applyBorder="1" applyAlignment="1">
      <alignment horizontal="center" vertical="center" wrapText="1" readingOrder="2"/>
    </xf>
    <xf numFmtId="0" fontId="50" fillId="7" borderId="21" xfId="0" applyFont="1" applyFill="1" applyBorder="1" applyAlignment="1">
      <alignment horizontal="center" vertical="center" wrapText="1" readingOrder="2"/>
    </xf>
    <xf numFmtId="0" fontId="53" fillId="10" borderId="37" xfId="0" applyFont="1" applyFill="1" applyBorder="1" applyAlignment="1">
      <alignment horizontal="center" vertical="center" wrapText="1" readingOrder="1"/>
    </xf>
    <xf numFmtId="0" fontId="13" fillId="4" borderId="0" xfId="0" applyFont="1" applyFill="1" applyBorder="1" applyAlignment="1">
      <alignment horizontal="center" vertical="center" wrapText="1"/>
    </xf>
    <xf numFmtId="0" fontId="32" fillId="10" borderId="3" xfId="0" applyFont="1" applyFill="1" applyBorder="1" applyAlignment="1">
      <alignment horizontal="center" vertical="center" wrapText="1" readingOrder="2"/>
    </xf>
    <xf numFmtId="0" fontId="32" fillId="10" borderId="0" xfId="0" applyFont="1" applyFill="1" applyBorder="1" applyAlignment="1">
      <alignment horizontal="center" vertical="center" wrapText="1" readingOrder="2"/>
    </xf>
    <xf numFmtId="3" fontId="71" fillId="7" borderId="0" xfId="0" applyNumberFormat="1" applyFont="1" applyFill="1" applyBorder="1" applyAlignment="1">
      <alignment horizontal="center" vertical="center" wrapText="1" readingOrder="1"/>
    </xf>
    <xf numFmtId="3" fontId="71" fillId="7" borderId="13" xfId="0" applyNumberFormat="1" applyFont="1" applyFill="1" applyBorder="1" applyAlignment="1">
      <alignment horizontal="center" vertical="center" wrapText="1" readingOrder="1"/>
    </xf>
    <xf numFmtId="0" fontId="71" fillId="7" borderId="0" xfId="0" applyFont="1" applyFill="1" applyBorder="1" applyAlignment="1">
      <alignment horizontal="center" vertical="center" wrapText="1" readingOrder="1"/>
    </xf>
    <xf numFmtId="2" fontId="0" fillId="0" borderId="0" xfId="0" applyNumberFormat="1"/>
    <xf numFmtId="10" fontId="78" fillId="7" borderId="20" xfId="7" applyNumberFormat="1" applyFont="1" applyFill="1" applyBorder="1" applyAlignment="1">
      <alignment horizontal="center" vertical="center" wrapText="1"/>
    </xf>
    <xf numFmtId="3" fontId="76" fillId="7" borderId="19" xfId="0" applyNumberFormat="1" applyFont="1" applyFill="1" applyBorder="1" applyAlignment="1">
      <alignment horizontal="center" vertical="center" wrapText="1"/>
    </xf>
    <xf numFmtId="10" fontId="76" fillId="7" borderId="20" xfId="0" applyNumberFormat="1" applyFont="1" applyFill="1" applyBorder="1" applyAlignment="1">
      <alignment horizontal="center" vertical="center" wrapText="1"/>
    </xf>
    <xf numFmtId="10" fontId="74" fillId="7" borderId="24" xfId="0" applyNumberFormat="1" applyFont="1" applyFill="1" applyBorder="1" applyAlignment="1">
      <alignment horizontal="center" vertical="center" wrapText="1"/>
    </xf>
    <xf numFmtId="9" fontId="76" fillId="7" borderId="25" xfId="7" applyNumberFormat="1" applyFont="1" applyFill="1" applyBorder="1" applyAlignment="1">
      <alignment horizontal="center" vertical="center" wrapText="1"/>
    </xf>
    <xf numFmtId="3" fontId="71" fillId="7" borderId="3" xfId="0" applyNumberFormat="1" applyFont="1" applyFill="1" applyBorder="1" applyAlignment="1">
      <alignment horizontal="center" vertical="center" wrapText="1" readingOrder="2"/>
    </xf>
    <xf numFmtId="0" fontId="18" fillId="10" borderId="19" xfId="0" applyFont="1" applyFill="1" applyBorder="1" applyAlignment="1">
      <alignment vertical="center" wrapText="1"/>
    </xf>
    <xf numFmtId="0" fontId="82" fillId="10" borderId="4" xfId="0" applyFont="1" applyFill="1" applyBorder="1" applyAlignment="1">
      <alignment horizontal="center" vertical="center" wrapText="1" readingOrder="2"/>
    </xf>
    <xf numFmtId="0" fontId="82" fillId="10" borderId="20" xfId="0" applyFont="1" applyFill="1" applyBorder="1" applyAlignment="1">
      <alignment horizontal="center" vertical="center" wrapText="1" readingOrder="2"/>
    </xf>
    <xf numFmtId="0" fontId="18" fillId="10" borderId="23" xfId="0" applyFont="1" applyFill="1" applyBorder="1" applyAlignment="1">
      <alignment vertical="center" wrapText="1"/>
    </xf>
    <xf numFmtId="0" fontId="82" fillId="10" borderId="3" xfId="0" applyFont="1" applyFill="1" applyBorder="1" applyAlignment="1">
      <alignment horizontal="center" vertical="center" wrapText="1" readingOrder="1"/>
    </xf>
    <xf numFmtId="0" fontId="82" fillId="10" borderId="24" xfId="0" applyFont="1" applyFill="1" applyBorder="1" applyAlignment="1">
      <alignment horizontal="center" vertical="center" wrapText="1" readingOrder="1"/>
    </xf>
    <xf numFmtId="0" fontId="31" fillId="9" borderId="37" xfId="0" applyFont="1" applyFill="1" applyBorder="1" applyAlignment="1">
      <alignment horizontal="center" vertical="center" wrapText="1" readingOrder="2"/>
    </xf>
    <xf numFmtId="0" fontId="11" fillId="10" borderId="19" xfId="0" applyFont="1" applyFill="1" applyBorder="1" applyAlignment="1">
      <alignment vertical="center" wrapText="1"/>
    </xf>
    <xf numFmtId="0" fontId="11" fillId="10" borderId="23" xfId="0" applyFont="1" applyFill="1" applyBorder="1" applyAlignment="1">
      <alignment vertical="center" wrapText="1"/>
    </xf>
    <xf numFmtId="0" fontId="32" fillId="10" borderId="6" xfId="0" applyFont="1" applyFill="1" applyBorder="1" applyAlignment="1">
      <alignment horizontal="center" vertical="center" wrapText="1" readingOrder="1"/>
    </xf>
    <xf numFmtId="2" fontId="22" fillId="18" borderId="3" xfId="0" applyNumberFormat="1" applyFont="1" applyFill="1" applyBorder="1" applyAlignment="1">
      <alignment horizontal="center" vertical="center"/>
    </xf>
    <xf numFmtId="10" fontId="71" fillId="7" borderId="13" xfId="0" applyNumberFormat="1" applyFont="1" applyFill="1" applyBorder="1" applyAlignment="1">
      <alignment horizontal="center" vertical="center" wrapText="1" readingOrder="1"/>
    </xf>
    <xf numFmtId="10" fontId="87" fillId="7" borderId="0" xfId="0" applyNumberFormat="1" applyFont="1" applyFill="1" applyBorder="1" applyAlignment="1">
      <alignment horizontal="center" vertical="center" wrapText="1" readingOrder="1"/>
    </xf>
    <xf numFmtId="10" fontId="87" fillId="7" borderId="13" xfId="0" applyNumberFormat="1" applyFont="1" applyFill="1" applyBorder="1" applyAlignment="1">
      <alignment horizontal="center" vertical="center" wrapText="1" readingOrder="1"/>
    </xf>
    <xf numFmtId="3" fontId="87" fillId="7" borderId="38" xfId="0" applyNumberFormat="1" applyFont="1" applyFill="1" applyBorder="1" applyAlignment="1">
      <alignment horizontal="center" vertical="center" wrapText="1" readingOrder="1"/>
    </xf>
    <xf numFmtId="10" fontId="87" fillId="7" borderId="37" xfId="0" applyNumberFormat="1" applyFont="1" applyFill="1" applyBorder="1" applyAlignment="1">
      <alignment horizontal="center" vertical="center" wrapText="1" readingOrder="1"/>
    </xf>
    <xf numFmtId="10" fontId="87" fillId="7" borderId="38" xfId="0" applyNumberFormat="1" applyFont="1" applyFill="1" applyBorder="1" applyAlignment="1">
      <alignment horizontal="center" vertical="center" wrapText="1" readingOrder="1"/>
    </xf>
    <xf numFmtId="10" fontId="33" fillId="7" borderId="27" xfId="4" applyNumberFormat="1" applyFont="1" applyFill="1" applyBorder="1" applyAlignment="1">
      <alignment horizontal="center" vertical="center" readingOrder="1"/>
    </xf>
    <xf numFmtId="10" fontId="33" fillId="7" borderId="33" xfId="4" applyNumberFormat="1" applyFont="1" applyFill="1" applyBorder="1" applyAlignment="1">
      <alignment horizontal="center" vertical="center" readingOrder="1"/>
    </xf>
    <xf numFmtId="3" fontId="74" fillId="7" borderId="27" xfId="0" applyNumberFormat="1" applyFont="1" applyFill="1" applyBorder="1" applyAlignment="1">
      <alignment horizontal="center" vertical="center" wrapText="1"/>
    </xf>
    <xf numFmtId="3" fontId="76" fillId="7" borderId="33" xfId="0" applyNumberFormat="1" applyFont="1" applyFill="1" applyBorder="1" applyAlignment="1">
      <alignment horizontal="center" vertical="center" wrapText="1"/>
    </xf>
    <xf numFmtId="0" fontId="26" fillId="7" borderId="21" xfId="0" applyFont="1" applyFill="1" applyBorder="1" applyAlignment="1">
      <alignment horizontal="center" vertical="center" wrapText="1" readingOrder="2"/>
    </xf>
    <xf numFmtId="0" fontId="13" fillId="4" borderId="0" xfId="0" applyFont="1" applyFill="1" applyBorder="1" applyAlignment="1">
      <alignment horizontal="center" vertical="center" wrapText="1"/>
    </xf>
    <xf numFmtId="0" fontId="13" fillId="4" borderId="3" xfId="0" applyFont="1" applyFill="1" applyBorder="1" applyAlignment="1">
      <alignment horizontal="center" vertical="center" wrapText="1"/>
    </xf>
    <xf numFmtId="3" fontId="76" fillId="7" borderId="23" xfId="0" applyNumberFormat="1" applyFont="1" applyFill="1" applyBorder="1" applyAlignment="1">
      <alignment horizontal="center" vertical="center" wrapText="1"/>
    </xf>
    <xf numFmtId="9" fontId="76" fillId="7" borderId="24" xfId="0" applyNumberFormat="1" applyFont="1" applyFill="1" applyBorder="1" applyAlignment="1">
      <alignment horizontal="center" vertical="center" wrapText="1"/>
    </xf>
    <xf numFmtId="3" fontId="76" fillId="7" borderId="4" xfId="0" applyNumberFormat="1" applyFont="1" applyFill="1" applyBorder="1" applyAlignment="1">
      <alignment horizontal="center" vertical="center" wrapText="1"/>
    </xf>
    <xf numFmtId="3" fontId="78" fillId="7" borderId="3" xfId="0" applyNumberFormat="1" applyFont="1" applyFill="1" applyBorder="1" applyAlignment="1">
      <alignment horizontal="center" vertical="center" wrapText="1"/>
    </xf>
    <xf numFmtId="10" fontId="78" fillId="7" borderId="3" xfId="7" applyNumberFormat="1" applyFont="1" applyFill="1" applyBorder="1" applyAlignment="1">
      <alignment horizontal="center" vertical="center" wrapText="1"/>
    </xf>
    <xf numFmtId="3" fontId="78" fillId="7" borderId="3" xfId="12" applyNumberFormat="1" applyFont="1" applyFill="1" applyBorder="1" applyAlignment="1">
      <alignment horizontal="center" vertical="center" wrapText="1"/>
    </xf>
    <xf numFmtId="10" fontId="71" fillId="7" borderId="4" xfId="0" applyNumberFormat="1" applyFont="1" applyFill="1" applyBorder="1" applyAlignment="1">
      <alignment horizontal="center" vertical="center" wrapText="1" readingOrder="1"/>
    </xf>
    <xf numFmtId="3" fontId="22" fillId="4" borderId="0" xfId="0" applyNumberFormat="1" applyFont="1" applyFill="1" applyBorder="1" applyAlignment="1">
      <alignment horizontal="center" vertical="center"/>
    </xf>
    <xf numFmtId="2" fontId="22" fillId="4" borderId="0" xfId="0" applyNumberFormat="1" applyFont="1" applyFill="1" applyBorder="1" applyAlignment="1">
      <alignment horizontal="center" vertical="center"/>
    </xf>
    <xf numFmtId="2" fontId="22" fillId="4" borderId="0" xfId="0" applyNumberFormat="1" applyFont="1" applyFill="1" applyBorder="1" applyAlignment="1">
      <alignment horizontal="center" vertical="center" wrapText="1"/>
    </xf>
    <xf numFmtId="165" fontId="74" fillId="4" borderId="0" xfId="1" applyNumberFormat="1" applyFont="1" applyFill="1" applyBorder="1" applyAlignment="1">
      <alignment horizontal="center" vertical="center"/>
    </xf>
    <xf numFmtId="2" fontId="74" fillId="4" borderId="0" xfId="0" applyNumberFormat="1" applyFont="1" applyFill="1" applyBorder="1" applyAlignment="1">
      <alignment horizontal="center" vertical="center"/>
    </xf>
    <xf numFmtId="3" fontId="22" fillId="4" borderId="19" xfId="0" applyNumberFormat="1" applyFont="1" applyFill="1" applyBorder="1" applyAlignment="1">
      <alignment horizontal="center" vertical="center"/>
    </xf>
    <xf numFmtId="2" fontId="22" fillId="4" borderId="4" xfId="0" applyNumberFormat="1" applyFont="1" applyFill="1" applyBorder="1" applyAlignment="1">
      <alignment horizontal="center" vertical="center"/>
    </xf>
    <xf numFmtId="2" fontId="22" fillId="4" borderId="4" xfId="0" applyNumberFormat="1" applyFont="1" applyFill="1" applyBorder="1" applyAlignment="1">
      <alignment horizontal="center" vertical="center" wrapText="1"/>
    </xf>
    <xf numFmtId="3" fontId="22" fillId="4" borderId="4" xfId="0" applyNumberFormat="1" applyFont="1" applyFill="1" applyBorder="1" applyAlignment="1">
      <alignment horizontal="center" vertical="center"/>
    </xf>
    <xf numFmtId="165" fontId="74" fillId="4" borderId="4" xfId="1" applyNumberFormat="1" applyFont="1" applyFill="1" applyBorder="1" applyAlignment="1">
      <alignment horizontal="center" vertical="center"/>
    </xf>
    <xf numFmtId="2" fontId="74" fillId="4" borderId="4" xfId="0" applyNumberFormat="1" applyFont="1" applyFill="1" applyBorder="1" applyAlignment="1">
      <alignment horizontal="center" vertical="center"/>
    </xf>
    <xf numFmtId="2" fontId="74" fillId="4" borderId="20" xfId="0" applyNumberFormat="1" applyFont="1" applyFill="1" applyBorder="1" applyAlignment="1">
      <alignment horizontal="center" vertical="center"/>
    </xf>
    <xf numFmtId="2" fontId="74" fillId="4" borderId="13" xfId="0" applyNumberFormat="1" applyFont="1" applyFill="1" applyBorder="1" applyAlignment="1">
      <alignment horizontal="center" vertical="center"/>
    </xf>
    <xf numFmtId="0" fontId="29" fillId="9" borderId="19" xfId="0" applyFont="1" applyFill="1" applyBorder="1" applyAlignment="1">
      <alignment horizontal="center" vertical="center" wrapText="1" readingOrder="2"/>
    </xf>
    <xf numFmtId="0" fontId="26" fillId="7" borderId="21" xfId="0" applyFont="1" applyFill="1" applyBorder="1" applyAlignment="1">
      <alignment horizontal="center" vertical="center" wrapText="1" readingOrder="2"/>
    </xf>
    <xf numFmtId="0" fontId="47" fillId="8" borderId="45" xfId="12" applyNumberFormat="1" applyFont="1" applyFill="1" applyBorder="1" applyAlignment="1">
      <alignment horizontal="center" vertical="center" wrapText="1"/>
    </xf>
    <xf numFmtId="3" fontId="71" fillId="7" borderId="23" xfId="0" applyNumberFormat="1" applyFont="1" applyFill="1" applyBorder="1" applyAlignment="1">
      <alignment horizontal="center" vertical="center" wrapText="1" readingOrder="2"/>
    </xf>
    <xf numFmtId="1" fontId="71" fillId="7" borderId="3" xfId="0" applyNumberFormat="1" applyFont="1" applyFill="1" applyBorder="1" applyAlignment="1">
      <alignment horizontal="center" vertical="center" wrapText="1" readingOrder="1"/>
    </xf>
    <xf numFmtId="0" fontId="13" fillId="4" borderId="0" xfId="0" applyFont="1" applyFill="1" applyBorder="1" applyAlignment="1">
      <alignment horizontal="center" vertical="center" wrapText="1"/>
    </xf>
    <xf numFmtId="0" fontId="13" fillId="4" borderId="3" xfId="0" applyFont="1" applyFill="1" applyBorder="1" applyAlignment="1">
      <alignment horizontal="center" vertical="center" wrapText="1"/>
    </xf>
    <xf numFmtId="9" fontId="76" fillId="7" borderId="38" xfId="0" applyNumberFormat="1" applyFont="1" applyFill="1" applyBorder="1" applyAlignment="1">
      <alignment horizontal="center" vertical="center" wrapText="1"/>
    </xf>
    <xf numFmtId="3" fontId="76" fillId="7" borderId="6" xfId="0" applyNumberFormat="1" applyFont="1" applyFill="1" applyBorder="1" applyAlignment="1">
      <alignment horizontal="center" vertical="center" wrapText="1"/>
    </xf>
    <xf numFmtId="0" fontId="41" fillId="10" borderId="6" xfId="0" applyFont="1" applyFill="1" applyBorder="1" applyAlignment="1">
      <alignment horizontal="center" vertical="center" wrapText="1"/>
    </xf>
    <xf numFmtId="0" fontId="41" fillId="10" borderId="38" xfId="0" applyFont="1" applyFill="1" applyBorder="1" applyAlignment="1">
      <alignment horizontal="center" vertical="center" wrapText="1"/>
    </xf>
    <xf numFmtId="0" fontId="22" fillId="7" borderId="19" xfId="0" applyFont="1" applyFill="1" applyBorder="1" applyAlignment="1">
      <alignment horizontal="center" vertical="center" wrapText="1"/>
    </xf>
    <xf numFmtId="3" fontId="74" fillId="7" borderId="4" xfId="0" applyNumberFormat="1" applyFont="1" applyFill="1" applyBorder="1" applyAlignment="1">
      <alignment horizontal="center" vertical="center" wrapText="1"/>
    </xf>
    <xf numFmtId="3" fontId="74" fillId="7" borderId="32" xfId="0" applyNumberFormat="1" applyFont="1" applyFill="1" applyBorder="1" applyAlignment="1">
      <alignment horizontal="center" vertical="center" wrapText="1"/>
    </xf>
    <xf numFmtId="10" fontId="80" fillId="7" borderId="19" xfId="0" applyNumberFormat="1" applyFont="1" applyFill="1" applyBorder="1" applyAlignment="1">
      <alignment horizontal="center" vertical="center" wrapText="1" readingOrder="1"/>
    </xf>
    <xf numFmtId="10" fontId="80" fillId="7" borderId="23" xfId="0" applyNumberFormat="1" applyFont="1" applyFill="1" applyBorder="1" applyAlignment="1">
      <alignment horizontal="center" vertical="center" wrapText="1" readingOrder="1"/>
    </xf>
    <xf numFmtId="10" fontId="80" fillId="7" borderId="20" xfId="0" applyNumberFormat="1" applyFont="1" applyFill="1" applyBorder="1" applyAlignment="1">
      <alignment horizontal="center" vertical="center" wrapText="1" readingOrder="1"/>
    </xf>
    <xf numFmtId="10" fontId="80" fillId="7" borderId="24" xfId="0" applyNumberFormat="1" applyFont="1" applyFill="1" applyBorder="1" applyAlignment="1">
      <alignment horizontal="center" vertical="center" wrapText="1" readingOrder="1"/>
    </xf>
    <xf numFmtId="0" fontId="32" fillId="10" borderId="0" xfId="0" applyFont="1" applyFill="1" applyBorder="1" applyAlignment="1">
      <alignment horizontal="center" vertical="center" wrapText="1" readingOrder="2"/>
    </xf>
    <xf numFmtId="3" fontId="71" fillId="7" borderId="0" xfId="0" applyNumberFormat="1" applyFont="1" applyFill="1" applyBorder="1" applyAlignment="1">
      <alignment horizontal="center" vertical="center" wrapText="1" readingOrder="1"/>
    </xf>
    <xf numFmtId="4" fontId="11" fillId="4" borderId="14" xfId="0" applyNumberFormat="1" applyFont="1" applyFill="1" applyBorder="1" applyAlignment="1">
      <alignment horizontal="center" vertical="center" wrapText="1"/>
    </xf>
    <xf numFmtId="3" fontId="11" fillId="4" borderId="55" xfId="0" applyNumberFormat="1" applyFont="1" applyFill="1" applyBorder="1" applyAlignment="1">
      <alignment horizontal="center" vertical="center" wrapText="1"/>
    </xf>
    <xf numFmtId="3" fontId="73" fillId="7" borderId="19" xfId="0" applyNumberFormat="1" applyFont="1" applyFill="1" applyBorder="1" applyAlignment="1">
      <alignment horizontal="center" vertical="center" wrapText="1" readingOrder="1"/>
    </xf>
    <xf numFmtId="3" fontId="73" fillId="7" borderId="21" xfId="0" applyNumberFormat="1" applyFont="1" applyFill="1" applyBorder="1" applyAlignment="1">
      <alignment horizontal="center" vertical="center" wrapText="1" readingOrder="1"/>
    </xf>
    <xf numFmtId="3" fontId="73" fillId="7" borderId="23" xfId="0" applyNumberFormat="1" applyFont="1" applyFill="1" applyBorder="1" applyAlignment="1">
      <alignment horizontal="center" vertical="center" wrapText="1" readingOrder="1"/>
    </xf>
    <xf numFmtId="166" fontId="11" fillId="4" borderId="14" xfId="0" applyNumberFormat="1" applyFont="1" applyFill="1" applyBorder="1" applyAlignment="1">
      <alignment horizontal="center" vertical="center" wrapText="1"/>
    </xf>
    <xf numFmtId="0" fontId="96" fillId="0" borderId="0" xfId="0" applyFont="1"/>
    <xf numFmtId="0" fontId="29" fillId="9" borderId="19" xfId="0" applyFont="1" applyFill="1" applyBorder="1" applyAlignment="1">
      <alignment horizontal="center" vertical="center" wrapText="1" readingOrder="2"/>
    </xf>
    <xf numFmtId="10" fontId="71" fillId="7" borderId="13" xfId="0" applyNumberFormat="1" applyFont="1" applyFill="1" applyBorder="1" applyAlignment="1">
      <alignment horizontal="center" vertical="center" wrapText="1" readingOrder="1"/>
    </xf>
    <xf numFmtId="0" fontId="54" fillId="10" borderId="38" xfId="0" applyFont="1" applyFill="1" applyBorder="1" applyAlignment="1">
      <alignment horizontal="center" vertical="center" wrapText="1" readingOrder="2"/>
    </xf>
    <xf numFmtId="0" fontId="50" fillId="7" borderId="21" xfId="0" applyFont="1" applyFill="1" applyBorder="1" applyAlignment="1">
      <alignment horizontal="center" vertical="center" wrapText="1" readingOrder="2"/>
    </xf>
    <xf numFmtId="0" fontId="53" fillId="10" borderId="37" xfId="0" applyFont="1" applyFill="1" applyBorder="1" applyAlignment="1">
      <alignment horizontal="center" vertical="center" wrapText="1" readingOrder="1"/>
    </xf>
    <xf numFmtId="3" fontId="71" fillId="7" borderId="0" xfId="0" applyNumberFormat="1" applyFont="1" applyFill="1" applyBorder="1" applyAlignment="1">
      <alignment horizontal="center" vertical="center" wrapText="1" readingOrder="1"/>
    </xf>
    <xf numFmtId="3" fontId="71" fillId="7" borderId="13" xfId="0" applyNumberFormat="1" applyFont="1" applyFill="1" applyBorder="1" applyAlignment="1">
      <alignment horizontal="center" vertical="center" wrapText="1" readingOrder="1"/>
    </xf>
    <xf numFmtId="0" fontId="40" fillId="9" borderId="19" xfId="0" applyFont="1" applyFill="1" applyBorder="1" applyAlignment="1">
      <alignment horizontal="center" vertical="center" wrapText="1"/>
    </xf>
    <xf numFmtId="0" fontId="40" fillId="9" borderId="20" xfId="0" applyFont="1" applyFill="1" applyBorder="1" applyAlignment="1">
      <alignment horizontal="center" vertical="center" wrapText="1"/>
    </xf>
    <xf numFmtId="10" fontId="71" fillId="7" borderId="0" xfId="0" applyNumberFormat="1" applyFont="1" applyFill="1" applyBorder="1" applyAlignment="1">
      <alignment horizontal="center" vertical="center" wrapText="1" readingOrder="1"/>
    </xf>
    <xf numFmtId="10" fontId="71" fillId="7" borderId="13" xfId="0" applyNumberFormat="1" applyFont="1" applyFill="1" applyBorder="1" applyAlignment="1">
      <alignment horizontal="center" vertical="center" wrapText="1" readingOrder="1"/>
    </xf>
    <xf numFmtId="10" fontId="71" fillId="7" borderId="3" xfId="0" applyNumberFormat="1" applyFont="1" applyFill="1" applyBorder="1" applyAlignment="1">
      <alignment horizontal="center" vertical="center" wrapText="1" readingOrder="1"/>
    </xf>
    <xf numFmtId="10" fontId="71" fillId="7" borderId="24" xfId="0" applyNumberFormat="1" applyFont="1" applyFill="1" applyBorder="1" applyAlignment="1">
      <alignment horizontal="center" vertical="center" wrapText="1" readingOrder="1"/>
    </xf>
    <xf numFmtId="0" fontId="67" fillId="10" borderId="19" xfId="0" applyFont="1" applyFill="1" applyBorder="1" applyAlignment="1">
      <alignment horizontal="center" vertical="center" wrapText="1" readingOrder="2"/>
    </xf>
    <xf numFmtId="0" fontId="67" fillId="10" borderId="20" xfId="0" applyFont="1" applyFill="1" applyBorder="1" applyAlignment="1">
      <alignment horizontal="center" vertical="center" wrapText="1" readingOrder="2"/>
    </xf>
    <xf numFmtId="3" fontId="71" fillId="7" borderId="0" xfId="0" applyNumberFormat="1" applyFont="1" applyFill="1" applyBorder="1" applyAlignment="1">
      <alignment horizontal="center" vertical="center" wrapText="1" readingOrder="1"/>
    </xf>
    <xf numFmtId="3" fontId="71" fillId="7" borderId="13" xfId="0" applyNumberFormat="1" applyFont="1" applyFill="1" applyBorder="1" applyAlignment="1">
      <alignment horizontal="center" vertical="center" wrapText="1" readingOrder="1"/>
    </xf>
    <xf numFmtId="3" fontId="73" fillId="7" borderId="38" xfId="0" applyNumberFormat="1" applyFont="1" applyFill="1" applyBorder="1" applyAlignment="1">
      <alignment horizontal="center" vertical="center" wrapText="1" readingOrder="1"/>
    </xf>
    <xf numFmtId="0" fontId="13" fillId="4" borderId="0" xfId="0" applyFont="1" applyFill="1" applyBorder="1" applyAlignment="1">
      <alignment horizontal="center" vertical="center" wrapText="1"/>
    </xf>
    <xf numFmtId="0" fontId="97" fillId="15" borderId="56" xfId="12" applyNumberFormat="1" applyFont="1" applyFill="1" applyBorder="1" applyAlignment="1">
      <alignment horizontal="center" vertical="center"/>
    </xf>
    <xf numFmtId="0" fontId="98" fillId="0" borderId="0" xfId="0" applyFont="1"/>
    <xf numFmtId="0" fontId="13" fillId="4" borderId="0" xfId="0" applyFont="1" applyFill="1" applyBorder="1" applyAlignment="1">
      <alignment horizontal="center" vertical="center" wrapText="1"/>
    </xf>
    <xf numFmtId="0" fontId="32" fillId="10" borderId="4" xfId="0" applyFont="1" applyFill="1" applyBorder="1" applyAlignment="1">
      <alignment horizontal="center" vertical="center" wrapText="1" readingOrder="2"/>
    </xf>
    <xf numFmtId="3" fontId="71" fillId="7" borderId="0" xfId="0" applyNumberFormat="1" applyFont="1" applyFill="1" applyBorder="1" applyAlignment="1">
      <alignment horizontal="center" vertical="center" wrapText="1" readingOrder="1"/>
    </xf>
    <xf numFmtId="3" fontId="71" fillId="7" borderId="13" xfId="0" applyNumberFormat="1" applyFont="1" applyFill="1" applyBorder="1" applyAlignment="1">
      <alignment horizontal="center" vertical="center" wrapText="1" readingOrder="1"/>
    </xf>
    <xf numFmtId="0" fontId="71" fillId="7" borderId="0" xfId="0" applyFont="1" applyFill="1" applyBorder="1" applyAlignment="1">
      <alignment horizontal="center" vertical="center" wrapText="1" readingOrder="1"/>
    </xf>
    <xf numFmtId="10" fontId="78" fillId="7" borderId="0" xfId="24" applyNumberFormat="1" applyFont="1" applyFill="1" applyBorder="1" applyAlignment="1">
      <alignment horizontal="center" vertical="center" wrapText="1"/>
    </xf>
    <xf numFmtId="0" fontId="0" fillId="0" borderId="0" xfId="0"/>
    <xf numFmtId="10" fontId="74" fillId="7" borderId="0" xfId="24" applyNumberFormat="1" applyFont="1" applyFill="1" applyBorder="1" applyAlignment="1">
      <alignment horizontal="center" vertical="center" wrapText="1"/>
    </xf>
    <xf numFmtId="10" fontId="78" fillId="7" borderId="13" xfId="24" applyNumberFormat="1" applyFont="1" applyFill="1" applyBorder="1" applyAlignment="1">
      <alignment horizontal="center" vertical="center" wrapText="1"/>
    </xf>
    <xf numFmtId="10" fontId="74" fillId="7" borderId="13" xfId="24" applyNumberFormat="1" applyFont="1" applyFill="1" applyBorder="1" applyAlignment="1">
      <alignment horizontal="center" vertical="center" wrapText="1"/>
    </xf>
    <xf numFmtId="9" fontId="11" fillId="7" borderId="13" xfId="24" applyFont="1" applyFill="1" applyBorder="1" applyAlignment="1">
      <alignment horizontal="center" vertical="center" wrapText="1"/>
    </xf>
    <xf numFmtId="10" fontId="74" fillId="7" borderId="24" xfId="24" applyNumberFormat="1" applyFont="1" applyFill="1" applyBorder="1" applyAlignment="1">
      <alignment horizontal="center" vertical="center" wrapText="1"/>
    </xf>
    <xf numFmtId="0" fontId="41" fillId="10" borderId="0" xfId="0" applyFont="1" applyFill="1" applyBorder="1" applyAlignment="1">
      <alignment horizontal="center" vertical="center" wrapText="1"/>
    </xf>
    <xf numFmtId="0" fontId="41" fillId="10" borderId="13" xfId="0" applyFont="1" applyFill="1" applyBorder="1" applyAlignment="1">
      <alignment horizontal="center" vertical="center" wrapText="1"/>
    </xf>
    <xf numFmtId="10" fontId="78" fillId="7" borderId="3" xfId="24" applyNumberFormat="1" applyFont="1" applyFill="1" applyBorder="1" applyAlignment="1">
      <alignment horizontal="center" vertical="center" wrapText="1"/>
    </xf>
    <xf numFmtId="10" fontId="78" fillId="7" borderId="24" xfId="24" applyNumberFormat="1" applyFont="1" applyFill="1" applyBorder="1" applyAlignment="1">
      <alignment horizontal="center" vertical="center" wrapText="1"/>
    </xf>
    <xf numFmtId="0" fontId="53" fillId="10" borderId="19" xfId="0" applyFont="1" applyFill="1" applyBorder="1" applyAlignment="1">
      <alignment horizontal="center" vertical="center" wrapText="1" readingOrder="1"/>
    </xf>
    <xf numFmtId="0" fontId="53" fillId="10" borderId="4" xfId="0" applyFont="1" applyFill="1" applyBorder="1" applyAlignment="1">
      <alignment horizontal="center" vertical="center" wrapText="1" readingOrder="1"/>
    </xf>
    <xf numFmtId="3" fontId="11" fillId="4" borderId="57" xfId="0" applyNumberFormat="1" applyFont="1" applyFill="1" applyBorder="1" applyAlignment="1">
      <alignment horizontal="center" vertical="center" wrapText="1"/>
    </xf>
    <xf numFmtId="0" fontId="16" fillId="3" borderId="58" xfId="0" applyFont="1" applyFill="1" applyBorder="1" applyAlignment="1">
      <alignment horizontal="center" vertical="center" wrapText="1"/>
    </xf>
    <xf numFmtId="0" fontId="16" fillId="3" borderId="59" xfId="0" applyFont="1" applyFill="1" applyBorder="1" applyAlignment="1">
      <alignment horizontal="center" vertical="center" wrapText="1"/>
    </xf>
    <xf numFmtId="0" fontId="16" fillId="3" borderId="60" xfId="0" applyFont="1" applyFill="1" applyBorder="1" applyAlignment="1">
      <alignment horizontal="center" vertical="center" wrapText="1"/>
    </xf>
    <xf numFmtId="0" fontId="11" fillId="0" borderId="0" xfId="0" applyFont="1" applyFill="1" applyBorder="1"/>
    <xf numFmtId="3" fontId="11" fillId="4" borderId="13" xfId="0" applyNumberFormat="1" applyFont="1" applyFill="1" applyBorder="1" applyAlignment="1">
      <alignment horizontal="center" vertical="center" wrapText="1"/>
    </xf>
    <xf numFmtId="0" fontId="13" fillId="4" borderId="61" xfId="0" applyFont="1" applyFill="1" applyBorder="1" applyAlignment="1">
      <alignment horizontal="center" vertical="center" wrapText="1"/>
    </xf>
    <xf numFmtId="3" fontId="11" fillId="4" borderId="46" xfId="0" applyNumberFormat="1" applyFont="1" applyFill="1" applyBorder="1" applyAlignment="1">
      <alignment horizontal="center" vertical="center" wrapText="1"/>
    </xf>
    <xf numFmtId="10" fontId="91" fillId="7" borderId="23" xfId="0" applyNumberFormat="1" applyFont="1" applyFill="1" applyBorder="1" applyAlignment="1">
      <alignment horizontal="center" vertical="center" wrapText="1" readingOrder="1"/>
    </xf>
    <xf numFmtId="0" fontId="11" fillId="0" borderId="0" xfId="23"/>
    <xf numFmtId="3" fontId="11" fillId="0" borderId="0" xfId="23" applyNumberFormat="1"/>
    <xf numFmtId="0" fontId="11" fillId="0" borderId="0" xfId="23" applyNumberFormat="1"/>
    <xf numFmtId="3" fontId="74" fillId="4" borderId="0" xfId="23" applyNumberFormat="1" applyFont="1" applyFill="1" applyBorder="1" applyAlignment="1">
      <alignment horizontal="center" vertical="center"/>
    </xf>
    <xf numFmtId="3" fontId="74" fillId="4" borderId="21" xfId="23" applyNumberFormat="1" applyFont="1" applyFill="1" applyBorder="1" applyAlignment="1">
      <alignment horizontal="center" vertical="center"/>
    </xf>
    <xf numFmtId="3" fontId="22" fillId="4" borderId="21" xfId="23" applyNumberFormat="1" applyFont="1" applyFill="1" applyBorder="1" applyAlignment="1">
      <alignment horizontal="center" vertical="center"/>
    </xf>
    <xf numFmtId="0" fontId="74" fillId="17" borderId="0" xfId="23" applyNumberFormat="1" applyFont="1" applyFill="1" applyBorder="1" applyAlignment="1">
      <alignment horizontal="center" vertical="center"/>
    </xf>
    <xf numFmtId="168" fontId="11" fillId="0" borderId="0" xfId="23" applyNumberFormat="1"/>
    <xf numFmtId="0" fontId="99" fillId="10" borderId="38" xfId="23" applyFont="1" applyFill="1" applyBorder="1" applyAlignment="1">
      <alignment horizontal="center" vertical="center" wrapText="1" readingOrder="2"/>
    </xf>
    <xf numFmtId="0" fontId="99" fillId="10" borderId="6" xfId="23" applyFont="1" applyFill="1" applyBorder="1" applyAlignment="1">
      <alignment horizontal="center" vertical="center" wrapText="1" readingOrder="2"/>
    </xf>
    <xf numFmtId="0" fontId="99" fillId="10" borderId="37" xfId="23" applyFont="1" applyFill="1" applyBorder="1" applyAlignment="1">
      <alignment horizontal="center" vertical="center" wrapText="1" readingOrder="2"/>
    </xf>
    <xf numFmtId="0" fontId="14" fillId="2" borderId="4" xfId="23" applyFont="1" applyFill="1" applyBorder="1" applyAlignment="1">
      <alignment horizontal="center" vertical="center"/>
    </xf>
    <xf numFmtId="0" fontId="14" fillId="2" borderId="19" xfId="23" applyFont="1" applyFill="1" applyBorder="1" applyAlignment="1">
      <alignment horizontal="center" vertical="center"/>
    </xf>
    <xf numFmtId="3" fontId="11" fillId="0" borderId="0" xfId="23" applyNumberFormat="1" applyFont="1" applyAlignment="1">
      <alignment vertical="center"/>
    </xf>
    <xf numFmtId="0" fontId="11" fillId="0" borderId="0" xfId="23" applyFont="1" applyAlignment="1">
      <alignment vertical="center"/>
    </xf>
    <xf numFmtId="169" fontId="11" fillId="0" borderId="0" xfId="23" applyNumberFormat="1" applyFont="1" applyAlignment="1">
      <alignment vertical="center"/>
    </xf>
    <xf numFmtId="0" fontId="38" fillId="0" borderId="0" xfId="23" applyFont="1" applyAlignment="1">
      <alignment horizontal="justify" vertical="center" wrapText="1" readingOrder="2"/>
    </xf>
    <xf numFmtId="3" fontId="50" fillId="20" borderId="21" xfId="23" applyNumberFormat="1" applyFont="1" applyFill="1" applyBorder="1" applyAlignment="1">
      <alignment horizontal="center" vertical="center" wrapText="1" readingOrder="1"/>
    </xf>
    <xf numFmtId="3" fontId="74" fillId="4" borderId="4" xfId="23" applyNumberFormat="1" applyFont="1" applyFill="1" applyBorder="1" applyAlignment="1">
      <alignment horizontal="center" vertical="center"/>
    </xf>
    <xf numFmtId="3" fontId="50" fillId="20" borderId="19" xfId="23" applyNumberFormat="1" applyFont="1" applyFill="1" applyBorder="1" applyAlignment="1">
      <alignment horizontal="center" vertical="center" wrapText="1" readingOrder="1"/>
    </xf>
    <xf numFmtId="0" fontId="16" fillId="3" borderId="6" xfId="23" applyFont="1" applyFill="1" applyBorder="1" applyAlignment="1">
      <alignment horizontal="center" vertical="center"/>
    </xf>
    <xf numFmtId="0" fontId="16" fillId="3" borderId="37" xfId="23" applyFont="1" applyFill="1" applyBorder="1" applyAlignment="1">
      <alignment horizontal="center" vertical="center" wrapText="1"/>
    </xf>
    <xf numFmtId="0" fontId="14" fillId="2" borderId="37" xfId="23" applyFont="1" applyFill="1" applyBorder="1" applyAlignment="1">
      <alignment horizontal="center" vertical="center" wrapText="1"/>
    </xf>
    <xf numFmtId="0" fontId="67" fillId="10" borderId="19" xfId="0" applyFont="1" applyFill="1" applyBorder="1" applyAlignment="1">
      <alignment horizontal="center" vertical="center" wrapText="1" readingOrder="2"/>
    </xf>
    <xf numFmtId="0" fontId="67" fillId="10" borderId="20" xfId="0" applyFont="1" applyFill="1" applyBorder="1" applyAlignment="1">
      <alignment horizontal="center" vertical="center" wrapText="1" readingOrder="2"/>
    </xf>
    <xf numFmtId="3" fontId="71" fillId="7" borderId="0" xfId="0" applyNumberFormat="1" applyFont="1" applyFill="1" applyBorder="1" applyAlignment="1">
      <alignment horizontal="center" vertical="center" wrapText="1" readingOrder="1"/>
    </xf>
    <xf numFmtId="0" fontId="10" fillId="6" borderId="2" xfId="23" applyFont="1" applyFill="1" applyBorder="1" applyAlignment="1">
      <alignment horizontal="center" vertical="center" wrapText="1"/>
    </xf>
    <xf numFmtId="0" fontId="10" fillId="6" borderId="16" xfId="23" applyFont="1" applyFill="1" applyBorder="1" applyAlignment="1">
      <alignment horizontal="center" vertical="center" wrapText="1"/>
    </xf>
    <xf numFmtId="0" fontId="10" fillId="5" borderId="2" xfId="23" applyFont="1" applyFill="1" applyBorder="1" applyAlignment="1">
      <alignment horizontal="center" vertical="center" wrapText="1"/>
    </xf>
    <xf numFmtId="3" fontId="10" fillId="0" borderId="2" xfId="23" applyNumberFormat="1" applyFont="1" applyBorder="1" applyAlignment="1">
      <alignment horizontal="center" vertical="center" wrapText="1"/>
    </xf>
    <xf numFmtId="3" fontId="10" fillId="0" borderId="16" xfId="23" applyNumberFormat="1" applyFont="1" applyBorder="1" applyAlignment="1">
      <alignment horizontal="center" vertical="center" wrapText="1"/>
    </xf>
    <xf numFmtId="3" fontId="10" fillId="0" borderId="17" xfId="23" applyNumberFormat="1" applyFont="1" applyBorder="1" applyAlignment="1">
      <alignment horizontal="center" vertical="center" wrapText="1"/>
    </xf>
    <xf numFmtId="3" fontId="10" fillId="0" borderId="18" xfId="23" applyNumberFormat="1" applyFont="1" applyBorder="1" applyAlignment="1">
      <alignment horizontal="center" vertical="center" wrapText="1"/>
    </xf>
    <xf numFmtId="0" fontId="11" fillId="0" borderId="0" xfId="23" applyFont="1" applyAlignment="1">
      <alignment horizontal="center" vertical="center"/>
    </xf>
    <xf numFmtId="0" fontId="67" fillId="10" borderId="0" xfId="0" applyFont="1" applyFill="1" applyBorder="1" applyAlignment="1">
      <alignment horizontal="center" vertical="center" wrapText="1" readingOrder="2"/>
    </xf>
    <xf numFmtId="3" fontId="93" fillId="10" borderId="0" xfId="0" applyNumberFormat="1" applyFont="1" applyFill="1" applyBorder="1" applyAlignment="1">
      <alignment horizontal="center" vertical="center" wrapText="1" readingOrder="1"/>
    </xf>
    <xf numFmtId="0" fontId="59" fillId="10" borderId="21" xfId="0" applyFont="1" applyFill="1" applyBorder="1" applyAlignment="1">
      <alignment horizontal="center" vertical="center" wrapText="1" readingOrder="1"/>
    </xf>
    <xf numFmtId="3" fontId="93" fillId="10" borderId="13" xfId="0" applyNumberFormat="1" applyFont="1" applyFill="1" applyBorder="1" applyAlignment="1">
      <alignment horizontal="center" vertical="center" wrapText="1" readingOrder="1"/>
    </xf>
    <xf numFmtId="3" fontId="100" fillId="10" borderId="0" xfId="0" applyNumberFormat="1" applyFont="1" applyFill="1" applyBorder="1" applyAlignment="1">
      <alignment horizontal="center" vertical="center" wrapText="1" readingOrder="1"/>
    </xf>
    <xf numFmtId="3" fontId="22" fillId="0" borderId="0" xfId="0" applyNumberFormat="1" applyFont="1" applyFill="1" applyBorder="1" applyAlignment="1">
      <alignment horizontal="center" vertical="center"/>
    </xf>
    <xf numFmtId="2" fontId="22" fillId="0" borderId="0" xfId="0" applyNumberFormat="1" applyFont="1" applyFill="1" applyBorder="1" applyAlignment="1">
      <alignment horizontal="center" vertical="center"/>
    </xf>
    <xf numFmtId="2" fontId="22" fillId="0" borderId="0" xfId="0" applyNumberFormat="1" applyFont="1" applyFill="1" applyBorder="1" applyAlignment="1">
      <alignment horizontal="center" vertical="center" wrapText="1"/>
    </xf>
    <xf numFmtId="0" fontId="1" fillId="0" borderId="0" xfId="50"/>
    <xf numFmtId="0" fontId="68" fillId="10" borderId="19" xfId="0" applyFont="1" applyFill="1" applyBorder="1" applyAlignment="1">
      <alignment horizontal="center" vertical="center" wrapText="1" readingOrder="2"/>
    </xf>
    <xf numFmtId="0" fontId="84" fillId="7" borderId="23" xfId="0" applyFont="1" applyFill="1" applyBorder="1" applyAlignment="1">
      <alignment horizontal="center" vertical="center" wrapText="1" readingOrder="2"/>
    </xf>
    <xf numFmtId="3" fontId="78" fillId="7" borderId="24" xfId="0" applyNumberFormat="1" applyFont="1" applyFill="1" applyBorder="1" applyAlignment="1">
      <alignment horizontal="center" vertical="center" wrapText="1" readingOrder="2"/>
    </xf>
    <xf numFmtId="3" fontId="74" fillId="7" borderId="24" xfId="0" applyNumberFormat="1" applyFont="1" applyFill="1" applyBorder="1" applyAlignment="1">
      <alignment horizontal="center" vertical="center" wrapText="1" readingOrder="2"/>
    </xf>
    <xf numFmtId="3" fontId="44" fillId="4" borderId="48" xfId="0" applyNumberFormat="1" applyFont="1" applyFill="1" applyBorder="1" applyAlignment="1">
      <alignment horizontal="center" vertical="center"/>
    </xf>
    <xf numFmtId="0" fontId="13" fillId="4" borderId="0" xfId="0" applyFont="1" applyFill="1" applyBorder="1" applyAlignment="1">
      <alignment horizontal="center" vertical="center" wrapText="1"/>
    </xf>
    <xf numFmtId="0" fontId="29" fillId="9" borderId="19" xfId="0" applyFont="1" applyFill="1" applyBorder="1" applyAlignment="1">
      <alignment horizontal="center" vertical="center" wrapText="1" readingOrder="2"/>
    </xf>
    <xf numFmtId="0" fontId="31" fillId="7" borderId="0" xfId="0" applyFont="1" applyFill="1" applyBorder="1" applyAlignment="1">
      <alignment horizontal="center" vertical="center" wrapText="1" readingOrder="2"/>
    </xf>
    <xf numFmtId="0" fontId="31" fillId="7" borderId="3" xfId="0" applyFont="1" applyFill="1" applyBorder="1" applyAlignment="1">
      <alignment horizontal="center" vertical="center" wrapText="1" readingOrder="2"/>
    </xf>
    <xf numFmtId="0" fontId="26" fillId="7" borderId="0" xfId="0" applyFont="1" applyFill="1" applyBorder="1" applyAlignment="1">
      <alignment horizontal="center" vertical="center" wrapText="1" readingOrder="2"/>
    </xf>
    <xf numFmtId="0" fontId="26" fillId="7" borderId="3" xfId="0" applyFont="1" applyFill="1" applyBorder="1" applyAlignment="1">
      <alignment horizontal="center" vertical="center" wrapText="1" readingOrder="2"/>
    </xf>
    <xf numFmtId="0" fontId="26" fillId="7" borderId="4" xfId="0" applyFont="1" applyFill="1" applyBorder="1" applyAlignment="1">
      <alignment horizontal="center" vertical="center" wrapText="1" readingOrder="2"/>
    </xf>
    <xf numFmtId="3" fontId="71" fillId="7" borderId="0" xfId="0" applyNumberFormat="1" applyFont="1" applyFill="1" applyBorder="1" applyAlignment="1">
      <alignment horizontal="center" vertical="center" wrapText="1" readingOrder="1"/>
    </xf>
    <xf numFmtId="0" fontId="75" fillId="10" borderId="6" xfId="0" applyFont="1" applyFill="1" applyBorder="1" applyAlignment="1">
      <alignment horizontal="center" vertical="center" wrapText="1"/>
    </xf>
    <xf numFmtId="0" fontId="75" fillId="10" borderId="26" xfId="0" applyFont="1" applyFill="1" applyBorder="1" applyAlignment="1">
      <alignment horizontal="center" vertical="center" wrapText="1"/>
    </xf>
    <xf numFmtId="0" fontId="31" fillId="7" borderId="19" xfId="0" applyFont="1" applyFill="1" applyBorder="1" applyAlignment="1">
      <alignment horizontal="center" vertical="center" wrapText="1" readingOrder="2"/>
    </xf>
    <xf numFmtId="0" fontId="31" fillId="7" borderId="21" xfId="0" applyFont="1" applyFill="1" applyBorder="1" applyAlignment="1">
      <alignment horizontal="center" vertical="center" wrapText="1" readingOrder="2"/>
    </xf>
    <xf numFmtId="0" fontId="31" fillId="7" borderId="23" xfId="0" applyFont="1" applyFill="1" applyBorder="1" applyAlignment="1">
      <alignment horizontal="center" vertical="center" wrapText="1" readingOrder="2"/>
    </xf>
    <xf numFmtId="10" fontId="71" fillId="7" borderId="13" xfId="0" applyNumberFormat="1" applyFont="1" applyFill="1" applyBorder="1" applyAlignment="1">
      <alignment horizontal="center" vertical="center" wrapText="1" readingOrder="1"/>
    </xf>
    <xf numFmtId="10" fontId="71" fillId="7" borderId="24" xfId="0" applyNumberFormat="1" applyFont="1" applyFill="1" applyBorder="1" applyAlignment="1">
      <alignment horizontal="center" vertical="center" wrapText="1" readingOrder="1"/>
    </xf>
    <xf numFmtId="3" fontId="71" fillId="7" borderId="0" xfId="0" applyNumberFormat="1" applyFont="1" applyFill="1" applyBorder="1" applyAlignment="1">
      <alignment horizontal="center" vertical="center" wrapText="1" readingOrder="1"/>
    </xf>
    <xf numFmtId="9" fontId="74" fillId="7" borderId="0" xfId="24" applyFont="1" applyFill="1" applyBorder="1" applyAlignment="1">
      <alignment horizontal="center" vertical="center" wrapText="1"/>
    </xf>
    <xf numFmtId="0" fontId="18" fillId="0" borderId="26" xfId="0" applyFont="1" applyFill="1" applyBorder="1" applyAlignment="1">
      <alignment horizontal="center" vertical="center" wrapText="1"/>
    </xf>
    <xf numFmtId="10" fontId="81" fillId="7" borderId="32" xfId="0" applyNumberFormat="1" applyFont="1" applyFill="1" applyBorder="1" applyAlignment="1">
      <alignment horizontal="center" vertical="center" wrapText="1" readingOrder="1"/>
    </xf>
    <xf numFmtId="10" fontId="81" fillId="7" borderId="20" xfId="0" applyNumberFormat="1" applyFont="1" applyFill="1" applyBorder="1" applyAlignment="1">
      <alignment horizontal="center" vertical="center" wrapText="1" readingOrder="1"/>
    </xf>
    <xf numFmtId="10" fontId="81" fillId="7" borderId="27" xfId="0" applyNumberFormat="1" applyFont="1" applyFill="1" applyBorder="1" applyAlignment="1">
      <alignment horizontal="center" vertical="center" wrapText="1" readingOrder="1"/>
    </xf>
    <xf numFmtId="10" fontId="81" fillId="7" borderId="33" xfId="0" applyNumberFormat="1" applyFont="1" applyFill="1" applyBorder="1" applyAlignment="1">
      <alignment horizontal="center" vertical="center" wrapText="1" readingOrder="1"/>
    </xf>
    <xf numFmtId="10" fontId="81" fillId="7" borderId="24" xfId="0" applyNumberFormat="1" applyFont="1" applyFill="1" applyBorder="1" applyAlignment="1">
      <alignment horizontal="center" vertical="center" wrapText="1" readingOrder="1"/>
    </xf>
    <xf numFmtId="0" fontId="87" fillId="7" borderId="37" xfId="0" applyFont="1" applyFill="1" applyBorder="1" applyAlignment="1">
      <alignment horizontal="center" vertical="center" wrapText="1" readingOrder="1"/>
    </xf>
    <xf numFmtId="0" fontId="102" fillId="0" borderId="0" xfId="0" applyFont="1"/>
    <xf numFmtId="170" fontId="0" fillId="0" borderId="0" xfId="0" applyNumberFormat="1" applyAlignment="1">
      <alignment horizontal="center" vertical="center"/>
    </xf>
    <xf numFmtId="10" fontId="73" fillId="7" borderId="13" xfId="0" applyNumberFormat="1" applyFont="1" applyFill="1" applyBorder="1" applyAlignment="1">
      <alignment horizontal="center" vertical="center" wrapText="1" readingOrder="1"/>
    </xf>
    <xf numFmtId="10" fontId="73" fillId="7" borderId="24" xfId="0" applyNumberFormat="1" applyFont="1" applyFill="1" applyBorder="1" applyAlignment="1">
      <alignment horizontal="center" vertical="center" wrapText="1" readingOrder="1"/>
    </xf>
    <xf numFmtId="10" fontId="71" fillId="7" borderId="13" xfId="0" applyNumberFormat="1" applyFont="1" applyFill="1" applyBorder="1" applyAlignment="1">
      <alignment horizontal="center" vertical="center" wrapText="1" readingOrder="1"/>
    </xf>
    <xf numFmtId="10" fontId="90" fillId="7" borderId="20" xfId="0" applyNumberFormat="1" applyFont="1" applyFill="1" applyBorder="1" applyAlignment="1">
      <alignment horizontal="center" vertical="center" wrapText="1" readingOrder="1"/>
    </xf>
    <xf numFmtId="10" fontId="90" fillId="7" borderId="13" xfId="0" applyNumberFormat="1" applyFont="1" applyFill="1" applyBorder="1" applyAlignment="1">
      <alignment horizontal="center" vertical="center" wrapText="1" readingOrder="1"/>
    </xf>
    <xf numFmtId="10" fontId="90" fillId="7" borderId="24" xfId="0" applyNumberFormat="1" applyFont="1" applyFill="1" applyBorder="1" applyAlignment="1">
      <alignment horizontal="center" vertical="center" wrapText="1" readingOrder="1"/>
    </xf>
    <xf numFmtId="10" fontId="90" fillId="7" borderId="32" xfId="0" applyNumberFormat="1" applyFont="1" applyFill="1" applyBorder="1" applyAlignment="1">
      <alignment horizontal="center" vertical="center" wrapText="1" readingOrder="1"/>
    </xf>
    <xf numFmtId="10" fontId="90" fillId="7" borderId="27" xfId="0" applyNumberFormat="1" applyFont="1" applyFill="1" applyBorder="1" applyAlignment="1">
      <alignment horizontal="center" vertical="center" wrapText="1" readingOrder="1"/>
    </xf>
    <xf numFmtId="10" fontId="90" fillId="7" borderId="33" xfId="0" applyNumberFormat="1" applyFont="1" applyFill="1" applyBorder="1" applyAlignment="1">
      <alignment horizontal="center" vertical="center" wrapText="1" readingOrder="1"/>
    </xf>
    <xf numFmtId="0" fontId="26" fillId="7" borderId="19" xfId="0" applyFont="1" applyFill="1" applyBorder="1" applyAlignment="1">
      <alignment horizontal="center" vertical="center" wrapText="1" readingOrder="2"/>
    </xf>
    <xf numFmtId="0" fontId="26" fillId="7" borderId="4" xfId="0" applyFont="1" applyFill="1" applyBorder="1" applyAlignment="1">
      <alignment horizontal="center" vertical="center" wrapText="1" readingOrder="2"/>
    </xf>
    <xf numFmtId="0" fontId="26" fillId="7" borderId="21" xfId="0" applyFont="1" applyFill="1" applyBorder="1" applyAlignment="1">
      <alignment horizontal="center" vertical="center" wrapText="1" readingOrder="2"/>
    </xf>
    <xf numFmtId="0" fontId="26" fillId="7" borderId="0" xfId="0" applyFont="1" applyFill="1" applyBorder="1" applyAlignment="1">
      <alignment horizontal="center" vertical="center" wrapText="1" readingOrder="2"/>
    </xf>
    <xf numFmtId="0" fontId="26" fillId="7" borderId="23" xfId="0" applyFont="1" applyFill="1" applyBorder="1" applyAlignment="1">
      <alignment horizontal="center" vertical="center" wrapText="1" readingOrder="2"/>
    </xf>
    <xf numFmtId="0" fontId="26" fillId="7" borderId="3" xfId="0" applyFont="1" applyFill="1" applyBorder="1" applyAlignment="1">
      <alignment horizontal="center" vertical="center" wrapText="1" readingOrder="2"/>
    </xf>
    <xf numFmtId="10" fontId="71" fillId="7" borderId="0" xfId="0" applyNumberFormat="1" applyFont="1" applyFill="1" applyBorder="1" applyAlignment="1">
      <alignment horizontal="center" vertical="center" wrapText="1" readingOrder="1"/>
    </xf>
    <xf numFmtId="10" fontId="71" fillId="7" borderId="13" xfId="0" applyNumberFormat="1" applyFont="1" applyFill="1" applyBorder="1" applyAlignment="1">
      <alignment horizontal="center" vertical="center" wrapText="1" readingOrder="1"/>
    </xf>
    <xf numFmtId="10" fontId="71" fillId="7" borderId="3" xfId="0" applyNumberFormat="1" applyFont="1" applyFill="1" applyBorder="1" applyAlignment="1">
      <alignment horizontal="center" vertical="center" wrapText="1" readingOrder="1"/>
    </xf>
    <xf numFmtId="10" fontId="71" fillId="7" borderId="24" xfId="0" applyNumberFormat="1" applyFont="1" applyFill="1" applyBorder="1" applyAlignment="1">
      <alignment horizontal="center" vertical="center" wrapText="1" readingOrder="1"/>
    </xf>
    <xf numFmtId="0" fontId="43" fillId="7" borderId="13" xfId="0" applyFont="1" applyFill="1" applyBorder="1" applyAlignment="1">
      <alignment horizontal="center" vertical="center" wrapText="1" readingOrder="2"/>
    </xf>
    <xf numFmtId="0" fontId="43" fillId="7" borderId="24" xfId="0" applyFont="1" applyFill="1" applyBorder="1" applyAlignment="1">
      <alignment horizontal="center" vertical="center" wrapText="1" readingOrder="2"/>
    </xf>
    <xf numFmtId="0" fontId="13" fillId="4" borderId="0" xfId="0" applyFont="1" applyFill="1" applyBorder="1" applyAlignment="1">
      <alignment horizontal="center" vertical="center" wrapText="1"/>
    </xf>
    <xf numFmtId="3" fontId="71" fillId="7" borderId="0" xfId="0" applyNumberFormat="1" applyFont="1" applyFill="1" applyBorder="1" applyAlignment="1">
      <alignment horizontal="center" vertical="center" wrapText="1" readingOrder="1"/>
    </xf>
    <xf numFmtId="3" fontId="71" fillId="7" borderId="13" xfId="0" applyNumberFormat="1" applyFont="1" applyFill="1" applyBorder="1" applyAlignment="1">
      <alignment horizontal="center" vertical="center" wrapText="1" readingOrder="1"/>
    </xf>
    <xf numFmtId="0" fontId="71" fillId="7" borderId="0" xfId="0" applyFont="1" applyFill="1" applyBorder="1" applyAlignment="1">
      <alignment horizontal="center" vertical="center" wrapText="1" readingOrder="1"/>
    </xf>
    <xf numFmtId="0" fontId="29" fillId="9" borderId="20" xfId="0" applyFont="1" applyFill="1" applyBorder="1" applyAlignment="1">
      <alignment horizontal="center" vertical="center" wrapText="1" readingOrder="2"/>
    </xf>
    <xf numFmtId="0" fontId="14" fillId="2" borderId="0" xfId="0" applyFont="1" applyFill="1" applyBorder="1" applyAlignment="1">
      <alignment horizontal="center" vertical="center" wrapText="1"/>
    </xf>
    <xf numFmtId="0" fontId="54" fillId="10" borderId="38" xfId="0" applyFont="1" applyFill="1" applyBorder="1" applyAlignment="1">
      <alignment horizontal="center" vertical="center" wrapText="1" readingOrder="2"/>
    </xf>
    <xf numFmtId="3" fontId="71" fillId="7" borderId="0" xfId="0" applyNumberFormat="1" applyFont="1" applyFill="1" applyBorder="1" applyAlignment="1">
      <alignment horizontal="center" vertical="center" wrapText="1" readingOrder="1"/>
    </xf>
    <xf numFmtId="3" fontId="50" fillId="7" borderId="21" xfId="0" applyNumberFormat="1" applyFont="1" applyFill="1" applyBorder="1" applyAlignment="1">
      <alignment horizontal="center" vertical="center" wrapText="1" readingOrder="1"/>
    </xf>
    <xf numFmtId="3" fontId="88" fillId="7" borderId="26" xfId="0" applyNumberFormat="1" applyFont="1" applyFill="1" applyBorder="1" applyAlignment="1">
      <alignment horizontal="center" vertical="center" wrapText="1" readingOrder="2"/>
    </xf>
    <xf numFmtId="3" fontId="71" fillId="7" borderId="27" xfId="0" applyNumberFormat="1" applyFont="1" applyFill="1" applyBorder="1" applyAlignment="1">
      <alignment horizontal="center" vertical="center" wrapText="1" readingOrder="2"/>
    </xf>
    <xf numFmtId="3" fontId="71" fillId="7" borderId="33" xfId="0" applyNumberFormat="1" applyFont="1" applyFill="1" applyBorder="1" applyAlignment="1">
      <alignment horizontal="center" vertical="center" wrapText="1" readingOrder="2"/>
    </xf>
    <xf numFmtId="3" fontId="84" fillId="7" borderId="33" xfId="0" applyNumberFormat="1" applyFont="1" applyFill="1" applyBorder="1" applyAlignment="1">
      <alignment horizontal="center" vertical="center" wrapText="1" readingOrder="2"/>
    </xf>
    <xf numFmtId="0" fontId="31" fillId="7" borderId="23" xfId="0" applyFont="1" applyFill="1" applyBorder="1" applyAlignment="1">
      <alignment horizontal="center" vertical="center" wrapText="1" readingOrder="2"/>
    </xf>
    <xf numFmtId="0" fontId="32" fillId="10" borderId="21" xfId="0" applyFont="1" applyFill="1" applyBorder="1" applyAlignment="1">
      <alignment horizontal="center" vertical="center" wrapText="1" readingOrder="2"/>
    </xf>
    <xf numFmtId="0" fontId="32" fillId="10" borderId="13" xfId="0" applyFont="1" applyFill="1" applyBorder="1" applyAlignment="1">
      <alignment horizontal="center" vertical="center" wrapText="1" readingOrder="2"/>
    </xf>
    <xf numFmtId="3" fontId="71" fillId="7" borderId="0" xfId="0" applyNumberFormat="1" applyFont="1" applyFill="1" applyBorder="1" applyAlignment="1">
      <alignment horizontal="center" vertical="center" wrapText="1" readingOrder="1"/>
    </xf>
    <xf numFmtId="3" fontId="71" fillId="7" borderId="13" xfId="0" applyNumberFormat="1" applyFont="1" applyFill="1" applyBorder="1" applyAlignment="1">
      <alignment horizontal="center" vertical="center" wrapText="1" readingOrder="1"/>
    </xf>
    <xf numFmtId="3" fontId="71" fillId="7" borderId="32" xfId="0" applyNumberFormat="1" applyFont="1" applyFill="1" applyBorder="1" applyAlignment="1">
      <alignment horizontal="center" vertical="center" wrapText="1" readingOrder="1"/>
    </xf>
    <xf numFmtId="3" fontId="71" fillId="7" borderId="27" xfId="0" applyNumberFormat="1" applyFont="1" applyFill="1" applyBorder="1" applyAlignment="1">
      <alignment horizontal="center" vertical="center" wrapText="1" readingOrder="1"/>
    </xf>
    <xf numFmtId="3" fontId="71" fillId="7" borderId="33" xfId="0" applyNumberFormat="1" applyFont="1" applyFill="1" applyBorder="1" applyAlignment="1">
      <alignment horizontal="center" vertical="center" wrapText="1" readingOrder="1"/>
    </xf>
    <xf numFmtId="3" fontId="81" fillId="7" borderId="26" xfId="0" applyNumberFormat="1" applyFont="1" applyFill="1" applyBorder="1" applyAlignment="1">
      <alignment horizontal="center" vertical="center" wrapText="1" readingOrder="1"/>
    </xf>
    <xf numFmtId="0" fontId="53" fillId="10" borderId="64" xfId="0" applyFont="1" applyFill="1" applyBorder="1" applyAlignment="1">
      <alignment horizontal="center" vertical="center" wrapText="1" readingOrder="1"/>
    </xf>
    <xf numFmtId="10" fontId="90" fillId="7" borderId="37" xfId="0" applyNumberFormat="1" applyFont="1" applyFill="1" applyBorder="1" applyAlignment="1">
      <alignment horizontal="center" vertical="center" wrapText="1" readingOrder="1"/>
    </xf>
    <xf numFmtId="10" fontId="90" fillId="7" borderId="38" xfId="0" applyNumberFormat="1" applyFont="1" applyFill="1" applyBorder="1" applyAlignment="1">
      <alignment horizontal="center" vertical="center" wrapText="1" readingOrder="1"/>
    </xf>
    <xf numFmtId="3" fontId="73" fillId="7" borderId="26" xfId="0" applyNumberFormat="1" applyFont="1" applyFill="1" applyBorder="1" applyAlignment="1">
      <alignment horizontal="center" vertical="center" wrapText="1" readingOrder="1"/>
    </xf>
    <xf numFmtId="3" fontId="73" fillId="7" borderId="33" xfId="0" applyNumberFormat="1" applyFont="1" applyFill="1" applyBorder="1" applyAlignment="1">
      <alignment horizontal="center" vertical="center" wrapText="1" readingOrder="1"/>
    </xf>
    <xf numFmtId="0" fontId="29" fillId="9" borderId="37" xfId="0" applyFont="1" applyFill="1" applyBorder="1" applyAlignment="1">
      <alignment horizontal="center" vertical="center" wrapText="1" readingOrder="2"/>
    </xf>
    <xf numFmtId="10" fontId="71" fillId="7" borderId="0" xfId="0" applyNumberFormat="1" applyFont="1" applyFill="1" applyBorder="1" applyAlignment="1">
      <alignment horizontal="center" vertical="center" wrapText="1" readingOrder="1"/>
    </xf>
    <xf numFmtId="10" fontId="71" fillId="7" borderId="3" xfId="0" applyNumberFormat="1" applyFont="1" applyFill="1" applyBorder="1" applyAlignment="1">
      <alignment horizontal="center" vertical="center" wrapText="1" readingOrder="1"/>
    </xf>
    <xf numFmtId="3" fontId="71" fillId="7" borderId="0" xfId="0" applyNumberFormat="1" applyFont="1" applyFill="1" applyBorder="1" applyAlignment="1">
      <alignment horizontal="center" vertical="center" wrapText="1" readingOrder="1"/>
    </xf>
    <xf numFmtId="3" fontId="71" fillId="7" borderId="13" xfId="0" applyNumberFormat="1" applyFont="1" applyFill="1" applyBorder="1" applyAlignment="1">
      <alignment horizontal="center" vertical="center" wrapText="1" readingOrder="1"/>
    </xf>
    <xf numFmtId="0" fontId="71" fillId="7" borderId="0" xfId="0" applyFont="1" applyFill="1" applyBorder="1" applyAlignment="1">
      <alignment horizontal="center" vertical="center" wrapText="1" readingOrder="1"/>
    </xf>
    <xf numFmtId="0" fontId="71" fillId="7" borderId="13" xfId="0" applyFont="1" applyFill="1" applyBorder="1" applyAlignment="1">
      <alignment horizontal="center" vertical="center" wrapText="1" readingOrder="1"/>
    </xf>
    <xf numFmtId="0" fontId="50" fillId="0" borderId="0" xfId="0" applyFont="1" applyBorder="1" applyAlignment="1">
      <alignment horizontal="left" vertical="center" readingOrder="2"/>
    </xf>
    <xf numFmtId="3" fontId="72" fillId="10" borderId="6" xfId="0" applyNumberFormat="1" applyFont="1" applyFill="1" applyBorder="1" applyAlignment="1">
      <alignment horizontal="center" vertical="center" wrapText="1" readingOrder="1"/>
    </xf>
    <xf numFmtId="3" fontId="72" fillId="10" borderId="38" xfId="0" applyNumberFormat="1" applyFont="1" applyFill="1" applyBorder="1" applyAlignment="1">
      <alignment horizontal="center" vertical="center" wrapText="1" readingOrder="1"/>
    </xf>
    <xf numFmtId="0" fontId="49" fillId="9" borderId="6" xfId="0" applyFont="1" applyFill="1" applyBorder="1" applyAlignment="1">
      <alignment horizontal="center" vertical="center" wrapText="1" readingOrder="2"/>
    </xf>
    <xf numFmtId="0" fontId="51" fillId="10" borderId="3" xfId="0" applyFont="1" applyFill="1" applyBorder="1" applyAlignment="1">
      <alignment horizontal="center" vertical="center" wrapText="1" readingOrder="2"/>
    </xf>
    <xf numFmtId="10" fontId="72" fillId="10" borderId="3" xfId="4" applyNumberFormat="1" applyFont="1" applyFill="1" applyBorder="1" applyAlignment="1">
      <alignment horizontal="center" vertical="center" wrapText="1" readingOrder="1"/>
    </xf>
    <xf numFmtId="0" fontId="8" fillId="9" borderId="37" xfId="0" applyFont="1" applyFill="1" applyBorder="1" applyAlignment="1">
      <alignment horizontal="center" vertical="center" wrapText="1"/>
    </xf>
    <xf numFmtId="0" fontId="11" fillId="9" borderId="6" xfId="0" applyFont="1" applyFill="1" applyBorder="1" applyAlignment="1">
      <alignment horizontal="center" vertical="center" wrapText="1"/>
    </xf>
    <xf numFmtId="0" fontId="11" fillId="9" borderId="38" xfId="0" applyFont="1" applyFill="1" applyBorder="1" applyAlignment="1">
      <alignment horizontal="center" vertical="center" wrapText="1"/>
    </xf>
    <xf numFmtId="0" fontId="23" fillId="9" borderId="37" xfId="0" applyFont="1" applyFill="1" applyBorder="1" applyAlignment="1">
      <alignment horizontal="center" vertical="center" wrapText="1"/>
    </xf>
    <xf numFmtId="0" fontId="11" fillId="9" borderId="26" xfId="0" applyFont="1" applyFill="1" applyBorder="1" applyAlignment="1">
      <alignment horizontal="center" vertical="center" wrapText="1"/>
    </xf>
    <xf numFmtId="0" fontId="80" fillId="7" borderId="19" xfId="0" applyNumberFormat="1" applyFont="1" applyFill="1" applyBorder="1" applyAlignment="1">
      <alignment horizontal="center" vertical="center" wrapText="1" readingOrder="1"/>
    </xf>
    <xf numFmtId="0" fontId="80" fillId="7" borderId="20" xfId="0" applyNumberFormat="1" applyFont="1" applyFill="1" applyBorder="1" applyAlignment="1">
      <alignment horizontal="center" vertical="center" wrapText="1" readingOrder="1"/>
    </xf>
    <xf numFmtId="0" fontId="80" fillId="7" borderId="21" xfId="0" applyNumberFormat="1" applyFont="1" applyFill="1" applyBorder="1" applyAlignment="1">
      <alignment horizontal="center" vertical="center" wrapText="1" readingOrder="1"/>
    </xf>
    <xf numFmtId="0" fontId="80" fillId="7" borderId="13" xfId="0" applyNumberFormat="1" applyFont="1" applyFill="1" applyBorder="1" applyAlignment="1">
      <alignment horizontal="center" vertical="center" wrapText="1" readingOrder="1"/>
    </xf>
    <xf numFmtId="0" fontId="80" fillId="7" borderId="23" xfId="0" applyNumberFormat="1" applyFont="1" applyFill="1" applyBorder="1" applyAlignment="1">
      <alignment horizontal="center" vertical="center" wrapText="1" readingOrder="1"/>
    </xf>
    <xf numFmtId="0" fontId="80" fillId="7" borderId="24" xfId="0" applyNumberFormat="1" applyFont="1" applyFill="1" applyBorder="1" applyAlignment="1">
      <alignment horizontal="center" vertical="center" wrapText="1" readingOrder="1"/>
    </xf>
    <xf numFmtId="0" fontId="16" fillId="3" borderId="65" xfId="0" applyFont="1" applyFill="1" applyBorder="1" applyAlignment="1">
      <alignment horizontal="center" vertical="center" wrapText="1"/>
    </xf>
    <xf numFmtId="0" fontId="16" fillId="3" borderId="66" xfId="0" applyFont="1" applyFill="1" applyBorder="1" applyAlignment="1">
      <alignment horizontal="center" vertical="center" wrapText="1"/>
    </xf>
    <xf numFmtId="3" fontId="81" fillId="7" borderId="6" xfId="0" applyNumberFormat="1" applyFont="1" applyFill="1" applyBorder="1" applyAlignment="1">
      <alignment horizontal="center" vertical="center" wrapText="1" readingOrder="2"/>
    </xf>
    <xf numFmtId="3" fontId="81" fillId="7" borderId="38" xfId="0" applyNumberFormat="1" applyFont="1" applyFill="1" applyBorder="1" applyAlignment="1">
      <alignment horizontal="center" vertical="center" wrapText="1" readingOrder="2"/>
    </xf>
    <xf numFmtId="3" fontId="81" fillId="7" borderId="3" xfId="0" applyNumberFormat="1" applyFont="1" applyFill="1" applyBorder="1" applyAlignment="1">
      <alignment horizontal="center" vertical="center" wrapText="1" readingOrder="2"/>
    </xf>
    <xf numFmtId="0" fontId="30" fillId="0" borderId="67" xfId="0" applyFont="1" applyBorder="1" applyAlignment="1">
      <alignment horizontal="left" vertical="center" readingOrder="1"/>
    </xf>
    <xf numFmtId="0" fontId="30" fillId="21" borderId="68" xfId="0" applyFont="1" applyFill="1" applyBorder="1" applyAlignment="1">
      <alignment horizontal="left" vertical="center" wrapText="1" readingOrder="1"/>
    </xf>
    <xf numFmtId="0" fontId="31" fillId="9" borderId="69" xfId="0" applyFont="1" applyFill="1" applyBorder="1" applyAlignment="1">
      <alignment horizontal="center" vertical="center" wrapText="1" readingOrder="2"/>
    </xf>
    <xf numFmtId="0" fontId="30" fillId="0" borderId="69" xfId="0" applyFont="1" applyBorder="1" applyAlignment="1">
      <alignment horizontal="left" vertical="center" wrapText="1" readingOrder="1"/>
    </xf>
    <xf numFmtId="0" fontId="65" fillId="0" borderId="70" xfId="0" applyFont="1" applyBorder="1" applyAlignment="1">
      <alignment horizontal="center" vertical="center" wrapText="1" readingOrder="1"/>
    </xf>
    <xf numFmtId="0" fontId="65" fillId="0" borderId="71" xfId="0" applyFont="1" applyBorder="1" applyAlignment="1">
      <alignment horizontal="center" vertical="center" wrapText="1" readingOrder="1"/>
    </xf>
    <xf numFmtId="0" fontId="58" fillId="0" borderId="71" xfId="0" applyFont="1" applyBorder="1" applyAlignment="1">
      <alignment horizontal="center" vertical="center" wrapText="1" readingOrder="2"/>
    </xf>
    <xf numFmtId="0" fontId="27" fillId="9" borderId="69" xfId="0" applyFont="1" applyFill="1" applyBorder="1" applyAlignment="1">
      <alignment horizontal="center" vertical="center" wrapText="1" readingOrder="2"/>
    </xf>
    <xf numFmtId="3" fontId="103" fillId="9" borderId="70" xfId="0" applyNumberFormat="1" applyFont="1" applyFill="1" applyBorder="1" applyAlignment="1">
      <alignment horizontal="center" vertical="center" wrapText="1" readingOrder="1"/>
    </xf>
    <xf numFmtId="3" fontId="103" fillId="9" borderId="71" xfId="0" applyNumberFormat="1" applyFont="1" applyFill="1" applyBorder="1" applyAlignment="1">
      <alignment horizontal="center" vertical="center" wrapText="1" readingOrder="1"/>
    </xf>
    <xf numFmtId="10" fontId="103" fillId="9" borderId="71" xfId="0" applyNumberFormat="1" applyFont="1" applyFill="1" applyBorder="1" applyAlignment="1">
      <alignment horizontal="center" vertical="center" wrapText="1" readingOrder="1"/>
    </xf>
    <xf numFmtId="0" fontId="27" fillId="0" borderId="69" xfId="0" applyFont="1" applyBorder="1" applyAlignment="1">
      <alignment horizontal="center" vertical="center" wrapText="1" readingOrder="2"/>
    </xf>
    <xf numFmtId="3" fontId="103" fillId="0" borderId="70" xfId="0" applyNumberFormat="1" applyFont="1" applyBorder="1" applyAlignment="1">
      <alignment horizontal="center" vertical="center" wrapText="1" readingOrder="1"/>
    </xf>
    <xf numFmtId="3" fontId="103" fillId="0" borderId="71" xfId="0" applyNumberFormat="1" applyFont="1" applyBorder="1" applyAlignment="1">
      <alignment horizontal="center" vertical="center" wrapText="1" readingOrder="1"/>
    </xf>
    <xf numFmtId="0" fontId="43" fillId="9" borderId="72" xfId="0" applyFont="1" applyFill="1" applyBorder="1" applyAlignment="1">
      <alignment horizontal="center" vertical="center" wrapText="1" readingOrder="2"/>
    </xf>
    <xf numFmtId="3" fontId="104" fillId="9" borderId="0" xfId="0" applyNumberFormat="1" applyFont="1" applyFill="1" applyAlignment="1">
      <alignment horizontal="center" vertical="center" wrapText="1" readingOrder="1"/>
    </xf>
    <xf numFmtId="3" fontId="104" fillId="9" borderId="73" xfId="0" applyNumberFormat="1" applyFont="1" applyFill="1" applyBorder="1" applyAlignment="1">
      <alignment horizontal="center" vertical="center" wrapText="1" readingOrder="1"/>
    </xf>
    <xf numFmtId="3" fontId="105" fillId="9" borderId="73" xfId="0" applyNumberFormat="1" applyFont="1" applyFill="1" applyBorder="1" applyAlignment="1">
      <alignment horizontal="center" vertical="center" wrapText="1" readingOrder="1"/>
    </xf>
    <xf numFmtId="0" fontId="30" fillId="0" borderId="74" xfId="0" applyFont="1" applyBorder="1" applyAlignment="1">
      <alignment horizontal="left" vertical="center" readingOrder="1"/>
    </xf>
    <xf numFmtId="3" fontId="0" fillId="0" borderId="0" xfId="0" applyNumberFormat="1" applyAlignment="1"/>
    <xf numFmtId="3" fontId="0" fillId="0" borderId="0" xfId="0" applyNumberFormat="1" applyBorder="1"/>
    <xf numFmtId="0" fontId="29" fillId="9" borderId="19" xfId="0" applyFont="1" applyFill="1" applyBorder="1" applyAlignment="1">
      <alignment horizontal="center" vertical="center" wrapText="1" readingOrder="2"/>
    </xf>
    <xf numFmtId="10" fontId="73" fillId="7" borderId="13" xfId="0" applyNumberFormat="1" applyFont="1" applyFill="1" applyBorder="1" applyAlignment="1">
      <alignment horizontal="center" vertical="center" wrapText="1" readingOrder="1"/>
    </xf>
    <xf numFmtId="10" fontId="73" fillId="7" borderId="24" xfId="0" applyNumberFormat="1" applyFont="1" applyFill="1" applyBorder="1" applyAlignment="1">
      <alignment horizontal="center" vertical="center" wrapText="1" readingOrder="1"/>
    </xf>
    <xf numFmtId="10" fontId="71" fillId="7" borderId="13" xfId="0" applyNumberFormat="1" applyFont="1" applyFill="1" applyBorder="1" applyAlignment="1">
      <alignment horizontal="center" vertical="center" wrapText="1" readingOrder="1"/>
    </xf>
    <xf numFmtId="10" fontId="71" fillId="7" borderId="24" xfId="0" applyNumberFormat="1" applyFont="1" applyFill="1" applyBorder="1" applyAlignment="1">
      <alignment horizontal="center" vertical="center" wrapText="1" readingOrder="1"/>
    </xf>
    <xf numFmtId="0" fontId="32" fillId="10" borderId="6" xfId="0" applyFont="1" applyFill="1" applyBorder="1" applyAlignment="1">
      <alignment horizontal="center" vertical="center" wrapText="1" readingOrder="2"/>
    </xf>
    <xf numFmtId="0" fontId="32" fillId="10" borderId="32" xfId="0" applyFont="1" applyFill="1" applyBorder="1" applyAlignment="1">
      <alignment horizontal="center" vertical="center" wrapText="1" readingOrder="2"/>
    </xf>
    <xf numFmtId="0" fontId="32" fillId="10" borderId="6" xfId="0" applyFont="1" applyFill="1" applyBorder="1" applyAlignment="1">
      <alignment horizontal="center" vertical="center" wrapText="1" readingOrder="2"/>
    </xf>
    <xf numFmtId="0" fontId="13" fillId="4" borderId="0" xfId="0" applyFont="1" applyFill="1" applyBorder="1" applyAlignment="1">
      <alignment horizontal="center" vertical="center" wrapText="1"/>
    </xf>
    <xf numFmtId="0" fontId="71" fillId="7" borderId="32" xfId="0" applyFont="1" applyFill="1" applyBorder="1" applyAlignment="1">
      <alignment horizontal="center" vertical="center" wrapText="1" readingOrder="1"/>
    </xf>
    <xf numFmtId="3" fontId="73" fillId="7" borderId="52" xfId="0" applyNumberFormat="1" applyFont="1" applyFill="1" applyBorder="1" applyAlignment="1">
      <alignment horizontal="center" vertical="center" wrapText="1" readingOrder="1"/>
    </xf>
    <xf numFmtId="3" fontId="73" fillId="7" borderId="27" xfId="0" applyNumberFormat="1" applyFont="1" applyFill="1" applyBorder="1" applyAlignment="1">
      <alignment horizontal="center" vertical="center" wrapText="1" readingOrder="1"/>
    </xf>
    <xf numFmtId="3" fontId="73" fillId="7" borderId="39" xfId="0" applyNumberFormat="1" applyFont="1" applyFill="1" applyBorder="1" applyAlignment="1">
      <alignment horizontal="center" vertical="center" wrapText="1" readingOrder="1"/>
    </xf>
    <xf numFmtId="10" fontId="73" fillId="7" borderId="79" xfId="0" applyNumberFormat="1" applyFont="1" applyFill="1" applyBorder="1" applyAlignment="1">
      <alignment horizontal="center" vertical="center" wrapText="1" readingOrder="1"/>
    </xf>
    <xf numFmtId="10" fontId="73" fillId="7" borderId="40" xfId="0" applyNumberFormat="1" applyFont="1" applyFill="1" applyBorder="1" applyAlignment="1">
      <alignment horizontal="center" vertical="center" wrapText="1" readingOrder="1"/>
    </xf>
    <xf numFmtId="10" fontId="71" fillId="7" borderId="22" xfId="0" applyNumberFormat="1" applyFont="1" applyFill="1" applyBorder="1" applyAlignment="1">
      <alignment horizontal="center" vertical="center" wrapText="1" readingOrder="1"/>
    </xf>
    <xf numFmtId="0" fontId="32" fillId="10" borderId="27" xfId="0" applyFont="1" applyFill="1" applyBorder="1" applyAlignment="1">
      <alignment horizontal="center" vertical="center" wrapText="1" readingOrder="2"/>
    </xf>
    <xf numFmtId="0" fontId="71" fillId="7" borderId="27" xfId="0" applyFont="1" applyFill="1" applyBorder="1" applyAlignment="1">
      <alignment horizontal="center" vertical="center" wrapText="1" readingOrder="1"/>
    </xf>
    <xf numFmtId="3" fontId="73" fillId="7" borderId="32" xfId="0" applyNumberFormat="1" applyFont="1" applyFill="1" applyBorder="1" applyAlignment="1">
      <alignment horizontal="center" vertical="center" wrapText="1" readingOrder="1"/>
    </xf>
    <xf numFmtId="10" fontId="95" fillId="7" borderId="38" xfId="23" applyNumberFormat="1" applyFont="1" applyFill="1" applyBorder="1" applyAlignment="1">
      <alignment horizontal="center" vertical="center" wrapText="1" readingOrder="1"/>
    </xf>
    <xf numFmtId="3" fontId="95" fillId="7" borderId="26" xfId="23" applyNumberFormat="1" applyFont="1" applyFill="1" applyBorder="1" applyAlignment="1">
      <alignment horizontal="center" vertical="center" wrapText="1" readingOrder="1"/>
    </xf>
    <xf numFmtId="0" fontId="31" fillId="7" borderId="37" xfId="23" applyFont="1" applyFill="1" applyBorder="1" applyAlignment="1">
      <alignment horizontal="center" vertical="center" wrapText="1" readingOrder="2"/>
    </xf>
    <xf numFmtId="0" fontId="30" fillId="7" borderId="23" xfId="23" applyFont="1" applyFill="1" applyBorder="1" applyAlignment="1">
      <alignment horizontal="left" vertical="center" wrapText="1" readingOrder="1"/>
    </xf>
    <xf numFmtId="10" fontId="33" fillId="7" borderId="13" xfId="23" applyNumberFormat="1" applyFont="1" applyFill="1" applyBorder="1" applyAlignment="1">
      <alignment horizontal="center" vertical="center" wrapText="1" readingOrder="1"/>
    </xf>
    <xf numFmtId="10" fontId="33" fillId="7" borderId="27" xfId="23" applyNumberFormat="1" applyFont="1" applyFill="1" applyBorder="1" applyAlignment="1">
      <alignment horizontal="center" vertical="center" wrapText="1" readingOrder="1"/>
    </xf>
    <xf numFmtId="10" fontId="33" fillId="7" borderId="33" xfId="23" applyNumberFormat="1" applyFont="1" applyFill="1" applyBorder="1" applyAlignment="1">
      <alignment horizontal="center" vertical="center" wrapText="1" readingOrder="1"/>
    </xf>
    <xf numFmtId="3" fontId="33" fillId="7" borderId="27" xfId="23" applyNumberFormat="1" applyFont="1" applyFill="1" applyBorder="1" applyAlignment="1">
      <alignment horizontal="center" vertical="center" wrapText="1" readingOrder="1"/>
    </xf>
    <xf numFmtId="0" fontId="31" fillId="7" borderId="21" xfId="23" applyFont="1" applyFill="1" applyBorder="1" applyAlignment="1">
      <alignment horizontal="center" vertical="center" wrapText="1" readingOrder="2"/>
    </xf>
    <xf numFmtId="0" fontId="35" fillId="7" borderId="21" xfId="23" applyFont="1" applyFill="1" applyBorder="1" applyAlignment="1">
      <alignment horizontal="center" vertical="center" wrapText="1" readingOrder="1"/>
    </xf>
    <xf numFmtId="10" fontId="33" fillId="7" borderId="32" xfId="23" applyNumberFormat="1" applyFont="1" applyFill="1" applyBorder="1" applyAlignment="1">
      <alignment horizontal="center" vertical="center" wrapText="1" readingOrder="1"/>
    </xf>
    <xf numFmtId="0" fontId="30" fillId="7" borderId="21" xfId="23" applyFont="1" applyFill="1" applyBorder="1" applyAlignment="1">
      <alignment horizontal="left" vertical="center" wrapText="1" readingOrder="1"/>
    </xf>
    <xf numFmtId="10" fontId="33" fillId="7" borderId="26" xfId="23" applyNumberFormat="1" applyFont="1" applyFill="1" applyBorder="1" applyAlignment="1">
      <alignment horizontal="center" vertical="center" wrapText="1" readingOrder="1"/>
    </xf>
    <xf numFmtId="3" fontId="33" fillId="7" borderId="26" xfId="23" applyNumberFormat="1" applyFont="1" applyFill="1" applyBorder="1" applyAlignment="1">
      <alignment horizontal="center" vertical="center" wrapText="1" readingOrder="1"/>
    </xf>
    <xf numFmtId="0" fontId="34" fillId="7" borderId="21" xfId="23" applyFont="1" applyFill="1" applyBorder="1" applyAlignment="1">
      <alignment horizontal="center" vertical="center" wrapText="1" readingOrder="1"/>
    </xf>
    <xf numFmtId="0" fontId="31" fillId="7" borderId="27" xfId="23" applyFont="1" applyFill="1" applyBorder="1" applyAlignment="1">
      <alignment horizontal="center" vertical="center" wrapText="1" readingOrder="2"/>
    </xf>
    <xf numFmtId="0" fontId="31" fillId="7" borderId="21" xfId="23" applyFont="1" applyFill="1" applyBorder="1" applyAlignment="1">
      <alignment horizontal="center" vertical="center" wrapText="1" readingOrder="1"/>
    </xf>
    <xf numFmtId="0" fontId="31" fillId="7" borderId="19" xfId="23" applyFont="1" applyFill="1" applyBorder="1" applyAlignment="1">
      <alignment horizontal="center" vertical="center" wrapText="1" readingOrder="2"/>
    </xf>
    <xf numFmtId="0" fontId="28" fillId="9" borderId="4" xfId="23" applyFont="1" applyFill="1" applyBorder="1" applyAlignment="1">
      <alignment horizontal="center" vertical="center" wrapText="1" readingOrder="2"/>
    </xf>
    <xf numFmtId="0" fontId="30" fillId="9" borderId="36" xfId="23" applyFont="1" applyFill="1" applyBorder="1" applyAlignment="1">
      <alignment horizontal="left" vertical="center" wrapText="1" readingOrder="1"/>
    </xf>
    <xf numFmtId="10" fontId="95" fillId="7" borderId="24" xfId="23" applyNumberFormat="1" applyFont="1" applyFill="1" applyBorder="1" applyAlignment="1">
      <alignment horizontal="center" vertical="center" wrapText="1" readingOrder="1"/>
    </xf>
    <xf numFmtId="10" fontId="95" fillId="7" borderId="23" xfId="23" applyNumberFormat="1" applyFont="1" applyFill="1" applyBorder="1" applyAlignment="1">
      <alignment horizontal="center" vertical="center" wrapText="1" readingOrder="1"/>
    </xf>
    <xf numFmtId="3" fontId="95" fillId="7" borderId="12" xfId="23" applyNumberFormat="1" applyFont="1" applyFill="1" applyBorder="1" applyAlignment="1">
      <alignment horizontal="center" vertical="center" wrapText="1" readingOrder="1"/>
    </xf>
    <xf numFmtId="3" fontId="95" fillId="7" borderId="41" xfId="23" applyNumberFormat="1" applyFont="1" applyFill="1" applyBorder="1" applyAlignment="1">
      <alignment horizontal="center" vertical="center" wrapText="1" readingOrder="1"/>
    </xf>
    <xf numFmtId="0" fontId="31" fillId="7" borderId="41" xfId="23" applyFont="1" applyFill="1" applyBorder="1" applyAlignment="1">
      <alignment horizontal="center" vertical="center" wrapText="1" readingOrder="2"/>
    </xf>
    <xf numFmtId="0" fontId="30" fillId="7" borderId="33" xfId="23" applyFont="1" applyFill="1" applyBorder="1" applyAlignment="1">
      <alignment horizontal="left" vertical="center" wrapText="1" readingOrder="1"/>
    </xf>
    <xf numFmtId="10" fontId="33" fillId="7" borderId="22" xfId="23" applyNumberFormat="1" applyFont="1" applyFill="1" applyBorder="1" applyAlignment="1">
      <alignment horizontal="center" vertical="center" wrapText="1" readingOrder="1"/>
    </xf>
    <xf numFmtId="10" fontId="33" fillId="7" borderId="40" xfId="23" applyNumberFormat="1" applyFont="1" applyFill="1" applyBorder="1" applyAlignment="1">
      <alignment horizontal="center" vertical="center" wrapText="1" readingOrder="1"/>
    </xf>
    <xf numFmtId="3" fontId="33" fillId="7" borderId="5" xfId="23" applyNumberFormat="1" applyFont="1" applyFill="1" applyBorder="1" applyAlignment="1">
      <alignment horizontal="center" vertical="center" wrapText="1" readingOrder="1"/>
    </xf>
    <xf numFmtId="3" fontId="33" fillId="7" borderId="39" xfId="23" applyNumberFormat="1" applyFont="1" applyFill="1" applyBorder="1" applyAlignment="1">
      <alignment horizontal="center" vertical="center" wrapText="1" readingOrder="1"/>
    </xf>
    <xf numFmtId="0" fontId="31" fillId="7" borderId="39" xfId="23" applyFont="1" applyFill="1" applyBorder="1" applyAlignment="1">
      <alignment horizontal="center" vertical="center" wrapText="1" readingOrder="2"/>
    </xf>
    <xf numFmtId="0" fontId="35" fillId="7" borderId="27" xfId="23" applyFont="1" applyFill="1" applyBorder="1" applyAlignment="1">
      <alignment horizontal="center" vertical="center" wrapText="1" readingOrder="1"/>
    </xf>
    <xf numFmtId="10" fontId="33" fillId="7" borderId="21" xfId="23" applyNumberFormat="1" applyFont="1" applyFill="1" applyBorder="1" applyAlignment="1">
      <alignment horizontal="center" vertical="center" wrapText="1" readingOrder="1"/>
    </xf>
    <xf numFmtId="0" fontId="30" fillId="7" borderId="27" xfId="23" applyFont="1" applyFill="1" applyBorder="1" applyAlignment="1">
      <alignment horizontal="left" vertical="center" wrapText="1" readingOrder="1"/>
    </xf>
    <xf numFmtId="10" fontId="33" fillId="7" borderId="38" xfId="23" applyNumberFormat="1" applyFont="1" applyFill="1" applyBorder="1" applyAlignment="1">
      <alignment horizontal="center" vertical="center" wrapText="1" readingOrder="1"/>
    </xf>
    <xf numFmtId="10" fontId="33" fillId="7" borderId="37" xfId="23" applyNumberFormat="1" applyFont="1" applyFill="1" applyBorder="1" applyAlignment="1">
      <alignment horizontal="center" vertical="center" wrapText="1" readingOrder="1"/>
    </xf>
    <xf numFmtId="3" fontId="33" fillId="7" borderId="3" xfId="23" applyNumberFormat="1" applyFont="1" applyFill="1" applyBorder="1" applyAlignment="1">
      <alignment horizontal="center" vertical="center" wrapText="1" readingOrder="1"/>
    </xf>
    <xf numFmtId="0" fontId="34" fillId="7" borderId="27" xfId="23" applyFont="1" applyFill="1" applyBorder="1" applyAlignment="1">
      <alignment horizontal="center" vertical="center" wrapText="1" readingOrder="1"/>
    </xf>
    <xf numFmtId="3" fontId="9" fillId="4" borderId="24" xfId="23" applyNumberFormat="1" applyFont="1" applyFill="1" applyBorder="1" applyAlignment="1">
      <alignment horizontal="center" vertical="center" wrapText="1"/>
    </xf>
    <xf numFmtId="0" fontId="12" fillId="4" borderId="33" xfId="23" applyFont="1" applyFill="1" applyBorder="1" applyAlignment="1">
      <alignment horizontal="center" vertical="center" wrapText="1"/>
    </xf>
    <xf numFmtId="0" fontId="31" fillId="7" borderId="27" xfId="23" applyFont="1" applyFill="1" applyBorder="1" applyAlignment="1">
      <alignment horizontal="center" vertical="center" wrapText="1" readingOrder="1"/>
    </xf>
    <xf numFmtId="3" fontId="8" fillId="4" borderId="13" xfId="23" applyNumberFormat="1" applyFont="1" applyFill="1" applyBorder="1" applyAlignment="1">
      <alignment horizontal="center" vertical="center" wrapText="1"/>
    </xf>
    <xf numFmtId="0" fontId="12" fillId="4" borderId="27" xfId="23" applyFont="1" applyFill="1" applyBorder="1" applyAlignment="1">
      <alignment horizontal="center" vertical="center" wrapText="1"/>
    </xf>
    <xf numFmtId="3" fontId="33" fillId="7" borderId="0" xfId="23" applyNumberFormat="1" applyFont="1" applyFill="1" applyBorder="1" applyAlignment="1">
      <alignment horizontal="center" vertical="center" wrapText="1" readingOrder="1"/>
    </xf>
    <xf numFmtId="3" fontId="23" fillId="4" borderId="13" xfId="23" applyNumberFormat="1" applyFont="1" applyFill="1" applyBorder="1" applyAlignment="1">
      <alignment horizontal="center" vertical="center" wrapText="1"/>
    </xf>
    <xf numFmtId="0" fontId="32" fillId="10" borderId="20" xfId="23" applyFont="1" applyFill="1" applyBorder="1" applyAlignment="1">
      <alignment horizontal="center" vertical="center" wrapText="1" readingOrder="2"/>
    </xf>
    <xf numFmtId="0" fontId="32" fillId="10" borderId="32" xfId="23" applyFont="1" applyFill="1" applyBorder="1" applyAlignment="1">
      <alignment horizontal="center" vertical="center" wrapText="1" readingOrder="2"/>
    </xf>
    <xf numFmtId="0" fontId="11" fillId="0" borderId="0" xfId="23" applyAlignment="1">
      <alignment horizontal="right"/>
    </xf>
    <xf numFmtId="0" fontId="18" fillId="0" borderId="0" xfId="23" applyFont="1" applyAlignment="1">
      <alignment horizontal="left"/>
    </xf>
    <xf numFmtId="0" fontId="41" fillId="10" borderId="19" xfId="23" applyFont="1" applyFill="1" applyBorder="1" applyAlignment="1">
      <alignment horizontal="center" wrapText="1"/>
    </xf>
    <xf numFmtId="0" fontId="41" fillId="10" borderId="4" xfId="23" applyFont="1" applyFill="1" applyBorder="1" applyAlignment="1">
      <alignment horizontal="center" wrapText="1"/>
    </xf>
    <xf numFmtId="0" fontId="41" fillId="10" borderId="20" xfId="23" applyFont="1" applyFill="1" applyBorder="1" applyAlignment="1">
      <alignment horizontal="center" wrapText="1"/>
    </xf>
    <xf numFmtId="3" fontId="22" fillId="7" borderId="21" xfId="23" applyNumberFormat="1" applyFont="1" applyFill="1" applyBorder="1" applyAlignment="1">
      <alignment horizontal="center" vertical="center" wrapText="1"/>
    </xf>
    <xf numFmtId="3" fontId="23" fillId="7" borderId="0" xfId="23" applyNumberFormat="1" applyFont="1" applyFill="1" applyBorder="1" applyAlignment="1">
      <alignment horizontal="center" vertical="center" wrapText="1"/>
    </xf>
    <xf numFmtId="0" fontId="41" fillId="10" borderId="21" xfId="23" applyFont="1" applyFill="1" applyBorder="1" applyAlignment="1">
      <alignment horizontal="center" wrapText="1"/>
    </xf>
    <xf numFmtId="0" fontId="41" fillId="10" borderId="0" xfId="23" applyFont="1" applyFill="1" applyBorder="1" applyAlignment="1">
      <alignment horizontal="center" wrapText="1"/>
    </xf>
    <xf numFmtId="0" fontId="41" fillId="10" borderId="13" xfId="23" applyFont="1" applyFill="1" applyBorder="1" applyAlignment="1">
      <alignment horizontal="center" wrapText="1"/>
    </xf>
    <xf numFmtId="3" fontId="23" fillId="7" borderId="21" xfId="23" applyNumberFormat="1" applyFont="1" applyFill="1" applyBorder="1" applyAlignment="1">
      <alignment horizontal="center" vertical="center" wrapText="1"/>
    </xf>
    <xf numFmtId="0" fontId="11" fillId="0" borderId="0" xfId="23" applyFont="1"/>
    <xf numFmtId="49" fontId="22" fillId="7" borderId="21" xfId="23" applyNumberFormat="1" applyFont="1" applyFill="1" applyBorder="1" applyAlignment="1">
      <alignment horizontal="center" vertical="center" wrapText="1"/>
    </xf>
    <xf numFmtId="49" fontId="22" fillId="7" borderId="23" xfId="23" applyNumberFormat="1" applyFont="1" applyFill="1" applyBorder="1" applyAlignment="1">
      <alignment horizontal="center" vertical="center" wrapText="1"/>
    </xf>
    <xf numFmtId="3" fontId="23" fillId="7" borderId="3" xfId="23" applyNumberFormat="1" applyFont="1" applyFill="1" applyBorder="1" applyAlignment="1">
      <alignment horizontal="center" vertical="center" wrapText="1"/>
    </xf>
    <xf numFmtId="165" fontId="11" fillId="0" borderId="0" xfId="23" applyNumberFormat="1"/>
    <xf numFmtId="3" fontId="23" fillId="7" borderId="23" xfId="23" applyNumberFormat="1" applyFont="1" applyFill="1" applyBorder="1" applyAlignment="1">
      <alignment horizontal="center" vertical="center" wrapText="1"/>
    </xf>
    <xf numFmtId="0" fontId="41" fillId="10" borderId="19" xfId="23" applyFont="1" applyFill="1" applyBorder="1" applyAlignment="1">
      <alignment horizontal="center" vertical="center" wrapText="1"/>
    </xf>
    <xf numFmtId="0" fontId="41" fillId="10" borderId="4" xfId="23" applyFont="1" applyFill="1" applyBorder="1" applyAlignment="1">
      <alignment horizontal="center" vertical="center" wrapText="1"/>
    </xf>
    <xf numFmtId="0" fontId="41" fillId="10" borderId="20" xfId="23" applyFont="1" applyFill="1" applyBorder="1" applyAlignment="1">
      <alignment horizontal="center" vertical="center" wrapText="1"/>
    </xf>
    <xf numFmtId="0" fontId="41" fillId="10" borderId="32" xfId="23" applyFont="1" applyFill="1" applyBorder="1" applyAlignment="1">
      <alignment horizontal="center" vertical="center" wrapText="1"/>
    </xf>
    <xf numFmtId="3" fontId="23" fillId="7" borderId="13" xfId="23" applyNumberFormat="1" applyFont="1" applyFill="1" applyBorder="1" applyAlignment="1">
      <alignment horizontal="center" vertical="center" wrapText="1"/>
    </xf>
    <xf numFmtId="3" fontId="23" fillId="7" borderId="24" xfId="23" applyNumberFormat="1" applyFont="1" applyFill="1" applyBorder="1" applyAlignment="1">
      <alignment horizontal="center" vertical="center" wrapText="1"/>
    </xf>
    <xf numFmtId="0" fontId="59" fillId="10" borderId="19" xfId="23" applyFont="1" applyFill="1" applyBorder="1" applyAlignment="1">
      <alignment horizontal="center" vertical="center" wrapText="1" readingOrder="2"/>
    </xf>
    <xf numFmtId="0" fontId="59" fillId="10" borderId="32" xfId="23" applyFont="1" applyFill="1" applyBorder="1" applyAlignment="1">
      <alignment horizontal="center" vertical="center" readingOrder="2"/>
    </xf>
    <xf numFmtId="0" fontId="51" fillId="10" borderId="32" xfId="23" applyFont="1" applyFill="1" applyBorder="1" applyAlignment="1">
      <alignment horizontal="center" vertical="center" readingOrder="2"/>
    </xf>
    <xf numFmtId="0" fontId="31" fillId="9" borderId="27" xfId="23" applyFont="1" applyFill="1" applyBorder="1" applyAlignment="1">
      <alignment horizontal="center" vertical="center" readingOrder="2"/>
    </xf>
    <xf numFmtId="3" fontId="95" fillId="9" borderId="27" xfId="23" applyNumberFormat="1" applyFont="1" applyFill="1" applyBorder="1" applyAlignment="1">
      <alignment horizontal="center" vertical="center" readingOrder="2"/>
    </xf>
    <xf numFmtId="10" fontId="95" fillId="9" borderId="27" xfId="23" applyNumberFormat="1" applyFont="1" applyFill="1" applyBorder="1" applyAlignment="1">
      <alignment horizontal="center" vertical="center" readingOrder="1"/>
    </xf>
    <xf numFmtId="0" fontId="50" fillId="7" borderId="27" xfId="23" applyFont="1" applyFill="1" applyBorder="1" applyAlignment="1">
      <alignment horizontal="center" vertical="center" readingOrder="2"/>
    </xf>
    <xf numFmtId="3" fontId="33" fillId="7" borderId="27" xfId="23" applyNumberFormat="1" applyFont="1" applyFill="1" applyBorder="1" applyAlignment="1">
      <alignment horizontal="center" vertical="center" readingOrder="2"/>
    </xf>
    <xf numFmtId="0" fontId="50" fillId="7" borderId="33" xfId="23" applyFont="1" applyFill="1" applyBorder="1" applyAlignment="1">
      <alignment horizontal="center" vertical="center" readingOrder="2"/>
    </xf>
    <xf numFmtId="0" fontId="59" fillId="10" borderId="37" xfId="23" applyFont="1" applyFill="1" applyBorder="1" applyAlignment="1">
      <alignment horizontal="center" vertical="center" wrapText="1" readingOrder="2"/>
    </xf>
    <xf numFmtId="0" fontId="11" fillId="10" borderId="19" xfId="23" applyFont="1" applyFill="1" applyBorder="1" applyAlignment="1">
      <alignment vertical="center"/>
    </xf>
    <xf numFmtId="0" fontId="31" fillId="9" borderId="21" xfId="23" applyFont="1" applyFill="1" applyBorder="1" applyAlignment="1">
      <alignment horizontal="center" vertical="center" readingOrder="2"/>
    </xf>
    <xf numFmtId="0" fontId="50" fillId="7" borderId="21" xfId="23" applyFont="1" applyFill="1" applyBorder="1" applyAlignment="1">
      <alignment horizontal="center" vertical="center" readingOrder="2"/>
    </xf>
    <xf numFmtId="0" fontId="50" fillId="7" borderId="23" xfId="23" applyFont="1" applyFill="1" applyBorder="1" applyAlignment="1">
      <alignment horizontal="center" vertical="center" readingOrder="2"/>
    </xf>
    <xf numFmtId="3" fontId="33" fillId="7" borderId="33" xfId="23" applyNumberFormat="1" applyFont="1" applyFill="1" applyBorder="1" applyAlignment="1">
      <alignment horizontal="center" vertical="center" readingOrder="2"/>
    </xf>
    <xf numFmtId="0" fontId="22" fillId="0" borderId="0" xfId="23" applyFont="1"/>
    <xf numFmtId="0" fontId="18" fillId="0" borderId="0" xfId="23" applyFont="1" applyAlignment="1">
      <alignment horizontal="center" vertical="center"/>
    </xf>
    <xf numFmtId="0" fontId="76" fillId="8" borderId="54" xfId="23" applyFont="1" applyFill="1" applyBorder="1" applyAlignment="1">
      <alignment horizontal="right"/>
    </xf>
    <xf numFmtId="165" fontId="76" fillId="8" borderId="54" xfId="23" applyNumberFormat="1" applyFont="1" applyFill="1" applyBorder="1"/>
    <xf numFmtId="0" fontId="38" fillId="0" borderId="0" xfId="23" applyFont="1"/>
    <xf numFmtId="0" fontId="22" fillId="0" borderId="0" xfId="23" applyFont="1" applyAlignment="1">
      <alignment horizontal="center" vertical="center"/>
    </xf>
    <xf numFmtId="0" fontId="11" fillId="0" borderId="0" xfId="23" applyAlignment="1">
      <alignment horizontal="center" vertical="center"/>
    </xf>
    <xf numFmtId="165" fontId="18" fillId="0" borderId="0" xfId="1" applyNumberFormat="1" applyFont="1" applyAlignment="1">
      <alignment horizontal="center" vertical="center"/>
    </xf>
    <xf numFmtId="164" fontId="18" fillId="0" borderId="0" xfId="4" applyNumberFormat="1" applyFont="1" applyAlignment="1">
      <alignment horizontal="center" vertical="center"/>
    </xf>
    <xf numFmtId="10" fontId="18" fillId="0" borderId="0" xfId="4" applyNumberFormat="1" applyFont="1" applyAlignment="1">
      <alignment horizontal="center" vertical="center"/>
    </xf>
    <xf numFmtId="10" fontId="18" fillId="0" borderId="0" xfId="23" applyNumberFormat="1" applyFont="1" applyAlignment="1">
      <alignment horizontal="center" vertical="center"/>
    </xf>
    <xf numFmtId="167" fontId="18" fillId="0" borderId="0" xfId="1" applyNumberFormat="1" applyFont="1" applyAlignment="1">
      <alignment horizontal="center" vertical="center"/>
    </xf>
    <xf numFmtId="10" fontId="11" fillId="0" borderId="0" xfId="23" applyNumberFormat="1"/>
    <xf numFmtId="0" fontId="36" fillId="0" borderId="0" xfId="23" applyFont="1" applyAlignment="1">
      <alignment horizontal="center" vertical="center"/>
    </xf>
    <xf numFmtId="167" fontId="18" fillId="0" borderId="0" xfId="23" applyNumberFormat="1" applyFont="1" applyAlignment="1">
      <alignment horizontal="center" vertical="center"/>
    </xf>
    <xf numFmtId="0" fontId="37" fillId="0" borderId="0" xfId="23" applyFont="1" applyAlignment="1">
      <alignment horizontal="center" vertical="center"/>
    </xf>
    <xf numFmtId="10" fontId="23" fillId="7" borderId="0" xfId="24" applyNumberFormat="1" applyFont="1" applyFill="1" applyBorder="1" applyAlignment="1">
      <alignment horizontal="center" vertical="center" wrapText="1"/>
    </xf>
    <xf numFmtId="0" fontId="49" fillId="9" borderId="38" xfId="0" applyFont="1" applyFill="1" applyBorder="1" applyAlignment="1">
      <alignment horizontal="center" vertical="center" wrapText="1" readingOrder="2"/>
    </xf>
    <xf numFmtId="0" fontId="99" fillId="10" borderId="19" xfId="23" applyFont="1" applyFill="1" applyBorder="1" applyAlignment="1">
      <alignment horizontal="center" vertical="center" wrapText="1" readingOrder="2"/>
    </xf>
    <xf numFmtId="0" fontId="99" fillId="10" borderId="4" xfId="23" applyFont="1" applyFill="1" applyBorder="1" applyAlignment="1">
      <alignment horizontal="center" vertical="center" wrapText="1" readingOrder="2"/>
    </xf>
    <xf numFmtId="0" fontId="99" fillId="10" borderId="20" xfId="23" applyFont="1" applyFill="1" applyBorder="1" applyAlignment="1">
      <alignment horizontal="center" vertical="center" wrapText="1" readingOrder="2"/>
    </xf>
    <xf numFmtId="3" fontId="74" fillId="4" borderId="13" xfId="23" applyNumberFormat="1" applyFont="1" applyFill="1" applyBorder="1" applyAlignment="1">
      <alignment horizontal="center" vertical="center"/>
    </xf>
    <xf numFmtId="3" fontId="74" fillId="4" borderId="19" xfId="23" applyNumberFormat="1" applyFont="1" applyFill="1" applyBorder="1" applyAlignment="1">
      <alignment horizontal="center" vertical="center"/>
    </xf>
    <xf numFmtId="3" fontId="74" fillId="4" borderId="20" xfId="23" applyNumberFormat="1" applyFont="1" applyFill="1" applyBorder="1" applyAlignment="1">
      <alignment horizontal="center" vertical="center"/>
    </xf>
    <xf numFmtId="4" fontId="22" fillId="4" borderId="32" xfId="0" applyNumberFormat="1" applyFont="1" applyFill="1" applyBorder="1" applyAlignment="1">
      <alignment horizontal="center" vertical="center"/>
    </xf>
    <xf numFmtId="4" fontId="22" fillId="4" borderId="47" xfId="0" applyNumberFormat="1" applyFont="1" applyFill="1" applyBorder="1" applyAlignment="1">
      <alignment horizontal="center" vertical="center"/>
    </xf>
    <xf numFmtId="4" fontId="44" fillId="4" borderId="48" xfId="0" applyNumberFormat="1" applyFont="1" applyFill="1" applyBorder="1" applyAlignment="1">
      <alignment horizontal="center" vertical="center"/>
    </xf>
    <xf numFmtId="0" fontId="67" fillId="10" borderId="19" xfId="0" applyFont="1" applyFill="1" applyBorder="1" applyAlignment="1">
      <alignment horizontal="center" vertical="center" wrapText="1" readingOrder="2"/>
    </xf>
    <xf numFmtId="0" fontId="63" fillId="12" borderId="0" xfId="0" applyFont="1" applyFill="1" applyAlignment="1">
      <alignment horizontal="center" vertical="center"/>
    </xf>
    <xf numFmtId="0" fontId="31" fillId="9" borderId="77" xfId="0" applyFont="1" applyFill="1" applyBorder="1" applyAlignment="1">
      <alignment horizontal="center" vertical="center" wrapText="1" readingOrder="2"/>
    </xf>
    <xf numFmtId="0" fontId="31" fillId="9" borderId="78" xfId="0" applyFont="1" applyFill="1" applyBorder="1" applyAlignment="1">
      <alignment horizontal="center" vertical="center" wrapText="1" readingOrder="2"/>
    </xf>
    <xf numFmtId="0" fontId="40" fillId="9" borderId="4" xfId="0" applyFont="1" applyFill="1" applyBorder="1" applyAlignment="1">
      <alignment horizontal="center" vertical="center" wrapText="1"/>
    </xf>
    <xf numFmtId="0" fontId="40" fillId="9" borderId="20" xfId="0" applyFont="1" applyFill="1" applyBorder="1" applyAlignment="1">
      <alignment horizontal="center" vertical="center" wrapText="1"/>
    </xf>
    <xf numFmtId="0" fontId="42" fillId="0" borderId="67" xfId="0" applyFont="1" applyBorder="1" applyAlignment="1">
      <alignment horizontal="right" vertical="center" readingOrder="2"/>
    </xf>
    <xf numFmtId="0" fontId="30" fillId="21" borderId="75" xfId="0" applyFont="1" applyFill="1" applyBorder="1" applyAlignment="1">
      <alignment horizontal="left" vertical="center" wrapText="1" readingOrder="1"/>
    </xf>
    <xf numFmtId="0" fontId="30" fillId="21" borderId="76" xfId="0" applyFont="1" applyFill="1" applyBorder="1" applyAlignment="1">
      <alignment horizontal="left" vertical="center" wrapText="1" readingOrder="1"/>
    </xf>
    <xf numFmtId="0" fontId="27" fillId="21" borderId="76" xfId="0" applyFont="1" applyFill="1" applyBorder="1" applyAlignment="1">
      <alignment horizontal="left" vertical="center" wrapText="1" readingOrder="2"/>
    </xf>
    <xf numFmtId="0" fontId="77" fillId="9" borderId="4" xfId="0" applyFont="1" applyFill="1" applyBorder="1" applyAlignment="1">
      <alignment horizontal="center" vertical="center" wrapText="1"/>
    </xf>
    <xf numFmtId="0" fontId="77" fillId="9" borderId="20" xfId="0" applyFont="1" applyFill="1" applyBorder="1" applyAlignment="1">
      <alignment horizontal="center" vertical="center" wrapText="1"/>
    </xf>
    <xf numFmtId="0" fontId="0" fillId="0" borderId="21" xfId="0" applyBorder="1" applyAlignment="1">
      <alignment horizontal="center" vertical="top" wrapText="1"/>
    </xf>
    <xf numFmtId="0" fontId="0" fillId="0" borderId="0" xfId="0" applyBorder="1" applyAlignment="1">
      <alignment horizontal="center" vertical="top" wrapText="1"/>
    </xf>
    <xf numFmtId="0" fontId="74" fillId="9" borderId="4" xfId="0" applyFont="1" applyFill="1" applyBorder="1" applyAlignment="1">
      <alignment horizontal="center" vertical="center" wrapText="1"/>
    </xf>
    <xf numFmtId="0" fontId="74" fillId="9" borderId="20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top" wrapText="1"/>
    </xf>
    <xf numFmtId="0" fontId="43" fillId="7" borderId="21" xfId="0" applyFont="1" applyFill="1" applyBorder="1" applyAlignment="1">
      <alignment horizontal="center" vertical="center" wrapText="1" readingOrder="2"/>
    </xf>
    <xf numFmtId="0" fontId="43" fillId="7" borderId="23" xfId="0" applyFont="1" applyFill="1" applyBorder="1" applyAlignment="1">
      <alignment horizontal="center" vertical="center" wrapText="1" readingOrder="2"/>
    </xf>
    <xf numFmtId="0" fontId="29" fillId="9" borderId="19" xfId="0" applyFont="1" applyFill="1" applyBorder="1" applyAlignment="1">
      <alignment horizontal="center" vertical="center" wrapText="1" readingOrder="2"/>
    </xf>
    <xf numFmtId="0" fontId="29" fillId="9" borderId="20" xfId="0" applyFont="1" applyFill="1" applyBorder="1" applyAlignment="1">
      <alignment horizontal="center" vertical="center" wrapText="1" readingOrder="2"/>
    </xf>
    <xf numFmtId="0" fontId="29" fillId="9" borderId="4" xfId="0" applyFont="1" applyFill="1" applyBorder="1" applyAlignment="1">
      <alignment horizontal="center" vertical="center" wrapText="1" readingOrder="2"/>
    </xf>
    <xf numFmtId="0" fontId="43" fillId="7" borderId="19" xfId="0" applyFont="1" applyFill="1" applyBorder="1" applyAlignment="1">
      <alignment horizontal="center" vertical="center" wrapText="1" readingOrder="2"/>
    </xf>
    <xf numFmtId="0" fontId="18" fillId="5" borderId="27" xfId="0" applyFont="1" applyFill="1" applyBorder="1" applyAlignment="1">
      <alignment horizontal="center" vertical="center" wrapText="1"/>
    </xf>
    <xf numFmtId="0" fontId="31" fillId="7" borderId="19" xfId="0" applyFont="1" applyFill="1" applyBorder="1" applyAlignment="1">
      <alignment horizontal="center" vertical="center" wrapText="1" readingOrder="2"/>
    </xf>
    <xf numFmtId="0" fontId="31" fillId="7" borderId="4" xfId="0" applyFont="1" applyFill="1" applyBorder="1" applyAlignment="1">
      <alignment horizontal="center" vertical="center" wrapText="1" readingOrder="2"/>
    </xf>
    <xf numFmtId="0" fontId="31" fillId="7" borderId="21" xfId="0" applyFont="1" applyFill="1" applyBorder="1" applyAlignment="1">
      <alignment horizontal="center" vertical="center" wrapText="1" readingOrder="2"/>
    </xf>
    <xf numFmtId="0" fontId="31" fillId="7" borderId="0" xfId="0" applyFont="1" applyFill="1" applyBorder="1" applyAlignment="1">
      <alignment horizontal="center" vertical="center" wrapText="1" readingOrder="2"/>
    </xf>
    <xf numFmtId="0" fontId="43" fillId="7" borderId="27" xfId="0" applyFont="1" applyFill="1" applyBorder="1" applyAlignment="1">
      <alignment horizontal="center" vertical="center" wrapText="1" readingOrder="2"/>
    </xf>
    <xf numFmtId="0" fontId="43" fillId="7" borderId="33" xfId="0" applyFont="1" applyFill="1" applyBorder="1" applyAlignment="1">
      <alignment horizontal="center" vertical="center" wrapText="1" readingOrder="2"/>
    </xf>
    <xf numFmtId="0" fontId="52" fillId="9" borderId="4" xfId="0" applyFont="1" applyFill="1" applyBorder="1" applyAlignment="1">
      <alignment horizontal="center" vertical="center" wrapText="1" readingOrder="1"/>
    </xf>
    <xf numFmtId="0" fontId="53" fillId="10" borderId="6" xfId="0" applyFont="1" applyFill="1" applyBorder="1" applyAlignment="1">
      <alignment horizontal="center" vertical="center" wrapText="1" readingOrder="1"/>
    </xf>
    <xf numFmtId="0" fontId="31" fillId="7" borderId="23" xfId="0" applyFont="1" applyFill="1" applyBorder="1" applyAlignment="1">
      <alignment horizontal="center" vertical="center" wrapText="1" readingOrder="2"/>
    </xf>
    <xf numFmtId="0" fontId="31" fillId="7" borderId="3" xfId="0" applyFont="1" applyFill="1" applyBorder="1" applyAlignment="1">
      <alignment horizontal="center" vertical="center" wrapText="1" readingOrder="2"/>
    </xf>
    <xf numFmtId="0" fontId="26" fillId="7" borderId="21" xfId="0" applyFont="1" applyFill="1" applyBorder="1" applyAlignment="1">
      <alignment horizontal="center" vertical="center" wrapText="1" readingOrder="2"/>
    </xf>
    <xf numFmtId="0" fontId="26" fillId="7" borderId="0" xfId="0" applyFont="1" applyFill="1" applyBorder="1" applyAlignment="1">
      <alignment horizontal="center" vertical="center" wrapText="1" readingOrder="2"/>
    </xf>
    <xf numFmtId="0" fontId="26" fillId="7" borderId="23" xfId="0" applyFont="1" applyFill="1" applyBorder="1" applyAlignment="1">
      <alignment horizontal="center" vertical="center" wrapText="1" readingOrder="2"/>
    </xf>
    <xf numFmtId="0" fontId="26" fillId="7" borderId="3" xfId="0" applyFont="1" applyFill="1" applyBorder="1" applyAlignment="1">
      <alignment horizontal="center" vertical="center" wrapText="1" readingOrder="2"/>
    </xf>
    <xf numFmtId="0" fontId="26" fillId="7" borderId="19" xfId="0" applyFont="1" applyFill="1" applyBorder="1" applyAlignment="1">
      <alignment horizontal="center" vertical="center" wrapText="1" readingOrder="2"/>
    </xf>
    <xf numFmtId="0" fontId="26" fillId="7" borderId="4" xfId="0" applyFont="1" applyFill="1" applyBorder="1" applyAlignment="1">
      <alignment horizontal="center" vertical="center" wrapText="1" readingOrder="2"/>
    </xf>
    <xf numFmtId="0" fontId="57" fillId="7" borderId="27" xfId="0" applyFont="1" applyFill="1" applyBorder="1" applyAlignment="1">
      <alignment horizontal="center" vertical="center" wrapText="1" readingOrder="2"/>
    </xf>
    <xf numFmtId="0" fontId="43" fillId="7" borderId="32" xfId="0" applyFont="1" applyFill="1" applyBorder="1" applyAlignment="1">
      <alignment horizontal="center" vertical="center" wrapText="1" readingOrder="2"/>
    </xf>
    <xf numFmtId="0" fontId="18" fillId="5" borderId="50" xfId="0" applyFont="1" applyFill="1" applyBorder="1" applyAlignment="1">
      <alignment horizontal="center" vertical="center" wrapText="1"/>
    </xf>
    <xf numFmtId="0" fontId="53" fillId="10" borderId="23" xfId="0" applyFont="1" applyFill="1" applyBorder="1" applyAlignment="1">
      <alignment horizontal="center" vertical="center" wrapText="1" readingOrder="1"/>
    </xf>
    <xf numFmtId="0" fontId="53" fillId="10" borderId="3" xfId="0" applyFont="1" applyFill="1" applyBorder="1" applyAlignment="1">
      <alignment horizontal="center" vertical="center" wrapText="1" readingOrder="1"/>
    </xf>
    <xf numFmtId="0" fontId="18" fillId="5" borderId="51" xfId="0" applyFont="1" applyFill="1" applyBorder="1" applyAlignment="1">
      <alignment horizontal="center" vertical="center" wrapText="1"/>
    </xf>
    <xf numFmtId="0" fontId="18" fillId="5" borderId="0" xfId="0" applyFont="1" applyFill="1" applyBorder="1" applyAlignment="1">
      <alignment horizontal="center" vertical="center" wrapText="1"/>
    </xf>
    <xf numFmtId="0" fontId="18" fillId="5" borderId="8" xfId="0" applyFont="1" applyFill="1" applyBorder="1" applyAlignment="1">
      <alignment horizontal="center" vertical="center" wrapText="1"/>
    </xf>
    <xf numFmtId="0" fontId="52" fillId="9" borderId="19" xfId="0" applyFont="1" applyFill="1" applyBorder="1" applyAlignment="1">
      <alignment horizontal="center" vertical="center" wrapText="1" readingOrder="1"/>
    </xf>
    <xf numFmtId="0" fontId="43" fillId="7" borderId="27" xfId="0" applyNumberFormat="1" applyFont="1" applyFill="1" applyBorder="1" applyAlignment="1">
      <alignment horizontal="center" vertical="center" wrapText="1" readingOrder="2"/>
    </xf>
    <xf numFmtId="0" fontId="43" fillId="7" borderId="33" xfId="0" applyNumberFormat="1" applyFont="1" applyFill="1" applyBorder="1" applyAlignment="1">
      <alignment horizontal="center" vertical="center" wrapText="1" readingOrder="2"/>
    </xf>
    <xf numFmtId="0" fontId="26" fillId="7" borderId="19" xfId="0" applyNumberFormat="1" applyFont="1" applyFill="1" applyBorder="1" applyAlignment="1">
      <alignment horizontal="center" vertical="center" wrapText="1" readingOrder="2"/>
    </xf>
    <xf numFmtId="0" fontId="26" fillId="7" borderId="4" xfId="0" applyNumberFormat="1" applyFont="1" applyFill="1" applyBorder="1" applyAlignment="1">
      <alignment horizontal="center" vertical="center" wrapText="1" readingOrder="2"/>
    </xf>
    <xf numFmtId="0" fontId="26" fillId="7" borderId="21" xfId="0" applyNumberFormat="1" applyFont="1" applyFill="1" applyBorder="1" applyAlignment="1">
      <alignment horizontal="center" vertical="center" wrapText="1" readingOrder="2"/>
    </xf>
    <xf numFmtId="0" fontId="26" fillId="7" borderId="0" xfId="0" applyNumberFormat="1" applyFont="1" applyFill="1" applyBorder="1" applyAlignment="1">
      <alignment horizontal="center" vertical="center" wrapText="1" readingOrder="2"/>
    </xf>
    <xf numFmtId="0" fontId="26" fillId="7" borderId="23" xfId="0" applyNumberFormat="1" applyFont="1" applyFill="1" applyBorder="1" applyAlignment="1">
      <alignment horizontal="center" vertical="center" wrapText="1" readingOrder="2"/>
    </xf>
    <xf numFmtId="0" fontId="26" fillId="7" borderId="3" xfId="0" applyNumberFormat="1" applyFont="1" applyFill="1" applyBorder="1" applyAlignment="1">
      <alignment horizontal="center" vertical="center" wrapText="1" readingOrder="2"/>
    </xf>
    <xf numFmtId="0" fontId="14" fillId="2" borderId="0" xfId="0" applyFont="1" applyFill="1" applyBorder="1" applyAlignment="1">
      <alignment horizontal="center" vertical="center" wrapText="1"/>
    </xf>
    <xf numFmtId="0" fontId="14" fillId="2" borderId="8" xfId="0" applyFont="1" applyFill="1" applyBorder="1" applyAlignment="1">
      <alignment horizontal="center" vertical="center" wrapText="1"/>
    </xf>
    <xf numFmtId="0" fontId="29" fillId="9" borderId="37" xfId="0" applyFont="1" applyFill="1" applyBorder="1" applyAlignment="1">
      <alignment horizontal="center" vertical="center" wrapText="1" readingOrder="2"/>
    </xf>
    <xf numFmtId="0" fontId="29" fillId="9" borderId="38" xfId="0" applyFont="1" applyFill="1" applyBorder="1" applyAlignment="1">
      <alignment horizontal="center" vertical="center" wrapText="1" readingOrder="2"/>
    </xf>
    <xf numFmtId="10" fontId="73" fillId="7" borderId="4" xfId="0" applyNumberFormat="1" applyFont="1" applyFill="1" applyBorder="1" applyAlignment="1">
      <alignment horizontal="center" vertical="center" wrapText="1" readingOrder="1"/>
    </xf>
    <xf numFmtId="10" fontId="73" fillId="7" borderId="20" xfId="0" applyNumberFormat="1" applyFont="1" applyFill="1" applyBorder="1" applyAlignment="1">
      <alignment horizontal="center" vertical="center" wrapText="1" readingOrder="1"/>
    </xf>
    <xf numFmtId="10" fontId="73" fillId="7" borderId="0" xfId="0" applyNumberFormat="1" applyFont="1" applyFill="1" applyBorder="1" applyAlignment="1">
      <alignment horizontal="center" vertical="center" wrapText="1" readingOrder="1"/>
    </xf>
    <xf numFmtId="10" fontId="73" fillId="7" borderId="13" xfId="0" applyNumberFormat="1" applyFont="1" applyFill="1" applyBorder="1" applyAlignment="1">
      <alignment horizontal="center" vertical="center" wrapText="1" readingOrder="1"/>
    </xf>
    <xf numFmtId="10" fontId="73" fillId="7" borderId="3" xfId="0" applyNumberFormat="1" applyFont="1" applyFill="1" applyBorder="1" applyAlignment="1">
      <alignment horizontal="center" vertical="center" wrapText="1" readingOrder="1"/>
    </xf>
    <xf numFmtId="10" fontId="73" fillId="7" borderId="24" xfId="0" applyNumberFormat="1" applyFont="1" applyFill="1" applyBorder="1" applyAlignment="1">
      <alignment horizontal="center" vertical="center" wrapText="1" readingOrder="1"/>
    </xf>
    <xf numFmtId="10" fontId="71" fillId="7" borderId="0" xfId="0" applyNumberFormat="1" applyFont="1" applyFill="1" applyBorder="1" applyAlignment="1">
      <alignment horizontal="center" vertical="center" wrapText="1" readingOrder="1"/>
    </xf>
    <xf numFmtId="10" fontId="71" fillId="7" borderId="13" xfId="0" applyNumberFormat="1" applyFont="1" applyFill="1" applyBorder="1" applyAlignment="1">
      <alignment horizontal="center" vertical="center" wrapText="1" readingOrder="1"/>
    </xf>
    <xf numFmtId="10" fontId="71" fillId="7" borderId="3" xfId="0" applyNumberFormat="1" applyFont="1" applyFill="1" applyBorder="1" applyAlignment="1">
      <alignment horizontal="center" vertical="center" wrapText="1" readingOrder="1"/>
    </xf>
    <xf numFmtId="10" fontId="71" fillId="7" borderId="24" xfId="0" applyNumberFormat="1" applyFont="1" applyFill="1" applyBorder="1" applyAlignment="1">
      <alignment horizontal="center" vertical="center" wrapText="1" readingOrder="1"/>
    </xf>
    <xf numFmtId="0" fontId="32" fillId="10" borderId="6" xfId="0" applyFont="1" applyFill="1" applyBorder="1" applyAlignment="1">
      <alignment horizontal="center" vertical="center" wrapText="1" readingOrder="2"/>
    </xf>
    <xf numFmtId="0" fontId="32" fillId="10" borderId="38" xfId="0" applyFont="1" applyFill="1" applyBorder="1" applyAlignment="1">
      <alignment horizontal="center" vertical="center" wrapText="1" readingOrder="2"/>
    </xf>
    <xf numFmtId="0" fontId="43" fillId="7" borderId="20" xfId="0" applyFont="1" applyFill="1" applyBorder="1" applyAlignment="1">
      <alignment horizontal="center" vertical="center" wrapText="1" readingOrder="2"/>
    </xf>
    <xf numFmtId="0" fontId="43" fillId="7" borderId="13" xfId="0" applyFont="1" applyFill="1" applyBorder="1" applyAlignment="1">
      <alignment horizontal="center" vertical="center" wrapText="1" readingOrder="2"/>
    </xf>
    <xf numFmtId="0" fontId="18" fillId="5" borderId="19" xfId="0" applyFont="1" applyFill="1" applyBorder="1" applyAlignment="1">
      <alignment horizontal="center" vertical="center" wrapText="1"/>
    </xf>
    <xf numFmtId="0" fontId="18" fillId="5" borderId="21" xfId="0" applyFont="1" applyFill="1" applyBorder="1" applyAlignment="1">
      <alignment horizontal="center" vertical="center" wrapText="1"/>
    </xf>
    <xf numFmtId="0" fontId="18" fillId="5" borderId="35" xfId="0" applyFont="1" applyFill="1" applyBorder="1" applyAlignment="1">
      <alignment horizontal="center" vertical="center" wrapText="1"/>
    </xf>
    <xf numFmtId="0" fontId="43" fillId="7" borderId="0" xfId="0" applyFont="1" applyFill="1" applyBorder="1" applyAlignment="1">
      <alignment horizontal="center" vertical="center" wrapText="1" readingOrder="2"/>
    </xf>
    <xf numFmtId="0" fontId="43" fillId="7" borderId="24" xfId="0" applyFont="1" applyFill="1" applyBorder="1" applyAlignment="1">
      <alignment horizontal="center" vertical="center" wrapText="1" readingOrder="2"/>
    </xf>
    <xf numFmtId="0" fontId="18" fillId="5" borderId="23" xfId="0" applyFont="1" applyFill="1" applyBorder="1" applyAlignment="1">
      <alignment horizontal="center" vertical="center" wrapText="1"/>
    </xf>
    <xf numFmtId="0" fontId="53" fillId="10" borderId="37" xfId="0" applyFont="1" applyFill="1" applyBorder="1" applyAlignment="1">
      <alignment horizontal="center" vertical="center" wrapText="1" readingOrder="1"/>
    </xf>
    <xf numFmtId="0" fontId="18" fillId="5" borderId="34" xfId="0" applyFont="1" applyFill="1" applyBorder="1" applyAlignment="1">
      <alignment horizontal="center" vertical="center" wrapText="1"/>
    </xf>
    <xf numFmtId="0" fontId="18" fillId="5" borderId="3" xfId="0" applyFont="1" applyFill="1" applyBorder="1" applyAlignment="1">
      <alignment horizontal="center" vertical="center" wrapText="1"/>
    </xf>
    <xf numFmtId="0" fontId="29" fillId="9" borderId="6" xfId="0" applyFont="1" applyFill="1" applyBorder="1" applyAlignment="1">
      <alignment horizontal="center" vertical="center" wrapText="1" readingOrder="1"/>
    </xf>
    <xf numFmtId="0" fontId="29" fillId="9" borderId="38" xfId="0" applyFont="1" applyFill="1" applyBorder="1" applyAlignment="1">
      <alignment horizontal="center" vertical="center" wrapText="1" readingOrder="1"/>
    </xf>
    <xf numFmtId="0" fontId="70" fillId="7" borderId="20" xfId="0" applyFont="1" applyFill="1" applyBorder="1" applyAlignment="1">
      <alignment horizontal="center" vertical="center" wrapText="1" readingOrder="2"/>
    </xf>
    <xf numFmtId="0" fontId="70" fillId="7" borderId="13" xfId="0" applyFont="1" applyFill="1" applyBorder="1" applyAlignment="1">
      <alignment horizontal="center" vertical="center" wrapText="1" readingOrder="2"/>
    </xf>
    <xf numFmtId="0" fontId="29" fillId="9" borderId="4" xfId="0" applyFont="1" applyFill="1" applyBorder="1" applyAlignment="1">
      <alignment horizontal="center" vertical="center" wrapText="1" readingOrder="1"/>
    </xf>
    <xf numFmtId="0" fontId="29" fillId="9" borderId="20" xfId="0" applyFont="1" applyFill="1" applyBorder="1" applyAlignment="1">
      <alignment horizontal="center" vertical="center" wrapText="1" readingOrder="1"/>
    </xf>
    <xf numFmtId="0" fontId="29" fillId="9" borderId="19" xfId="0" applyFont="1" applyFill="1" applyBorder="1" applyAlignment="1">
      <alignment horizontal="center" vertical="center" wrapText="1" readingOrder="1"/>
    </xf>
    <xf numFmtId="0" fontId="12" fillId="4" borderId="0" xfId="0" applyFont="1" applyFill="1" applyBorder="1" applyAlignment="1">
      <alignment horizontal="center" vertical="center" wrapText="1"/>
    </xf>
    <xf numFmtId="0" fontId="19" fillId="4" borderId="0" xfId="0" applyFont="1" applyFill="1" applyBorder="1" applyAlignment="1">
      <alignment horizontal="center" vertical="center" wrapText="1"/>
    </xf>
    <xf numFmtId="0" fontId="19" fillId="4" borderId="3" xfId="0" applyFont="1" applyFill="1" applyBorder="1" applyAlignment="1">
      <alignment horizontal="center" vertical="center" wrapText="1"/>
    </xf>
    <xf numFmtId="0" fontId="13" fillId="4" borderId="4" xfId="0" applyFont="1" applyFill="1" applyBorder="1" applyAlignment="1">
      <alignment horizontal="center" vertical="center" wrapText="1"/>
    </xf>
    <xf numFmtId="0" fontId="13" fillId="4" borderId="0" xfId="0" applyFont="1" applyFill="1" applyBorder="1" applyAlignment="1">
      <alignment horizontal="center" vertical="center" wrapText="1"/>
    </xf>
    <xf numFmtId="0" fontId="13" fillId="4" borderId="3" xfId="0" applyFont="1" applyFill="1" applyBorder="1" applyAlignment="1">
      <alignment horizontal="center" vertical="center" wrapText="1"/>
    </xf>
    <xf numFmtId="0" fontId="13" fillId="4" borderId="5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top" wrapText="1"/>
    </xf>
    <xf numFmtId="0" fontId="19" fillId="4" borderId="4" xfId="0" applyFont="1" applyFill="1" applyBorder="1" applyAlignment="1">
      <alignment horizontal="center" vertical="center" wrapText="1"/>
    </xf>
    <xf numFmtId="0" fontId="19" fillId="4" borderId="5" xfId="0" applyFont="1" applyFill="1" applyBorder="1" applyAlignment="1">
      <alignment horizontal="center" vertical="center" wrapText="1"/>
    </xf>
    <xf numFmtId="0" fontId="20" fillId="4" borderId="0" xfId="0" applyFont="1" applyFill="1" applyBorder="1" applyAlignment="1">
      <alignment horizontal="center" vertical="center" wrapText="1"/>
    </xf>
    <xf numFmtId="0" fontId="12" fillId="4" borderId="3" xfId="0" applyFont="1" applyFill="1" applyBorder="1" applyAlignment="1">
      <alignment horizontal="center" vertical="center" wrapText="1"/>
    </xf>
    <xf numFmtId="0" fontId="12" fillId="4" borderId="4" xfId="0" applyFont="1" applyFill="1" applyBorder="1" applyAlignment="1">
      <alignment horizontal="center" vertical="center" wrapText="1"/>
    </xf>
    <xf numFmtId="0" fontId="12" fillId="4" borderId="5" xfId="0" applyFont="1" applyFill="1" applyBorder="1" applyAlignment="1">
      <alignment horizontal="center" vertical="center" wrapText="1"/>
    </xf>
    <xf numFmtId="0" fontId="31" fillId="9" borderId="4" xfId="23" applyFont="1" applyFill="1" applyBorder="1" applyAlignment="1">
      <alignment horizontal="center" vertical="center" wrapText="1" readingOrder="1"/>
    </xf>
    <xf numFmtId="0" fontId="31" fillId="9" borderId="20" xfId="23" applyFont="1" applyFill="1" applyBorder="1" applyAlignment="1">
      <alignment horizontal="center" vertical="center" wrapText="1" readingOrder="1"/>
    </xf>
    <xf numFmtId="0" fontId="32" fillId="10" borderId="21" xfId="23" applyFont="1" applyFill="1" applyBorder="1" applyAlignment="1">
      <alignment horizontal="center" vertical="center" wrapText="1" readingOrder="2"/>
    </xf>
    <xf numFmtId="0" fontId="32" fillId="10" borderId="0" xfId="23" applyFont="1" applyFill="1" applyBorder="1" applyAlignment="1">
      <alignment horizontal="center" vertical="center" wrapText="1" readingOrder="2"/>
    </xf>
    <xf numFmtId="0" fontId="32" fillId="10" borderId="63" xfId="23" applyFont="1" applyFill="1" applyBorder="1" applyAlignment="1">
      <alignment horizontal="center" vertical="center" wrapText="1" readingOrder="2"/>
    </xf>
    <xf numFmtId="0" fontId="32" fillId="10" borderId="32" xfId="23" applyFont="1" applyFill="1" applyBorder="1" applyAlignment="1">
      <alignment horizontal="center" vertical="center" wrapText="1" readingOrder="2"/>
    </xf>
    <xf numFmtId="0" fontId="32" fillId="10" borderId="33" xfId="23" applyFont="1" applyFill="1" applyBorder="1" applyAlignment="1">
      <alignment horizontal="center" vertical="center" wrapText="1" readingOrder="2"/>
    </xf>
    <xf numFmtId="0" fontId="32" fillId="10" borderId="13" xfId="23" applyFont="1" applyFill="1" applyBorder="1" applyAlignment="1">
      <alignment horizontal="center" vertical="center" wrapText="1" readingOrder="2"/>
    </xf>
    <xf numFmtId="0" fontId="29" fillId="9" borderId="4" xfId="23" applyFont="1" applyFill="1" applyBorder="1" applyAlignment="1">
      <alignment horizontal="center" vertical="center" wrapText="1" readingOrder="1"/>
    </xf>
    <xf numFmtId="0" fontId="29" fillId="9" borderId="20" xfId="23" applyFont="1" applyFill="1" applyBorder="1" applyAlignment="1">
      <alignment horizontal="center" vertical="center" wrapText="1" readingOrder="1"/>
    </xf>
    <xf numFmtId="0" fontId="31" fillId="9" borderId="19" xfId="23" applyFont="1" applyFill="1" applyBorder="1" applyAlignment="1">
      <alignment horizontal="center" vertical="center" wrapText="1" readingOrder="1"/>
    </xf>
    <xf numFmtId="0" fontId="32" fillId="10" borderId="62" xfId="23" applyFont="1" applyFill="1" applyBorder="1" applyAlignment="1">
      <alignment horizontal="center" vertical="center" wrapText="1" readingOrder="2"/>
    </xf>
    <xf numFmtId="0" fontId="32" fillId="10" borderId="19" xfId="23" applyFont="1" applyFill="1" applyBorder="1" applyAlignment="1">
      <alignment horizontal="center" vertical="center" wrapText="1" readingOrder="2"/>
    </xf>
    <xf numFmtId="0" fontId="40" fillId="9" borderId="19" xfId="23" applyFont="1" applyFill="1" applyBorder="1" applyAlignment="1">
      <alignment horizontal="center" vertical="center" wrapText="1"/>
    </xf>
    <xf numFmtId="0" fontId="40" fillId="9" borderId="4" xfId="23" applyFont="1" applyFill="1" applyBorder="1" applyAlignment="1">
      <alignment horizontal="center" vertical="center" wrapText="1"/>
    </xf>
    <xf numFmtId="0" fontId="40" fillId="9" borderId="20" xfId="23" applyFont="1" applyFill="1" applyBorder="1" applyAlignment="1">
      <alignment horizontal="center" vertical="center" wrapText="1"/>
    </xf>
    <xf numFmtId="0" fontId="31" fillId="9" borderId="21" xfId="23" applyFont="1" applyFill="1" applyBorder="1" applyAlignment="1">
      <alignment horizontal="center" vertical="center" wrapText="1" readingOrder="2"/>
    </xf>
    <xf numFmtId="0" fontId="31" fillId="9" borderId="23" xfId="23" applyFont="1" applyFill="1" applyBorder="1" applyAlignment="1">
      <alignment horizontal="center" vertical="center" wrapText="1" readingOrder="2"/>
    </xf>
    <xf numFmtId="0" fontId="31" fillId="9" borderId="0" xfId="23" applyFont="1" applyFill="1" applyBorder="1" applyAlignment="1">
      <alignment horizontal="center" vertical="center" wrapText="1" readingOrder="2"/>
    </xf>
    <xf numFmtId="0" fontId="31" fillId="9" borderId="53" xfId="23" applyFont="1" applyFill="1" applyBorder="1" applyAlignment="1">
      <alignment horizontal="center" vertical="center" wrapText="1" readingOrder="2"/>
    </xf>
    <xf numFmtId="0" fontId="22" fillId="0" borderId="0" xfId="23" applyFont="1" applyAlignment="1">
      <alignment horizontal="center"/>
    </xf>
    <xf numFmtId="0" fontId="22" fillId="0" borderId="0" xfId="23" applyFont="1" applyAlignment="1">
      <alignment horizontal="center" vertical="center"/>
    </xf>
    <xf numFmtId="0" fontId="14" fillId="2" borderId="19" xfId="23" applyFont="1" applyFill="1" applyBorder="1" applyAlignment="1">
      <alignment horizontal="center" vertical="center"/>
    </xf>
    <xf numFmtId="0" fontId="14" fillId="2" borderId="4" xfId="23" applyFont="1" applyFill="1" applyBorder="1" applyAlignment="1">
      <alignment horizontal="center" vertical="center"/>
    </xf>
    <xf numFmtId="0" fontId="14" fillId="2" borderId="20" xfId="23" applyFont="1" applyFill="1" applyBorder="1" applyAlignment="1">
      <alignment horizontal="center" vertical="center"/>
    </xf>
    <xf numFmtId="0" fontId="50" fillId="19" borderId="0" xfId="23" applyFont="1" applyFill="1" applyBorder="1" applyAlignment="1">
      <alignment horizontal="right" vertical="center" wrapText="1" readingOrder="1"/>
    </xf>
    <xf numFmtId="0" fontId="14" fillId="2" borderId="6" xfId="23" applyFont="1" applyFill="1" applyBorder="1" applyAlignment="1">
      <alignment horizontal="center" vertical="center"/>
    </xf>
    <xf numFmtId="0" fontId="14" fillId="2" borderId="6" xfId="23" applyFont="1" applyFill="1" applyBorder="1" applyAlignment="1">
      <alignment horizontal="center" vertical="center" wrapText="1"/>
    </xf>
    <xf numFmtId="0" fontId="14" fillId="2" borderId="38" xfId="23" applyFont="1" applyFill="1" applyBorder="1" applyAlignment="1">
      <alignment horizontal="center" vertical="center" wrapText="1"/>
    </xf>
    <xf numFmtId="0" fontId="16" fillId="3" borderId="37" xfId="23" applyFont="1" applyFill="1" applyBorder="1" applyAlignment="1">
      <alignment horizontal="center" vertical="center" wrapText="1"/>
    </xf>
    <xf numFmtId="0" fontId="16" fillId="3" borderId="38" xfId="23" applyFont="1" applyFill="1" applyBorder="1" applyAlignment="1">
      <alignment horizontal="center" vertical="center" wrapText="1"/>
    </xf>
    <xf numFmtId="0" fontId="16" fillId="3" borderId="6" xfId="23" applyFont="1" applyFill="1" applyBorder="1" applyAlignment="1">
      <alignment horizontal="center" vertical="center" wrapText="1"/>
    </xf>
    <xf numFmtId="0" fontId="92" fillId="7" borderId="21" xfId="0" applyFont="1" applyFill="1" applyBorder="1" applyAlignment="1">
      <alignment horizontal="center" vertical="center" wrapText="1" readingOrder="2"/>
    </xf>
    <xf numFmtId="0" fontId="67" fillId="10" borderId="19" xfId="0" applyFont="1" applyFill="1" applyBorder="1" applyAlignment="1">
      <alignment horizontal="center" vertical="center" wrapText="1" readingOrder="2"/>
    </xf>
    <xf numFmtId="0" fontId="67" fillId="10" borderId="21" xfId="0" applyFont="1" applyFill="1" applyBorder="1" applyAlignment="1">
      <alignment horizontal="center" vertical="center" wrapText="1" readingOrder="2"/>
    </xf>
    <xf numFmtId="0" fontId="67" fillId="10" borderId="4" xfId="0" applyFont="1" applyFill="1" applyBorder="1" applyAlignment="1">
      <alignment horizontal="center" vertical="center" wrapText="1" readingOrder="2"/>
    </xf>
    <xf numFmtId="0" fontId="67" fillId="10" borderId="0" xfId="0" applyFont="1" applyFill="1" applyBorder="1" applyAlignment="1">
      <alignment horizontal="center" vertical="center" wrapText="1" readingOrder="2"/>
    </xf>
    <xf numFmtId="0" fontId="67" fillId="10" borderId="20" xfId="0" applyFont="1" applyFill="1" applyBorder="1" applyAlignment="1">
      <alignment horizontal="center" vertical="center" wrapText="1" readingOrder="2"/>
    </xf>
    <xf numFmtId="0" fontId="67" fillId="10" borderId="13" xfId="0" applyFont="1" applyFill="1" applyBorder="1" applyAlignment="1">
      <alignment horizontal="center" vertical="center" wrapText="1" readingOrder="2"/>
    </xf>
    <xf numFmtId="3" fontId="44" fillId="4" borderId="37" xfId="23" applyNumberFormat="1" applyFont="1" applyFill="1" applyBorder="1" applyAlignment="1">
      <alignment horizontal="center" vertical="center"/>
    </xf>
    <xf numFmtId="3" fontId="78" fillId="4" borderId="37" xfId="23" applyNumberFormat="1" applyFont="1" applyFill="1" applyBorder="1" applyAlignment="1">
      <alignment horizontal="center" vertical="center"/>
    </xf>
    <xf numFmtId="3" fontId="78" fillId="4" borderId="6" xfId="23" applyNumberFormat="1" applyFont="1" applyFill="1" applyBorder="1" applyAlignment="1">
      <alignment horizontal="center" vertical="center"/>
    </xf>
    <xf numFmtId="3" fontId="78" fillId="4" borderId="38" xfId="23" applyNumberFormat="1" applyFont="1" applyFill="1" applyBorder="1" applyAlignment="1">
      <alignment horizontal="center" vertical="center"/>
    </xf>
    <xf numFmtId="3" fontId="43" fillId="20" borderId="37" xfId="23" applyNumberFormat="1" applyFont="1" applyFill="1" applyBorder="1" applyAlignment="1">
      <alignment horizontal="center" vertical="center" wrapText="1" readingOrder="1"/>
    </xf>
  </cellXfs>
  <cellStyles count="53">
    <cellStyle name="Comma" xfId="1" builtinId="3"/>
    <cellStyle name="Comma [0] 2" xfId="19"/>
    <cellStyle name="Comma [0] 2 2" xfId="39"/>
    <cellStyle name="Comma 2" xfId="3"/>
    <cellStyle name="Comma 2 2" xfId="21"/>
    <cellStyle name="Comma 2 2 2" xfId="41"/>
    <cellStyle name="Comma 2 3" xfId="35"/>
    <cellStyle name="Comma 3" xfId="5"/>
    <cellStyle name="Comma 3 2" xfId="22"/>
    <cellStyle name="Comma 4" xfId="11"/>
    <cellStyle name="Comma 4 2" xfId="25"/>
    <cellStyle name="Comma 5" xfId="18"/>
    <cellStyle name="Comma 5 2" xfId="38"/>
    <cellStyle name="Hyperlink" xfId="13" builtinId="8"/>
    <cellStyle name="Normal" xfId="0" builtinId="0"/>
    <cellStyle name="Normal 19" xfId="29"/>
    <cellStyle name="Normal 19 2" xfId="45"/>
    <cellStyle name="Normal 2" xfId="2"/>
    <cellStyle name="Normal 2 2" xfId="6"/>
    <cellStyle name="Normal 2 2 2" xfId="15"/>
    <cellStyle name="Normal 2 2 3" xfId="23"/>
    <cellStyle name="Normal 2 3" xfId="16"/>
    <cellStyle name="Normal 2 3 2" xfId="37"/>
    <cellStyle name="Normal 2 4" xfId="17"/>
    <cellStyle name="Normal 2 5" xfId="20"/>
    <cellStyle name="Normal 2 5 2" xfId="40"/>
    <cellStyle name="Normal 2 6" xfId="34"/>
    <cellStyle name="Normal 2 7" xfId="52"/>
    <cellStyle name="Normal 23" xfId="30"/>
    <cellStyle name="Normal 23 2" xfId="46"/>
    <cellStyle name="Normal 3" xfId="12"/>
    <cellStyle name="Normal 3 2" xfId="8"/>
    <cellStyle name="Normal 30" xfId="31"/>
    <cellStyle name="Normal 30 2" xfId="47"/>
    <cellStyle name="Normal 32" xfId="32"/>
    <cellStyle name="Normal 32 2" xfId="48"/>
    <cellStyle name="Normal 33" xfId="33"/>
    <cellStyle name="Normal 33 2" xfId="49"/>
    <cellStyle name="Normal 4" xfId="9"/>
    <cellStyle name="Normal 5" xfId="14"/>
    <cellStyle name="Normal 5 2" xfId="36"/>
    <cellStyle name="Normal 6" xfId="26"/>
    <cellStyle name="Normal 6 2" xfId="42"/>
    <cellStyle name="Normal 7" xfId="28"/>
    <cellStyle name="Normal 7 2" xfId="44"/>
    <cellStyle name="Normal 8" xfId="50"/>
    <cellStyle name="Normal_Sheet1" xfId="10"/>
    <cellStyle name="Percent" xfId="4" builtinId="5"/>
    <cellStyle name="Percent 2" xfId="7"/>
    <cellStyle name="Percent 2 2" xfId="24"/>
    <cellStyle name="Percent 3" xfId="27"/>
    <cellStyle name="Percent 3 2" xfId="43"/>
    <cellStyle name="Percent 4" xfId="51"/>
  </cellStyles>
  <dxfs count="5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B Mitra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B Mitra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Mitra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Mitra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Mitra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Mitra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/>
        <horizontal/>
      </border>
    </dxf>
    <dxf>
      <border outline="0">
        <bottom style="thin">
          <color theme="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Mitra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Mitra"/>
        <scheme val="none"/>
      </font>
      <fill>
        <patternFill patternType="solid">
          <fgColor indexed="64"/>
          <bgColor theme="4" tint="0.5999938962981048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4" formatCode="0.00%"/>
      <fill>
        <patternFill patternType="solid">
          <fgColor indexed="64"/>
          <bgColor rgb="FFE0DDC6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/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none"/>
      </font>
      <numFmt numFmtId="3" formatCode="#,##0"/>
      <fill>
        <patternFill patternType="solid">
          <fgColor indexed="64"/>
          <bgColor rgb="FFE0DDC6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none"/>
      </font>
      <numFmt numFmtId="3" formatCode="#,##0"/>
      <fill>
        <patternFill patternType="solid">
          <fgColor indexed="64"/>
          <bgColor rgb="FFE0DDC6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B Mitra"/>
        <scheme val="none"/>
      </font>
      <numFmt numFmtId="3" formatCode="#,##0"/>
      <fill>
        <patternFill patternType="solid">
          <fgColor indexed="64"/>
          <bgColor rgb="FFE0DDC6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B Mitra"/>
        <scheme val="none"/>
      </font>
      <fill>
        <patternFill patternType="solid">
          <fgColor indexed="64"/>
          <bgColor rgb="FFE0DDC6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959595"/>
        </left>
        <right/>
        <top style="thin">
          <color rgb="FF959595"/>
        </top>
        <bottom/>
        <vertical/>
        <horizontal/>
      </border>
    </dxf>
    <dxf>
      <border outline="0">
        <bottom style="thin">
          <color rgb="FF959595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B Koodak"/>
        <scheme val="none"/>
      </font>
      <fill>
        <patternFill patternType="solid">
          <fgColor indexed="64"/>
          <bgColor rgb="FF73AD9A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fill>
        <patternFill patternType="solid">
          <fgColor indexed="64"/>
          <bgColor rgb="FFE0DDC6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none"/>
      </font>
      <numFmt numFmtId="3" formatCode="#,##0"/>
      <fill>
        <patternFill patternType="solid">
          <fgColor indexed="64"/>
          <bgColor rgb="FFE0DDC6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none"/>
      </font>
      <numFmt numFmtId="3" formatCode="#,##0"/>
      <fill>
        <patternFill patternType="solid">
          <fgColor indexed="64"/>
          <bgColor rgb="FFE0DDC6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B Mitra"/>
        <scheme val="none"/>
      </font>
      <numFmt numFmtId="3" formatCode="#,##0"/>
      <fill>
        <patternFill patternType="solid">
          <fgColor indexed="64"/>
          <bgColor rgb="FFE0DDC6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B Mitra"/>
        <scheme val="none"/>
      </font>
      <numFmt numFmtId="3" formatCode="#,##0"/>
      <fill>
        <patternFill patternType="solid">
          <fgColor indexed="64"/>
          <bgColor rgb="FFE0DDC6"/>
        </patternFill>
      </fill>
      <alignment horizontal="center" vertical="center" textRotation="0" wrapText="1" indent="0" justifyLastLine="0" shrinkToFit="0" readingOrder="0"/>
    </dxf>
    <dxf>
      <border outline="0">
        <bottom style="thin">
          <color rgb="FF959595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B Koodak"/>
        <scheme val="none"/>
      </font>
      <fill>
        <patternFill patternType="solid">
          <fgColor indexed="64"/>
          <bgColor rgb="FF73AD9A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4" formatCode="0.00%"/>
      <fill>
        <patternFill patternType="solid">
          <fgColor indexed="64"/>
          <bgColor rgb="FFE0DDC6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/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fill>
        <patternFill patternType="solid">
          <fgColor indexed="64"/>
          <bgColor rgb="FFE0DDC6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fill>
        <patternFill patternType="solid">
          <fgColor indexed="64"/>
          <bgColor rgb="FFE0DDC6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B Mitra"/>
        <scheme val="none"/>
      </font>
      <numFmt numFmtId="3" formatCode="#,##0"/>
      <fill>
        <patternFill patternType="solid">
          <fgColor indexed="64"/>
          <bgColor rgb="FFE0DDC6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B Mitra"/>
        <scheme val="none"/>
      </font>
      <fill>
        <patternFill patternType="solid">
          <fgColor indexed="64"/>
          <bgColor rgb="FFE0DDC6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959595"/>
        </left>
        <right/>
        <top style="thin">
          <color rgb="FF959595"/>
        </top>
        <bottom/>
      </border>
    </dxf>
    <dxf>
      <border outline="0">
        <left style="thin">
          <color rgb="FF959595"/>
        </left>
        <top style="thin">
          <color rgb="FF959595"/>
        </top>
        <bottom style="thin">
          <color rgb="FF959595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B Koodak"/>
        <scheme val="none"/>
      </font>
      <fill>
        <patternFill patternType="solid">
          <fgColor indexed="64"/>
          <bgColor rgb="FF73AD9A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none"/>
      </font>
      <numFmt numFmtId="14" formatCode="0.00%"/>
      <fill>
        <patternFill patternType="solid">
          <fgColor indexed="64"/>
          <bgColor rgb="FFE0DDC6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B Mitra"/>
        <scheme val="none"/>
      </font>
      <numFmt numFmtId="3" formatCode="#,##0"/>
      <fill>
        <patternFill patternType="solid">
          <fgColor indexed="64"/>
          <bgColor rgb="FFE0DDC6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none"/>
      </font>
      <numFmt numFmtId="3" formatCode="#,##0"/>
      <fill>
        <patternFill patternType="solid">
          <fgColor indexed="64"/>
          <bgColor rgb="FFE0DDC6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B Mitra"/>
        <scheme val="none"/>
      </font>
      <numFmt numFmtId="3" formatCode="#,##0"/>
      <fill>
        <patternFill patternType="solid">
          <fgColor indexed="64"/>
          <bgColor rgb="FFE0DDC6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B Mitra"/>
        <scheme val="none"/>
      </font>
      <fill>
        <patternFill patternType="solid">
          <fgColor indexed="64"/>
          <bgColor rgb="FFE0DDC6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959595"/>
        </left>
        <right/>
        <top style="thin">
          <color rgb="FF959595"/>
        </top>
        <bottom/>
        <vertical/>
        <horizontal/>
      </border>
    </dxf>
    <dxf>
      <border outline="0">
        <left style="thin">
          <color rgb="FF959595"/>
        </left>
        <top style="thin">
          <color rgb="FF959595"/>
        </top>
        <bottom style="thin">
          <color rgb="FF95959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4" formatCode="0.00%"/>
      <fill>
        <patternFill patternType="solid">
          <fgColor indexed="64"/>
          <bgColor rgb="FFE0DDC6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numFmt numFmtId="3" formatCode="#,##0"/>
      <fill>
        <patternFill patternType="solid">
          <fgColor indexed="64"/>
          <bgColor rgb="FFE0DDC6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numFmt numFmtId="3" formatCode="#,##0"/>
      <fill>
        <patternFill patternType="solid">
          <fgColor indexed="64"/>
          <bgColor rgb="FFE0DDC6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B Mitra"/>
        <scheme val="none"/>
      </font>
      <numFmt numFmtId="3" formatCode="#,##0"/>
      <fill>
        <patternFill patternType="solid">
          <fgColor indexed="64"/>
          <bgColor rgb="FFE0DDC6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B Mitra"/>
        <scheme val="none"/>
      </font>
      <fill>
        <patternFill patternType="solid">
          <fgColor indexed="64"/>
          <bgColor rgb="FFE0DDC6"/>
        </patternFill>
      </fill>
      <alignment horizontal="center" vertical="center" textRotation="0" wrapText="1" indent="0" justifyLastLine="0" shrinkToFit="0" readingOrder="0"/>
    </dxf>
    <dxf>
      <border outline="0">
        <left style="thin">
          <color rgb="FF959595"/>
        </left>
        <top style="thin">
          <color rgb="FF959595"/>
        </top>
        <bottom style="thin">
          <color rgb="FF95959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fill>
        <patternFill patternType="solid">
          <fgColor indexed="64"/>
          <bgColor rgb="FFE0DDC6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  <numFmt numFmtId="14" formatCode="0.00%"/>
      <fill>
        <patternFill patternType="solid">
          <fgColor indexed="64"/>
          <bgColor rgb="FFE0DDC6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/>
        <top/>
        <bottom/>
        <vertical style="thin">
          <color auto="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IPT.Nazanin"/>
        <scheme val="none"/>
      </font>
      <numFmt numFmtId="14" formatCode="0.00%"/>
      <fill>
        <patternFill patternType="solid">
          <fgColor indexed="64"/>
          <bgColor rgb="FFE0DDC6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fill>
        <patternFill patternType="solid">
          <fgColor indexed="64"/>
          <bgColor rgb="FFE0DDC6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fill>
        <patternFill patternType="solid">
          <fgColor indexed="64"/>
          <bgColor rgb="FFE0DDC6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IPT.Nazanin"/>
        <scheme val="none"/>
      </font>
      <numFmt numFmtId="3" formatCode="#,##0"/>
      <fill>
        <patternFill patternType="solid">
          <fgColor indexed="64"/>
          <bgColor rgb="FFE0DDC6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 Mitra"/>
        <scheme val="none"/>
      </font>
      <fill>
        <patternFill patternType="solid">
          <fgColor indexed="64"/>
          <bgColor rgb="FFF9F9F9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auto="1"/>
        </right>
        <top/>
        <bottom/>
        <vertical style="thin">
          <color auto="1"/>
        </vertical>
        <horizontal/>
      </border>
    </dxf>
    <dxf>
      <border outline="0">
        <left style="thin">
          <color rgb="FF959595"/>
        </left>
        <top style="thin">
          <color rgb="FF959595"/>
        </top>
        <bottom style="thin">
          <color rgb="FF959595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B Koodak"/>
        <scheme val="none"/>
      </font>
      <fill>
        <patternFill patternType="solid">
          <fgColor indexed="64"/>
          <bgColor rgb="FF73AD9A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/>
      </border>
    </dxf>
  </dxfs>
  <tableStyles count="0" defaultTableStyle="TableStyleMedium9" defaultPivotStyle="PivotStyleLight16"/>
  <colors>
    <mruColors>
      <color rgb="FF73AD9A"/>
      <color rgb="FFE0DDC6"/>
      <color rgb="FFEFEE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theme" Target="theme/theme1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externalLink" Target="externalLinks/externalLink1.xml"/><Relationship Id="rId45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tyles" Target="style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0" Type="http://schemas.openxmlformats.org/officeDocument/2006/relationships/worksheet" Target="worksheets/sheet20.xml"/><Relationship Id="rId41" Type="http://schemas.openxmlformats.org/officeDocument/2006/relationships/externalLink" Target="externalLinks/externalLink2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Relationship Id="rId4" Type="http://schemas.openxmlformats.org/officeDocument/2006/relationships/chartUserShapes" Target="../drawings/drawing3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0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1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2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3.xml"/></Relationships>
</file>

<file path=xl/charts/_rels/chart1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4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6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7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1" i="0" u="none" strike="noStrike" kern="1200" cap="none" spc="0" normalizeH="0" baseline="0">
                <a:solidFill>
                  <a:sysClr val="windowText" lastClr="000000"/>
                </a:solidFill>
                <a:latin typeface="+mj-lt"/>
                <a:ea typeface="+mj-ea"/>
                <a:cs typeface="B Mitra" panose="00000400000000000000" pitchFamily="2" charset="-78"/>
              </a:defRPr>
            </a:pPr>
            <a:r>
              <a:rPr lang="fa-IR" sz="1200" b="1" i="0" baseline="0">
                <a:solidFill>
                  <a:sysClr val="windowText" lastClr="000000"/>
                </a:solidFill>
                <a:effectLst/>
                <a:cs typeface="B Mitra" panose="00000400000000000000" pitchFamily="2" charset="-78"/>
              </a:rPr>
              <a:t>نمودار1- ارزش بازارهای بورس و فرابورس</a:t>
            </a:r>
            <a:endParaRPr lang="en-US" sz="1200">
              <a:solidFill>
                <a:sysClr val="windowText" lastClr="000000"/>
              </a:solidFill>
              <a:effectLst/>
              <a:cs typeface="B Mitra" panose="00000400000000000000" pitchFamily="2" charset="-78"/>
            </a:endParaRPr>
          </a:p>
        </c:rich>
      </c:tx>
      <c:layout>
        <c:manualLayout>
          <c:xMode val="edge"/>
          <c:yMode val="edge"/>
          <c:x val="0.3074575275632736"/>
          <c:y val="1.778893858586062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200" b="1" i="0" u="none" strike="noStrike" kern="1200" cap="none" spc="0" normalizeH="0" baseline="0">
              <a:solidFill>
                <a:sysClr val="windowText" lastClr="000000"/>
              </a:solidFill>
              <a:latin typeface="+mj-lt"/>
              <a:ea typeface="+mj-ea"/>
              <a:cs typeface="B Mitra" panose="00000400000000000000" pitchFamily="2" charset="-78"/>
            </a:defRPr>
          </a:pPr>
          <a:endParaRPr lang="en-US"/>
        </a:p>
      </c:txPr>
    </c:title>
    <c:autoTitleDeleted val="0"/>
    <c:pivotFmts>
      <c:pivotFmt>
        <c:idx val="0"/>
        <c:dLbl>
          <c:idx val="0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6"/>
          </a:solidFill>
          <a:ln>
            <a:noFill/>
          </a:ln>
          <a:effectLst/>
        </c:spPr>
        <c:marker>
          <c:symbol val="circle"/>
          <c:size val="6"/>
          <c:spPr>
            <a:solidFill>
              <a:schemeClr val="lt1"/>
            </a:solidFill>
            <a:ln w="15875">
              <a:solidFill>
                <a:schemeClr val="accent2"/>
              </a:solidFill>
              <a:round/>
            </a:ln>
            <a:effectLst/>
          </c:spPr>
        </c:marker>
        <c:dLbl>
          <c:idx val="0"/>
          <c:numFmt formatCode="0.00%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IPT.Mitra" panose="00000400000000000000" pitchFamily="2" charset="2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6"/>
          </a:solidFill>
          <a:ln>
            <a:noFill/>
          </a:ln>
          <a:effectLst/>
        </c:spPr>
        <c:marker>
          <c:symbol val="none"/>
        </c:marker>
        <c:dLbl>
          <c:idx val="0"/>
          <c:numFmt formatCode="0.00%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IPT.Mitra" panose="00000400000000000000" pitchFamily="2" charset="2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6"/>
          </a:solidFill>
          <a:ln>
            <a:noFill/>
          </a:ln>
          <a:effectLst/>
        </c:spPr>
        <c:marker>
          <c:symbol val="none"/>
        </c:marker>
        <c:dLbl>
          <c:idx val="0"/>
          <c:numFmt formatCode="0.00%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IPT.Mitra" panose="00000400000000000000" pitchFamily="2" charset="2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>
        <c:manualLayout>
          <c:layoutTarget val="inner"/>
          <c:xMode val="edge"/>
          <c:yMode val="edge"/>
          <c:x val="5.0677566578063091E-2"/>
          <c:y val="9.6623189276912907E-2"/>
          <c:w val="0.92596786866609826"/>
          <c:h val="0.6954282623069062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2.1371372356786141E-3"/>
                  <c:y val="1.78383664213961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3416-4D32-A2B3-F03A48A44238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IPT.Mitra" panose="00000400000000000000" pitchFamily="2" charset="2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('بورس و فرابورس'!$B$18:$B$19,'بورس و فرابورس'!$B$22:$B$25)</c:f>
              <c:strCache>
                <c:ptCount val="6"/>
                <c:pt idx="0">
                  <c:v>بازار اول بورس</c:v>
                </c:pt>
                <c:pt idx="1">
                  <c:v>بازار دوم بورس</c:v>
                </c:pt>
                <c:pt idx="2">
                  <c:v>بازار ابزارهاي نوين مالي</c:v>
                </c:pt>
                <c:pt idx="3">
                  <c:v>بازار اول فرابورس</c:v>
                </c:pt>
                <c:pt idx="4">
                  <c:v>بازار دوم فرابورس</c:v>
                </c:pt>
                <c:pt idx="5">
                  <c:v>بازار پايه</c:v>
                </c:pt>
              </c:strCache>
            </c:strRef>
          </c:cat>
          <c:val>
            <c:numRef>
              <c:f>('بورس و فرابورس'!$D$18:$D$19,'بورس و فرابورس'!$D$22:$D$25)</c:f>
              <c:numCache>
                <c:formatCode>0.00%</c:formatCode>
                <c:ptCount val="6"/>
                <c:pt idx="0">
                  <c:v>0.45714482433728792</c:v>
                </c:pt>
                <c:pt idx="1">
                  <c:v>0.25191632077742215</c:v>
                </c:pt>
                <c:pt idx="2">
                  <c:v>0.10770405484924785</c:v>
                </c:pt>
                <c:pt idx="3">
                  <c:v>1.9416043963407056E-2</c:v>
                </c:pt>
                <c:pt idx="4">
                  <c:v>0.10029469754761683</c:v>
                </c:pt>
                <c:pt idx="5">
                  <c:v>6.352405852501633E-2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25-4A27-B627-D1C46B2332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43"/>
        <c:axId val="179473792"/>
        <c:axId val="179475968"/>
      </c:barChart>
      <c:catAx>
        <c:axId val="17947379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 rtl="1">
                  <a:defRPr sz="13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a-IR" sz="1300" baseline="0">
                    <a:solidFill>
                      <a:sysClr val="windowText" lastClr="000000"/>
                    </a:solidFill>
                    <a:cs typeface="B Mitra" panose="00000400000000000000" pitchFamily="2" charset="-78"/>
                  </a:rPr>
                  <a:t>فرابورس ایران- </a:t>
                </a:r>
                <a:r>
                  <a:rPr lang="en-US" sz="1300" b="1" i="0" u="none" strike="noStrike" baseline="0">
                    <a:effectLst/>
                    <a:latin typeface="IPT.Mitra" pitchFamily="2" charset="2"/>
                  </a:rPr>
                  <a:t>29.09%</a:t>
                </a:r>
                <a:r>
                  <a:rPr lang="en-US" sz="1300" b="1" i="0" u="none" strike="noStrike" baseline="0"/>
                  <a:t> </a:t>
                </a:r>
                <a:r>
                  <a:rPr lang="fa-IR" sz="1300" baseline="0">
                    <a:solidFill>
                      <a:sysClr val="windowText" lastClr="000000"/>
                    </a:solidFill>
                    <a:cs typeface="B Mitra" panose="00000400000000000000" pitchFamily="2" charset="-78"/>
                  </a:rPr>
                  <a:t>                                                 بورس-</a:t>
                </a:r>
                <a:r>
                  <a:rPr lang="en-US" sz="1200" b="1" i="0" u="none" strike="noStrike" baseline="0">
                    <a:effectLst/>
                    <a:latin typeface="IPT.Mitra" pitchFamily="2" charset="2"/>
                  </a:rPr>
                  <a:t>70.91</a:t>
                </a:r>
                <a:r>
                  <a:rPr lang="en-US" sz="1300" b="1" i="0" u="none" strike="noStrike" baseline="0">
                    <a:effectLst/>
                    <a:latin typeface="IPT.Mitra" pitchFamily="2" charset="2"/>
                  </a:rPr>
                  <a:t>%</a:t>
                </a:r>
                <a:r>
                  <a:rPr lang="en-US" sz="1300" b="1" i="0" u="none" strike="noStrike" baseline="0">
                    <a:latin typeface="IPT.Mitra" pitchFamily="2" charset="2"/>
                  </a:rPr>
                  <a:t> </a:t>
                </a:r>
                <a:endParaRPr lang="en-US" sz="1300">
                  <a:solidFill>
                    <a:sysClr val="windowText" lastClr="000000"/>
                  </a:solidFill>
                  <a:latin typeface="IPT.Mitra" pitchFamily="2" charset="2"/>
                  <a:cs typeface="B Mitra" panose="00000400000000000000" pitchFamily="2" charset="-78"/>
                </a:endParaRPr>
              </a:p>
            </c:rich>
          </c:tx>
          <c:layout>
            <c:manualLayout>
              <c:xMode val="edge"/>
              <c:yMode val="edge"/>
              <c:x val="0.17405277594514618"/>
              <c:y val="0.8770572758076856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 rtl="1">
                <a:defRPr sz="13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ysClr val="window" lastClr="FFFFFF">
                <a:lumMod val="50000"/>
              </a:sys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cap="none" spc="0" normalizeH="0" baseline="0">
                <a:solidFill>
                  <a:sysClr val="windowText" lastClr="000000"/>
                </a:solidFill>
                <a:latin typeface="+mn-lt"/>
                <a:ea typeface="+mn-ea"/>
                <a:cs typeface="B Mitra" panose="00000400000000000000" pitchFamily="2" charset="-78"/>
              </a:defRPr>
            </a:pPr>
            <a:endParaRPr lang="en-US"/>
          </a:p>
        </c:txPr>
        <c:crossAx val="179475968"/>
        <c:crosses val="autoZero"/>
        <c:auto val="1"/>
        <c:lblAlgn val="ctr"/>
        <c:lblOffset val="100"/>
        <c:noMultiLvlLbl val="0"/>
      </c:catAx>
      <c:valAx>
        <c:axId val="179475968"/>
        <c:scaling>
          <c:orientation val="minMax"/>
        </c:scaling>
        <c:delete val="0"/>
        <c:axPos val="l"/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IPT.Mitra" panose="00000400000000000000" pitchFamily="2" charset="2"/>
                <a:ea typeface="+mn-ea"/>
                <a:cs typeface="+mn-cs"/>
              </a:defRPr>
            </a:pPr>
            <a:endParaRPr lang="en-US"/>
          </a:p>
        </c:txPr>
        <c:crossAx val="179473792"/>
        <c:crosses val="autoZero"/>
        <c:crossBetween val="between"/>
      </c:valAx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  <a:scene3d>
      <a:camera prst="orthographicFront"/>
      <a:lightRig rig="threePt" dir="t"/>
    </a:scene3d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4"/>
  <c:extLst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cap="none" spc="0" normalizeH="0" baseline="0">
                <a:solidFill>
                  <a:sysClr val="windowText" lastClr="000000"/>
                </a:solidFill>
                <a:latin typeface="+mj-lt"/>
                <a:ea typeface="+mj-ea"/>
                <a:cs typeface="B Mitra" panose="00000400000000000000" pitchFamily="2" charset="-78"/>
              </a:defRPr>
            </a:pPr>
            <a:r>
              <a:rPr lang="fa-IR" sz="1100" b="1" i="0" baseline="0">
                <a:solidFill>
                  <a:sysClr val="windowText" lastClr="000000"/>
                </a:solidFill>
                <a:effectLst/>
                <a:cs typeface="B Mitra" panose="00000400000000000000" pitchFamily="2" charset="-78"/>
              </a:rPr>
              <a:t>نمودار11- روند شاخص کل بورس تهران و فرابورس ایران</a:t>
            </a:r>
            <a:endParaRPr lang="en-US" sz="1100">
              <a:solidFill>
                <a:sysClr val="windowText" lastClr="000000"/>
              </a:solidFill>
              <a:effectLst/>
              <a:cs typeface="B Mitra" panose="00000400000000000000" pitchFamily="2" charset="-78"/>
            </a:endParaRPr>
          </a:p>
        </c:rich>
      </c:tx>
      <c:layout>
        <c:manualLayout>
          <c:xMode val="edge"/>
          <c:yMode val="edge"/>
          <c:x val="0.26848058871065705"/>
          <c:y val="0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7.775578712400362E-2"/>
          <c:y val="7.2825601139258858E-2"/>
          <c:w val="0.8681734326356414"/>
          <c:h val="0.75660042494688162"/>
        </c:manualLayout>
      </c:layout>
      <c:lineChart>
        <c:grouping val="standard"/>
        <c:varyColors val="0"/>
        <c:ser>
          <c:idx val="1"/>
          <c:order val="1"/>
          <c:tx>
            <c:strRef>
              <c:f>'نمودار شاخص بورس و فرابورس'!$C$1</c:f>
              <c:strCache>
                <c:ptCount val="1"/>
                <c:pt idx="0">
                  <c:v>شاخص كل</c:v>
                </c:pt>
              </c:strCache>
            </c:strRef>
          </c:tx>
          <c:spPr>
            <a:ln w="2222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'نمودار شاخص بورس و فرابورس'!$A$244:$A$521</c:f>
              <c:strCache>
                <c:ptCount val="278"/>
                <c:pt idx="0">
                  <c:v>1396-01-05</c:v>
                </c:pt>
                <c:pt idx="1">
                  <c:v>1396-01-06</c:v>
                </c:pt>
                <c:pt idx="2">
                  <c:v>1396-01-07</c:v>
                </c:pt>
                <c:pt idx="3">
                  <c:v>1396-01-08</c:v>
                </c:pt>
                <c:pt idx="4">
                  <c:v>1396-01-09</c:v>
                </c:pt>
                <c:pt idx="5">
                  <c:v>1396-01-14</c:v>
                </c:pt>
                <c:pt idx="6">
                  <c:v>1396-01-15</c:v>
                </c:pt>
                <c:pt idx="7">
                  <c:v>1396-01-16</c:v>
                </c:pt>
                <c:pt idx="8">
                  <c:v>1396-01-19</c:v>
                </c:pt>
                <c:pt idx="9">
                  <c:v>1396-01-20</c:v>
                </c:pt>
                <c:pt idx="10">
                  <c:v>1396-01-21</c:v>
                </c:pt>
                <c:pt idx="11">
                  <c:v>1396-01-23</c:v>
                </c:pt>
                <c:pt idx="12">
                  <c:v>1396-01-26</c:v>
                </c:pt>
                <c:pt idx="13">
                  <c:v>1396-01-27</c:v>
                </c:pt>
                <c:pt idx="14">
                  <c:v>1396-01-28</c:v>
                </c:pt>
                <c:pt idx="15">
                  <c:v>1396-01-29</c:v>
                </c:pt>
                <c:pt idx="16">
                  <c:v>1396-01-30</c:v>
                </c:pt>
                <c:pt idx="17">
                  <c:v>1396-02-02</c:v>
                </c:pt>
                <c:pt idx="18">
                  <c:v>1396-02-03</c:v>
                </c:pt>
                <c:pt idx="19">
                  <c:v>1396-02-04</c:v>
                </c:pt>
                <c:pt idx="20">
                  <c:v>1396-02-06</c:v>
                </c:pt>
                <c:pt idx="21">
                  <c:v>1396-02-09</c:v>
                </c:pt>
                <c:pt idx="22">
                  <c:v>1396-02-10</c:v>
                </c:pt>
                <c:pt idx="23">
                  <c:v>1396-02-11</c:v>
                </c:pt>
                <c:pt idx="24">
                  <c:v>1396-02-12</c:v>
                </c:pt>
                <c:pt idx="25">
                  <c:v>1396-02-13</c:v>
                </c:pt>
                <c:pt idx="26">
                  <c:v>1396-02-16</c:v>
                </c:pt>
                <c:pt idx="27">
                  <c:v>1396-02-17</c:v>
                </c:pt>
                <c:pt idx="28">
                  <c:v>1396-02-18</c:v>
                </c:pt>
                <c:pt idx="29">
                  <c:v>1396-02-19</c:v>
                </c:pt>
                <c:pt idx="30">
                  <c:v>1396-02-20</c:v>
                </c:pt>
                <c:pt idx="31">
                  <c:v>1396-02-23</c:v>
                </c:pt>
                <c:pt idx="32">
                  <c:v>1396-02-24</c:v>
                </c:pt>
                <c:pt idx="33">
                  <c:v>1396-02-25</c:v>
                </c:pt>
                <c:pt idx="34">
                  <c:v>1396-02-26</c:v>
                </c:pt>
                <c:pt idx="35">
                  <c:v>1396-02-27</c:v>
                </c:pt>
                <c:pt idx="36">
                  <c:v>1396-02-30</c:v>
                </c:pt>
                <c:pt idx="37">
                  <c:v>1396-02-31</c:v>
                </c:pt>
                <c:pt idx="38">
                  <c:v>1396-03-01</c:v>
                </c:pt>
                <c:pt idx="39">
                  <c:v>1396-03-02</c:v>
                </c:pt>
                <c:pt idx="40">
                  <c:v>1396-03-03</c:v>
                </c:pt>
                <c:pt idx="41">
                  <c:v>1396-03-06</c:v>
                </c:pt>
                <c:pt idx="42">
                  <c:v>1396-03-07</c:v>
                </c:pt>
                <c:pt idx="43">
                  <c:v>1396-03-08</c:v>
                </c:pt>
                <c:pt idx="44">
                  <c:v>1396-03-09</c:v>
                </c:pt>
                <c:pt idx="45">
                  <c:v>1396-03-10</c:v>
                </c:pt>
                <c:pt idx="46">
                  <c:v>1396-03-13</c:v>
                </c:pt>
                <c:pt idx="47">
                  <c:v>1396-03-16</c:v>
                </c:pt>
                <c:pt idx="48">
                  <c:v>1396-03-17</c:v>
                </c:pt>
                <c:pt idx="49">
                  <c:v>1396-03-20</c:v>
                </c:pt>
                <c:pt idx="50">
                  <c:v>1396-03-21</c:v>
                </c:pt>
                <c:pt idx="51">
                  <c:v>1396-03-22</c:v>
                </c:pt>
                <c:pt idx="52">
                  <c:v>1396-03-23</c:v>
                </c:pt>
                <c:pt idx="53">
                  <c:v>1396-03-24</c:v>
                </c:pt>
                <c:pt idx="54">
                  <c:v>1396-03-27</c:v>
                </c:pt>
                <c:pt idx="55">
                  <c:v>1396-03-28</c:v>
                </c:pt>
                <c:pt idx="56">
                  <c:v>1396-03-29</c:v>
                </c:pt>
                <c:pt idx="57">
                  <c:v>1396-03-30</c:v>
                </c:pt>
                <c:pt idx="58">
                  <c:v>1396-03-31</c:v>
                </c:pt>
                <c:pt idx="59">
                  <c:v>1396-04-03</c:v>
                </c:pt>
                <c:pt idx="60">
                  <c:v>1396-04-04</c:v>
                </c:pt>
                <c:pt idx="61">
                  <c:v>1396-04-07</c:v>
                </c:pt>
                <c:pt idx="62">
                  <c:v>1396-04-10</c:v>
                </c:pt>
                <c:pt idx="63">
                  <c:v>1396-04-11</c:v>
                </c:pt>
                <c:pt idx="64">
                  <c:v>1396-04-12</c:v>
                </c:pt>
                <c:pt idx="65">
                  <c:v>1396-04-13</c:v>
                </c:pt>
                <c:pt idx="66">
                  <c:v>1396-04-14</c:v>
                </c:pt>
                <c:pt idx="67">
                  <c:v>1396-04-17</c:v>
                </c:pt>
                <c:pt idx="68">
                  <c:v>1396-04-18</c:v>
                </c:pt>
                <c:pt idx="69">
                  <c:v>1396-04-19</c:v>
                </c:pt>
                <c:pt idx="70">
                  <c:v>1396-04-20</c:v>
                </c:pt>
                <c:pt idx="71">
                  <c:v>1396-04-21</c:v>
                </c:pt>
                <c:pt idx="72">
                  <c:v>1396-04-24</c:v>
                </c:pt>
                <c:pt idx="73">
                  <c:v>1396-04-25</c:v>
                </c:pt>
                <c:pt idx="74">
                  <c:v>1396-04-26</c:v>
                </c:pt>
                <c:pt idx="75">
                  <c:v>1396-04-27</c:v>
                </c:pt>
                <c:pt idx="76">
                  <c:v>1396-04-28</c:v>
                </c:pt>
                <c:pt idx="77">
                  <c:v>1396-04-31</c:v>
                </c:pt>
                <c:pt idx="78">
                  <c:v>1396-05-01</c:v>
                </c:pt>
                <c:pt idx="79">
                  <c:v>1396-05-02</c:v>
                </c:pt>
                <c:pt idx="80">
                  <c:v>1396-05-03</c:v>
                </c:pt>
                <c:pt idx="81">
                  <c:v>1396-05-04</c:v>
                </c:pt>
                <c:pt idx="82">
                  <c:v>1396-05-07</c:v>
                </c:pt>
                <c:pt idx="83">
                  <c:v>1396-05-08</c:v>
                </c:pt>
                <c:pt idx="84">
                  <c:v>1396-05-09</c:v>
                </c:pt>
                <c:pt idx="85">
                  <c:v>1396-05-10</c:v>
                </c:pt>
                <c:pt idx="86">
                  <c:v>1396-05-11</c:v>
                </c:pt>
                <c:pt idx="87">
                  <c:v>1396-05-15</c:v>
                </c:pt>
                <c:pt idx="88">
                  <c:v>1396-05-16</c:v>
                </c:pt>
                <c:pt idx="89">
                  <c:v>1396-05-17</c:v>
                </c:pt>
                <c:pt idx="90">
                  <c:v>1396-05-18</c:v>
                </c:pt>
                <c:pt idx="91">
                  <c:v>1396-05-21</c:v>
                </c:pt>
                <c:pt idx="92">
                  <c:v>1396-05-22</c:v>
                </c:pt>
                <c:pt idx="93">
                  <c:v>1396-05-23</c:v>
                </c:pt>
                <c:pt idx="94">
                  <c:v>1396-05-24</c:v>
                </c:pt>
                <c:pt idx="95">
                  <c:v>1396-05-25</c:v>
                </c:pt>
                <c:pt idx="96">
                  <c:v>1396-05-28</c:v>
                </c:pt>
                <c:pt idx="97">
                  <c:v>1396-05-29</c:v>
                </c:pt>
                <c:pt idx="98">
                  <c:v>1396-05-30</c:v>
                </c:pt>
                <c:pt idx="99">
                  <c:v>1396-05-31</c:v>
                </c:pt>
                <c:pt idx="100">
                  <c:v>1396-06-01</c:v>
                </c:pt>
                <c:pt idx="101">
                  <c:v>1396-06-04</c:v>
                </c:pt>
                <c:pt idx="102">
                  <c:v>1396-06-05</c:v>
                </c:pt>
                <c:pt idx="103">
                  <c:v>1396-06-06</c:v>
                </c:pt>
                <c:pt idx="104">
                  <c:v>1396-06-07</c:v>
                </c:pt>
                <c:pt idx="105">
                  <c:v>1396-06-08</c:v>
                </c:pt>
                <c:pt idx="106">
                  <c:v>1396-06-11</c:v>
                </c:pt>
                <c:pt idx="107">
                  <c:v>1396-06-12</c:v>
                </c:pt>
                <c:pt idx="108">
                  <c:v>1396-06-13</c:v>
                </c:pt>
                <c:pt idx="109">
                  <c:v>1396-06-14</c:v>
                </c:pt>
                <c:pt idx="110">
                  <c:v>1396-06-15</c:v>
                </c:pt>
                <c:pt idx="111">
                  <c:v>1396-06-19</c:v>
                </c:pt>
                <c:pt idx="112">
                  <c:v>1396-06-20</c:v>
                </c:pt>
                <c:pt idx="113">
                  <c:v>1396-06-21</c:v>
                </c:pt>
                <c:pt idx="114">
                  <c:v>1396-06-22</c:v>
                </c:pt>
                <c:pt idx="115">
                  <c:v>1396-06-25</c:v>
                </c:pt>
                <c:pt idx="116">
                  <c:v>1396-06-26</c:v>
                </c:pt>
                <c:pt idx="117">
                  <c:v>1396-06-27</c:v>
                </c:pt>
                <c:pt idx="118">
                  <c:v>1396-06-28</c:v>
                </c:pt>
                <c:pt idx="119">
                  <c:v>1396-06-29</c:v>
                </c:pt>
                <c:pt idx="120">
                  <c:v>1396-07-01</c:v>
                </c:pt>
                <c:pt idx="121">
                  <c:v>1396-07-02</c:v>
                </c:pt>
                <c:pt idx="122">
                  <c:v>1396-07-03</c:v>
                </c:pt>
                <c:pt idx="123">
                  <c:v>1396-07-04</c:v>
                </c:pt>
                <c:pt idx="124">
                  <c:v>1396-07-05</c:v>
                </c:pt>
                <c:pt idx="125">
                  <c:v>1396-07-10</c:v>
                </c:pt>
                <c:pt idx="126">
                  <c:v>1396-07-11</c:v>
                </c:pt>
                <c:pt idx="127">
                  <c:v>1396-07-12</c:v>
                </c:pt>
                <c:pt idx="128">
                  <c:v>1396-07-15</c:v>
                </c:pt>
                <c:pt idx="129">
                  <c:v>1396-07-16</c:v>
                </c:pt>
                <c:pt idx="130">
                  <c:v>1396-07-17</c:v>
                </c:pt>
                <c:pt idx="131">
                  <c:v>1396-07-18</c:v>
                </c:pt>
                <c:pt idx="132">
                  <c:v>1396-07-19</c:v>
                </c:pt>
                <c:pt idx="133">
                  <c:v>1396-07-22</c:v>
                </c:pt>
                <c:pt idx="134">
                  <c:v>1396-07-23</c:v>
                </c:pt>
                <c:pt idx="135">
                  <c:v>1396-07-24</c:v>
                </c:pt>
                <c:pt idx="136">
                  <c:v>1396-07-25</c:v>
                </c:pt>
                <c:pt idx="137">
                  <c:v>1396-07-26</c:v>
                </c:pt>
                <c:pt idx="138">
                  <c:v>1396-07-29</c:v>
                </c:pt>
                <c:pt idx="139">
                  <c:v>1396-07-30</c:v>
                </c:pt>
                <c:pt idx="140">
                  <c:v>1396-08-01</c:v>
                </c:pt>
                <c:pt idx="141">
                  <c:v>1396-08-02</c:v>
                </c:pt>
                <c:pt idx="142">
                  <c:v>1396-08-03</c:v>
                </c:pt>
                <c:pt idx="143">
                  <c:v>1396-08-06</c:v>
                </c:pt>
                <c:pt idx="144">
                  <c:v>1396-08-07</c:v>
                </c:pt>
                <c:pt idx="145">
                  <c:v>1396-08-08</c:v>
                </c:pt>
                <c:pt idx="146">
                  <c:v>1396-08-09</c:v>
                </c:pt>
                <c:pt idx="147">
                  <c:v>1396-08-10</c:v>
                </c:pt>
                <c:pt idx="148">
                  <c:v>1396-08-13</c:v>
                </c:pt>
                <c:pt idx="149">
                  <c:v>1396-08-14</c:v>
                </c:pt>
                <c:pt idx="150">
                  <c:v>1396-08-15</c:v>
                </c:pt>
                <c:pt idx="151">
                  <c:v>1396-08-16</c:v>
                </c:pt>
                <c:pt idx="152">
                  <c:v>1396-08-17</c:v>
                </c:pt>
                <c:pt idx="153">
                  <c:v>1396-08-20</c:v>
                </c:pt>
                <c:pt idx="154">
                  <c:v>1396-08-21</c:v>
                </c:pt>
                <c:pt idx="155">
                  <c:v>1396-08-22</c:v>
                </c:pt>
                <c:pt idx="156">
                  <c:v>1396-08-23</c:v>
                </c:pt>
                <c:pt idx="157">
                  <c:v>1396-08-24</c:v>
                </c:pt>
                <c:pt idx="158">
                  <c:v>1396-08-27</c:v>
                </c:pt>
                <c:pt idx="159">
                  <c:v>1396-08-29</c:v>
                </c:pt>
                <c:pt idx="160">
                  <c:v>1396-08-30</c:v>
                </c:pt>
                <c:pt idx="161">
                  <c:v>1396-09-01</c:v>
                </c:pt>
                <c:pt idx="162">
                  <c:v>1396-09-04</c:v>
                </c:pt>
                <c:pt idx="163">
                  <c:v>1396-09-05</c:v>
                </c:pt>
                <c:pt idx="164">
                  <c:v>1396-09-07</c:v>
                </c:pt>
                <c:pt idx="165">
                  <c:v>1396-09-08</c:v>
                </c:pt>
                <c:pt idx="166">
                  <c:v>1396-09-11</c:v>
                </c:pt>
                <c:pt idx="167">
                  <c:v>1396-09-12</c:v>
                </c:pt>
                <c:pt idx="168">
                  <c:v>1396-09-13</c:v>
                </c:pt>
                <c:pt idx="169">
                  <c:v>1396-09-14</c:v>
                </c:pt>
                <c:pt idx="170">
                  <c:v>1396-09-18</c:v>
                </c:pt>
                <c:pt idx="171">
                  <c:v>1396-09-19</c:v>
                </c:pt>
                <c:pt idx="172">
                  <c:v>1396-09-20</c:v>
                </c:pt>
                <c:pt idx="173">
                  <c:v>1396-09-21</c:v>
                </c:pt>
                <c:pt idx="174">
                  <c:v>1396-09-22</c:v>
                </c:pt>
                <c:pt idx="175">
                  <c:v>1396-09-25</c:v>
                </c:pt>
                <c:pt idx="176">
                  <c:v>1396-09-26</c:v>
                </c:pt>
                <c:pt idx="177">
                  <c:v>1396-09-27</c:v>
                </c:pt>
                <c:pt idx="178">
                  <c:v>1396-09-28</c:v>
                </c:pt>
                <c:pt idx="179">
                  <c:v>1396-09-29</c:v>
                </c:pt>
                <c:pt idx="180">
                  <c:v>1396-10-02</c:v>
                </c:pt>
                <c:pt idx="181">
                  <c:v>1396-10-03</c:v>
                </c:pt>
                <c:pt idx="182">
                  <c:v>1396-10-04</c:v>
                </c:pt>
                <c:pt idx="183">
                  <c:v>1396-10-05</c:v>
                </c:pt>
                <c:pt idx="184">
                  <c:v>1396-10-06</c:v>
                </c:pt>
                <c:pt idx="185">
                  <c:v>1396-10-09</c:v>
                </c:pt>
                <c:pt idx="186">
                  <c:v>1396-10-10</c:v>
                </c:pt>
                <c:pt idx="187">
                  <c:v>1396-10-11</c:v>
                </c:pt>
                <c:pt idx="188">
                  <c:v>1396-10-12</c:v>
                </c:pt>
                <c:pt idx="189">
                  <c:v>1396-10-13</c:v>
                </c:pt>
                <c:pt idx="190">
                  <c:v>1396-10-16</c:v>
                </c:pt>
                <c:pt idx="191">
                  <c:v>1396-10-17</c:v>
                </c:pt>
                <c:pt idx="192">
                  <c:v>1396-10-18</c:v>
                </c:pt>
                <c:pt idx="193">
                  <c:v>1396-10-19</c:v>
                </c:pt>
                <c:pt idx="194">
                  <c:v>1396-10-20</c:v>
                </c:pt>
                <c:pt idx="195">
                  <c:v>1396-10-23</c:v>
                </c:pt>
                <c:pt idx="196">
                  <c:v>1396-10-24</c:v>
                </c:pt>
                <c:pt idx="197">
                  <c:v>1396-10-25</c:v>
                </c:pt>
                <c:pt idx="198">
                  <c:v>1396-10-26</c:v>
                </c:pt>
                <c:pt idx="199">
                  <c:v>1396-10-27</c:v>
                </c:pt>
                <c:pt idx="200">
                  <c:v>1396-10-30</c:v>
                </c:pt>
                <c:pt idx="201">
                  <c:v>1396-11-01</c:v>
                </c:pt>
                <c:pt idx="202">
                  <c:v>1396-11-02</c:v>
                </c:pt>
                <c:pt idx="203">
                  <c:v>1396-11-03</c:v>
                </c:pt>
                <c:pt idx="204">
                  <c:v>1396-11-04</c:v>
                </c:pt>
                <c:pt idx="205">
                  <c:v>1396-11-07</c:v>
                </c:pt>
                <c:pt idx="206">
                  <c:v>1396-11-08</c:v>
                </c:pt>
                <c:pt idx="207">
                  <c:v>1396-11-09</c:v>
                </c:pt>
                <c:pt idx="208">
                  <c:v>1396-11-10</c:v>
                </c:pt>
                <c:pt idx="209">
                  <c:v>1396-11-11</c:v>
                </c:pt>
                <c:pt idx="210">
                  <c:v>1396-11-14</c:v>
                </c:pt>
                <c:pt idx="211">
                  <c:v>1396-11-15</c:v>
                </c:pt>
                <c:pt idx="212">
                  <c:v>1396-11-16</c:v>
                </c:pt>
                <c:pt idx="213">
                  <c:v>1396-11-17</c:v>
                </c:pt>
                <c:pt idx="214">
                  <c:v>1396-11-18</c:v>
                </c:pt>
                <c:pt idx="215">
                  <c:v>1396-11-21</c:v>
                </c:pt>
                <c:pt idx="216">
                  <c:v>1396-11-23</c:v>
                </c:pt>
                <c:pt idx="217">
                  <c:v>1396-11-24</c:v>
                </c:pt>
                <c:pt idx="218">
                  <c:v>1396-11-25</c:v>
                </c:pt>
                <c:pt idx="219">
                  <c:v>1396-11-28</c:v>
                </c:pt>
                <c:pt idx="220">
                  <c:v>1396-11-29</c:v>
                </c:pt>
                <c:pt idx="221">
                  <c:v>1396-11-30</c:v>
                </c:pt>
                <c:pt idx="222">
                  <c:v>1396-12-02</c:v>
                </c:pt>
                <c:pt idx="223">
                  <c:v>1396-12-05</c:v>
                </c:pt>
                <c:pt idx="224">
                  <c:v>1396-12-06</c:v>
                </c:pt>
                <c:pt idx="225">
                  <c:v>1396-12-07</c:v>
                </c:pt>
                <c:pt idx="226">
                  <c:v>1396-12-08</c:v>
                </c:pt>
                <c:pt idx="227">
                  <c:v>1396-12-09</c:v>
                </c:pt>
                <c:pt idx="228">
                  <c:v>1396-12-12</c:v>
                </c:pt>
                <c:pt idx="229">
                  <c:v>1396-12-13</c:v>
                </c:pt>
                <c:pt idx="230">
                  <c:v>1396-12-14</c:v>
                </c:pt>
                <c:pt idx="231">
                  <c:v>1396-12-15</c:v>
                </c:pt>
                <c:pt idx="232">
                  <c:v>1396-12-16</c:v>
                </c:pt>
                <c:pt idx="233">
                  <c:v>1396-12-19</c:v>
                </c:pt>
                <c:pt idx="234">
                  <c:v>1396-12-20</c:v>
                </c:pt>
                <c:pt idx="235">
                  <c:v>1396-12-21</c:v>
                </c:pt>
                <c:pt idx="236">
                  <c:v>1396-12-22</c:v>
                </c:pt>
                <c:pt idx="237">
                  <c:v>1396-12-23</c:v>
                </c:pt>
                <c:pt idx="238">
                  <c:v>1396-12-26</c:v>
                </c:pt>
                <c:pt idx="239">
                  <c:v>1396-12-27</c:v>
                </c:pt>
                <c:pt idx="240">
                  <c:v>1396-12-28</c:v>
                </c:pt>
                <c:pt idx="241">
                  <c:v>1397-01-05</c:v>
                </c:pt>
                <c:pt idx="242">
                  <c:v>1397-01-06</c:v>
                </c:pt>
                <c:pt idx="243">
                  <c:v>1397-01-07</c:v>
                </c:pt>
                <c:pt idx="244">
                  <c:v>1397-01-08</c:v>
                </c:pt>
                <c:pt idx="245">
                  <c:v>1397-01-14</c:v>
                </c:pt>
                <c:pt idx="246">
                  <c:v>1397-01-15</c:v>
                </c:pt>
                <c:pt idx="247">
                  <c:v>1397-01-18</c:v>
                </c:pt>
                <c:pt idx="248">
                  <c:v>1397-01-19</c:v>
                </c:pt>
                <c:pt idx="249">
                  <c:v>1397-01-20</c:v>
                </c:pt>
                <c:pt idx="250">
                  <c:v>1397-01-21</c:v>
                </c:pt>
                <c:pt idx="251">
                  <c:v>1397-01-22</c:v>
                </c:pt>
                <c:pt idx="252">
                  <c:v>1397-01-26</c:v>
                </c:pt>
                <c:pt idx="253">
                  <c:v>1397-01-27</c:v>
                </c:pt>
                <c:pt idx="254">
                  <c:v>1397-01-28</c:v>
                </c:pt>
                <c:pt idx="255">
                  <c:v>1397-01-29</c:v>
                </c:pt>
                <c:pt idx="256">
                  <c:v>1397-02-01</c:v>
                </c:pt>
                <c:pt idx="257">
                  <c:v>1397-02-02</c:v>
                </c:pt>
                <c:pt idx="258">
                  <c:v>1397-02-03</c:v>
                </c:pt>
                <c:pt idx="259">
                  <c:v>1397-02-04</c:v>
                </c:pt>
                <c:pt idx="260">
                  <c:v>1397-02-05</c:v>
                </c:pt>
                <c:pt idx="261">
                  <c:v>1397-02-08</c:v>
                </c:pt>
                <c:pt idx="262">
                  <c:v>1397-02-09</c:v>
                </c:pt>
                <c:pt idx="263">
                  <c:v>1397-02-10</c:v>
                </c:pt>
                <c:pt idx="264">
                  <c:v>1397-02-11</c:v>
                </c:pt>
                <c:pt idx="265">
                  <c:v>1397-02-15</c:v>
                </c:pt>
                <c:pt idx="266">
                  <c:v>1397-02-16</c:v>
                </c:pt>
                <c:pt idx="267">
                  <c:v>1397-02-17</c:v>
                </c:pt>
                <c:pt idx="268">
                  <c:v>1397-02-18</c:v>
                </c:pt>
                <c:pt idx="269">
                  <c:v>1397-02-19</c:v>
                </c:pt>
                <c:pt idx="270">
                  <c:v>1397-02-22</c:v>
                </c:pt>
                <c:pt idx="271">
                  <c:v>1397-02-23</c:v>
                </c:pt>
                <c:pt idx="272">
                  <c:v>1397-02-24</c:v>
                </c:pt>
                <c:pt idx="273">
                  <c:v>1397-02-25</c:v>
                </c:pt>
                <c:pt idx="274">
                  <c:v>1397-02-26</c:v>
                </c:pt>
                <c:pt idx="275">
                  <c:v>1397-02-29</c:v>
                </c:pt>
                <c:pt idx="276">
                  <c:v>1397-02-30</c:v>
                </c:pt>
                <c:pt idx="277">
                  <c:v>1397-02-31</c:v>
                </c:pt>
              </c:strCache>
            </c:strRef>
          </c:cat>
          <c:val>
            <c:numRef>
              <c:f>'نمودار شاخص بورس و فرابورس'!$C$244:$C$521</c:f>
              <c:numCache>
                <c:formatCode>#,##0</c:formatCode>
                <c:ptCount val="278"/>
                <c:pt idx="0">
                  <c:v>77485.8</c:v>
                </c:pt>
                <c:pt idx="1">
                  <c:v>77502.899999999994</c:v>
                </c:pt>
                <c:pt idx="2">
                  <c:v>77523.3</c:v>
                </c:pt>
                <c:pt idx="3">
                  <c:v>77548.5</c:v>
                </c:pt>
                <c:pt idx="4">
                  <c:v>77584.399999999994</c:v>
                </c:pt>
                <c:pt idx="5">
                  <c:v>77616.800000000003</c:v>
                </c:pt>
                <c:pt idx="6">
                  <c:v>77647.100000000006</c:v>
                </c:pt>
                <c:pt idx="7">
                  <c:v>77689.899999999994</c:v>
                </c:pt>
                <c:pt idx="8">
                  <c:v>77804.7</c:v>
                </c:pt>
                <c:pt idx="9">
                  <c:v>77860.399999999994</c:v>
                </c:pt>
                <c:pt idx="10">
                  <c:v>78107.8</c:v>
                </c:pt>
                <c:pt idx="11">
                  <c:v>78132.399999999994</c:v>
                </c:pt>
                <c:pt idx="12">
                  <c:v>78383.3</c:v>
                </c:pt>
                <c:pt idx="13">
                  <c:v>78471.7</c:v>
                </c:pt>
                <c:pt idx="14">
                  <c:v>78247.5</c:v>
                </c:pt>
                <c:pt idx="15">
                  <c:v>78339.8</c:v>
                </c:pt>
                <c:pt idx="16">
                  <c:v>78651.399999999994</c:v>
                </c:pt>
                <c:pt idx="17">
                  <c:v>79302.7</c:v>
                </c:pt>
                <c:pt idx="18">
                  <c:v>79390.600000000006</c:v>
                </c:pt>
                <c:pt idx="19">
                  <c:v>79425.899999999994</c:v>
                </c:pt>
                <c:pt idx="20">
                  <c:v>79596.899999999994</c:v>
                </c:pt>
                <c:pt idx="21">
                  <c:v>79755.600000000006</c:v>
                </c:pt>
                <c:pt idx="22">
                  <c:v>79785</c:v>
                </c:pt>
                <c:pt idx="23">
                  <c:v>79826.600000000006</c:v>
                </c:pt>
                <c:pt idx="24">
                  <c:v>79942.100000000006</c:v>
                </c:pt>
                <c:pt idx="25">
                  <c:v>79969.2</c:v>
                </c:pt>
                <c:pt idx="26">
                  <c:v>79697.399999999994</c:v>
                </c:pt>
                <c:pt idx="27">
                  <c:v>79660.899999999994</c:v>
                </c:pt>
                <c:pt idx="28">
                  <c:v>79744.100000000006</c:v>
                </c:pt>
                <c:pt idx="29">
                  <c:v>79858.8</c:v>
                </c:pt>
                <c:pt idx="30">
                  <c:v>80127.100000000006</c:v>
                </c:pt>
                <c:pt idx="31">
                  <c:v>80142</c:v>
                </c:pt>
                <c:pt idx="32">
                  <c:v>79963</c:v>
                </c:pt>
                <c:pt idx="33">
                  <c:v>79957.5</c:v>
                </c:pt>
                <c:pt idx="34">
                  <c:v>80129.3</c:v>
                </c:pt>
                <c:pt idx="35">
                  <c:v>80344.2</c:v>
                </c:pt>
                <c:pt idx="36">
                  <c:v>81077.600000000006</c:v>
                </c:pt>
                <c:pt idx="37">
                  <c:v>81194</c:v>
                </c:pt>
                <c:pt idx="38">
                  <c:v>81124.399999999994</c:v>
                </c:pt>
                <c:pt idx="39">
                  <c:v>81124.399999999994</c:v>
                </c:pt>
                <c:pt idx="40">
                  <c:v>81146.2</c:v>
                </c:pt>
                <c:pt idx="41">
                  <c:v>80921.2</c:v>
                </c:pt>
                <c:pt idx="42">
                  <c:v>80713.2</c:v>
                </c:pt>
                <c:pt idx="43">
                  <c:v>80607.899999999994</c:v>
                </c:pt>
                <c:pt idx="44">
                  <c:v>80511.5</c:v>
                </c:pt>
                <c:pt idx="45">
                  <c:v>80513.3</c:v>
                </c:pt>
                <c:pt idx="46">
                  <c:v>80288.899999999994</c:v>
                </c:pt>
                <c:pt idx="47">
                  <c:v>80293.5</c:v>
                </c:pt>
                <c:pt idx="48">
                  <c:v>79758.5</c:v>
                </c:pt>
                <c:pt idx="49">
                  <c:v>79855.7</c:v>
                </c:pt>
                <c:pt idx="50">
                  <c:v>79870.7</c:v>
                </c:pt>
                <c:pt idx="51">
                  <c:v>79564.100000000006</c:v>
                </c:pt>
                <c:pt idx="52">
                  <c:v>79426.899999999994</c:v>
                </c:pt>
                <c:pt idx="53">
                  <c:v>79465.7</c:v>
                </c:pt>
                <c:pt idx="54">
                  <c:v>79285</c:v>
                </c:pt>
                <c:pt idx="55">
                  <c:v>78990.399999999994</c:v>
                </c:pt>
                <c:pt idx="56">
                  <c:v>78859.199999999997</c:v>
                </c:pt>
                <c:pt idx="57">
                  <c:v>78867.5</c:v>
                </c:pt>
                <c:pt idx="58">
                  <c:v>78736.2</c:v>
                </c:pt>
                <c:pt idx="59">
                  <c:v>78652.7</c:v>
                </c:pt>
                <c:pt idx="60">
                  <c:v>78665.5</c:v>
                </c:pt>
                <c:pt idx="61">
                  <c:v>78704.5</c:v>
                </c:pt>
                <c:pt idx="62">
                  <c:v>78799.7</c:v>
                </c:pt>
                <c:pt idx="63">
                  <c:v>78765.3</c:v>
                </c:pt>
                <c:pt idx="64">
                  <c:v>78659.199999999997</c:v>
                </c:pt>
                <c:pt idx="65">
                  <c:v>78632.5</c:v>
                </c:pt>
                <c:pt idx="66">
                  <c:v>78700.2</c:v>
                </c:pt>
                <c:pt idx="67">
                  <c:v>78881.600000000006</c:v>
                </c:pt>
                <c:pt idx="68">
                  <c:v>78985.399999999994</c:v>
                </c:pt>
                <c:pt idx="69">
                  <c:v>79377</c:v>
                </c:pt>
                <c:pt idx="70">
                  <c:v>79490.399999999994</c:v>
                </c:pt>
                <c:pt idx="71">
                  <c:v>79509.600000000006</c:v>
                </c:pt>
                <c:pt idx="72">
                  <c:v>79658.899999999994</c:v>
                </c:pt>
                <c:pt idx="73">
                  <c:v>79620.800000000003</c:v>
                </c:pt>
                <c:pt idx="74">
                  <c:v>79692.899999999994</c:v>
                </c:pt>
                <c:pt idx="75">
                  <c:v>79735.7</c:v>
                </c:pt>
                <c:pt idx="76">
                  <c:v>80162.5</c:v>
                </c:pt>
                <c:pt idx="77">
                  <c:v>80670.8</c:v>
                </c:pt>
                <c:pt idx="78">
                  <c:v>80863</c:v>
                </c:pt>
                <c:pt idx="79">
                  <c:v>80933.899999999994</c:v>
                </c:pt>
                <c:pt idx="80">
                  <c:v>81181.7</c:v>
                </c:pt>
                <c:pt idx="81">
                  <c:v>81509.3</c:v>
                </c:pt>
                <c:pt idx="82">
                  <c:v>81420.899999999994</c:v>
                </c:pt>
                <c:pt idx="83">
                  <c:v>81491.399999999994</c:v>
                </c:pt>
                <c:pt idx="84">
                  <c:v>81533.5</c:v>
                </c:pt>
                <c:pt idx="85">
                  <c:v>81415.899999999994</c:v>
                </c:pt>
                <c:pt idx="86">
                  <c:v>81265.899999999994</c:v>
                </c:pt>
                <c:pt idx="87">
                  <c:v>81384.100000000006</c:v>
                </c:pt>
                <c:pt idx="88">
                  <c:v>81285.7</c:v>
                </c:pt>
                <c:pt idx="89">
                  <c:v>81313.899999999994</c:v>
                </c:pt>
                <c:pt idx="90">
                  <c:v>81579.3</c:v>
                </c:pt>
                <c:pt idx="91">
                  <c:v>81763.100000000006</c:v>
                </c:pt>
                <c:pt idx="92">
                  <c:v>81661.5</c:v>
                </c:pt>
                <c:pt idx="93">
                  <c:v>81659.3</c:v>
                </c:pt>
                <c:pt idx="94">
                  <c:v>81696.3</c:v>
                </c:pt>
                <c:pt idx="95">
                  <c:v>81741.899999999994</c:v>
                </c:pt>
                <c:pt idx="96">
                  <c:v>81954.899999999994</c:v>
                </c:pt>
                <c:pt idx="97">
                  <c:v>82016.2</c:v>
                </c:pt>
                <c:pt idx="98">
                  <c:v>82075</c:v>
                </c:pt>
                <c:pt idx="99">
                  <c:v>82372.399999999994</c:v>
                </c:pt>
                <c:pt idx="100">
                  <c:v>82541.8</c:v>
                </c:pt>
                <c:pt idx="101">
                  <c:v>82897.100000000006</c:v>
                </c:pt>
                <c:pt idx="102">
                  <c:v>82885</c:v>
                </c:pt>
                <c:pt idx="103">
                  <c:v>83012.100000000006</c:v>
                </c:pt>
                <c:pt idx="104">
                  <c:v>83252</c:v>
                </c:pt>
                <c:pt idx="105">
                  <c:v>83272.899999999994</c:v>
                </c:pt>
                <c:pt idx="106">
                  <c:v>83428.2</c:v>
                </c:pt>
                <c:pt idx="107">
                  <c:v>83345.2</c:v>
                </c:pt>
                <c:pt idx="108">
                  <c:v>83452.100000000006</c:v>
                </c:pt>
                <c:pt idx="109">
                  <c:v>83733.5</c:v>
                </c:pt>
                <c:pt idx="110">
                  <c:v>83675.3</c:v>
                </c:pt>
                <c:pt idx="111">
                  <c:v>83255.7</c:v>
                </c:pt>
                <c:pt idx="112">
                  <c:v>83369.100000000006</c:v>
                </c:pt>
                <c:pt idx="113">
                  <c:v>83469.2</c:v>
                </c:pt>
                <c:pt idx="114">
                  <c:v>83523.8</c:v>
                </c:pt>
                <c:pt idx="115">
                  <c:v>83683.199999999997</c:v>
                </c:pt>
                <c:pt idx="116">
                  <c:v>83916.6</c:v>
                </c:pt>
                <c:pt idx="117">
                  <c:v>84414.5</c:v>
                </c:pt>
                <c:pt idx="118">
                  <c:v>85343.9</c:v>
                </c:pt>
                <c:pt idx="119">
                  <c:v>85831.8</c:v>
                </c:pt>
                <c:pt idx="120">
                  <c:v>85798.399999999994</c:v>
                </c:pt>
                <c:pt idx="121">
                  <c:v>85588.800000000003</c:v>
                </c:pt>
                <c:pt idx="122">
                  <c:v>85516.9</c:v>
                </c:pt>
                <c:pt idx="123">
                  <c:v>85628.800000000003</c:v>
                </c:pt>
                <c:pt idx="124">
                  <c:v>85819</c:v>
                </c:pt>
                <c:pt idx="125">
                  <c:v>85514.9</c:v>
                </c:pt>
                <c:pt idx="126">
                  <c:v>85355</c:v>
                </c:pt>
                <c:pt idx="127">
                  <c:v>85429.5</c:v>
                </c:pt>
                <c:pt idx="128">
                  <c:v>85069.5</c:v>
                </c:pt>
                <c:pt idx="129">
                  <c:v>84564.9</c:v>
                </c:pt>
                <c:pt idx="130">
                  <c:v>84611.6</c:v>
                </c:pt>
                <c:pt idx="131">
                  <c:v>84734.399999999994</c:v>
                </c:pt>
                <c:pt idx="132">
                  <c:v>84744.1</c:v>
                </c:pt>
                <c:pt idx="133">
                  <c:v>85263.6</c:v>
                </c:pt>
                <c:pt idx="134">
                  <c:v>85394.9</c:v>
                </c:pt>
                <c:pt idx="135">
                  <c:v>85590.7</c:v>
                </c:pt>
                <c:pt idx="136">
                  <c:v>85660</c:v>
                </c:pt>
                <c:pt idx="137">
                  <c:v>85768</c:v>
                </c:pt>
                <c:pt idx="138">
                  <c:v>86430.5</c:v>
                </c:pt>
                <c:pt idx="139">
                  <c:v>86480.2</c:v>
                </c:pt>
                <c:pt idx="140">
                  <c:v>86346.2</c:v>
                </c:pt>
                <c:pt idx="141">
                  <c:v>86529.2</c:v>
                </c:pt>
                <c:pt idx="142">
                  <c:v>86636.800000000003</c:v>
                </c:pt>
                <c:pt idx="143">
                  <c:v>86935.4</c:v>
                </c:pt>
                <c:pt idx="144">
                  <c:v>87416.6</c:v>
                </c:pt>
                <c:pt idx="145">
                  <c:v>87477.2</c:v>
                </c:pt>
                <c:pt idx="146">
                  <c:v>87649.9</c:v>
                </c:pt>
                <c:pt idx="147">
                  <c:v>87844.9</c:v>
                </c:pt>
                <c:pt idx="148">
                  <c:v>87868.6</c:v>
                </c:pt>
                <c:pt idx="149">
                  <c:v>87905.1</c:v>
                </c:pt>
                <c:pt idx="150">
                  <c:v>87843.7</c:v>
                </c:pt>
                <c:pt idx="151">
                  <c:v>87883.1</c:v>
                </c:pt>
                <c:pt idx="152">
                  <c:v>87897.4</c:v>
                </c:pt>
                <c:pt idx="153">
                  <c:v>87795.199999999997</c:v>
                </c:pt>
                <c:pt idx="154">
                  <c:v>87744.7</c:v>
                </c:pt>
                <c:pt idx="155">
                  <c:v>87832.5</c:v>
                </c:pt>
                <c:pt idx="156">
                  <c:v>87949.8</c:v>
                </c:pt>
                <c:pt idx="157">
                  <c:v>88005.9</c:v>
                </c:pt>
                <c:pt idx="158">
                  <c:v>88202.3</c:v>
                </c:pt>
                <c:pt idx="159">
                  <c:v>88261.2</c:v>
                </c:pt>
                <c:pt idx="160">
                  <c:v>88774.6</c:v>
                </c:pt>
                <c:pt idx="161">
                  <c:v>89339.1</c:v>
                </c:pt>
                <c:pt idx="162">
                  <c:v>90469.5</c:v>
                </c:pt>
                <c:pt idx="163">
                  <c:v>90655.5</c:v>
                </c:pt>
                <c:pt idx="164">
                  <c:v>91255.2</c:v>
                </c:pt>
                <c:pt idx="165">
                  <c:v>91152.2</c:v>
                </c:pt>
                <c:pt idx="166">
                  <c:v>91296.7</c:v>
                </c:pt>
                <c:pt idx="167">
                  <c:v>90951.8</c:v>
                </c:pt>
                <c:pt idx="168">
                  <c:v>90936.6</c:v>
                </c:pt>
                <c:pt idx="169">
                  <c:v>91092.2</c:v>
                </c:pt>
                <c:pt idx="170">
                  <c:v>91160.3</c:v>
                </c:pt>
                <c:pt idx="171">
                  <c:v>91198.9</c:v>
                </c:pt>
                <c:pt idx="172">
                  <c:v>91552.4</c:v>
                </c:pt>
                <c:pt idx="173">
                  <c:v>92628.9</c:v>
                </c:pt>
                <c:pt idx="174">
                  <c:v>93283.7</c:v>
                </c:pt>
                <c:pt idx="175">
                  <c:v>94606.423500000004</c:v>
                </c:pt>
                <c:pt idx="176">
                  <c:v>95600.748699999996</c:v>
                </c:pt>
                <c:pt idx="177">
                  <c:v>95477.405499999993</c:v>
                </c:pt>
                <c:pt idx="178">
                  <c:v>95590.611199999999</c:v>
                </c:pt>
                <c:pt idx="179">
                  <c:v>95508.638600000006</c:v>
                </c:pt>
                <c:pt idx="180">
                  <c:v>96816.034299999999</c:v>
                </c:pt>
                <c:pt idx="181">
                  <c:v>97529.3462</c:v>
                </c:pt>
                <c:pt idx="182">
                  <c:v>98358.421300000002</c:v>
                </c:pt>
                <c:pt idx="183">
                  <c:v>98152.797699999996</c:v>
                </c:pt>
                <c:pt idx="184">
                  <c:v>97899.156099999993</c:v>
                </c:pt>
                <c:pt idx="185">
                  <c:v>97211.410099999994</c:v>
                </c:pt>
                <c:pt idx="186">
                  <c:v>95561.577999999994</c:v>
                </c:pt>
                <c:pt idx="187">
                  <c:v>96207.996499999994</c:v>
                </c:pt>
                <c:pt idx="188">
                  <c:v>96241.279899999994</c:v>
                </c:pt>
                <c:pt idx="189">
                  <c:v>95929.455799999996</c:v>
                </c:pt>
                <c:pt idx="190">
                  <c:v>96270.387199999997</c:v>
                </c:pt>
                <c:pt idx="191">
                  <c:v>96234.5386</c:v>
                </c:pt>
                <c:pt idx="192">
                  <c:v>96332.547300000006</c:v>
                </c:pt>
                <c:pt idx="193">
                  <c:v>96149.269100000005</c:v>
                </c:pt>
                <c:pt idx="194">
                  <c:v>96185.986399999994</c:v>
                </c:pt>
                <c:pt idx="195">
                  <c:v>96627.551800000001</c:v>
                </c:pt>
                <c:pt idx="196">
                  <c:v>97228.673800000004</c:v>
                </c:pt>
                <c:pt idx="197">
                  <c:v>97944.034899999999</c:v>
                </c:pt>
                <c:pt idx="198">
                  <c:v>98596.934399999998</c:v>
                </c:pt>
                <c:pt idx="199">
                  <c:v>98923.553700000004</c:v>
                </c:pt>
                <c:pt idx="200">
                  <c:v>98817.280700000003</c:v>
                </c:pt>
                <c:pt idx="201">
                  <c:v>98221.087599999999</c:v>
                </c:pt>
                <c:pt idx="202">
                  <c:v>98628.426999999996</c:v>
                </c:pt>
                <c:pt idx="203">
                  <c:v>99224.796600000001</c:v>
                </c:pt>
                <c:pt idx="204">
                  <c:v>99522.179600000003</c:v>
                </c:pt>
                <c:pt idx="205">
                  <c:v>99355.554199999999</c:v>
                </c:pt>
                <c:pt idx="206">
                  <c:v>99414.550199999998</c:v>
                </c:pt>
                <c:pt idx="207">
                  <c:v>99046.116099999999</c:v>
                </c:pt>
                <c:pt idx="208">
                  <c:v>98557.872499999998</c:v>
                </c:pt>
                <c:pt idx="209">
                  <c:v>98133.517800000001</c:v>
                </c:pt>
                <c:pt idx="210">
                  <c:v>97718.808900000004</c:v>
                </c:pt>
                <c:pt idx="211">
                  <c:v>97808.187600000005</c:v>
                </c:pt>
                <c:pt idx="212">
                  <c:v>98033.536200000002</c:v>
                </c:pt>
                <c:pt idx="213">
                  <c:v>97927.503800000006</c:v>
                </c:pt>
                <c:pt idx="214">
                  <c:v>98299.735700000005</c:v>
                </c:pt>
                <c:pt idx="215">
                  <c:v>97782.732499999998</c:v>
                </c:pt>
                <c:pt idx="216">
                  <c:v>97924.730100000001</c:v>
                </c:pt>
                <c:pt idx="217">
                  <c:v>98103.362399999998</c:v>
                </c:pt>
                <c:pt idx="218">
                  <c:v>98347.921199999997</c:v>
                </c:pt>
                <c:pt idx="219">
                  <c:v>98429.690499999997</c:v>
                </c:pt>
                <c:pt idx="220">
                  <c:v>98311.622600000002</c:v>
                </c:pt>
                <c:pt idx="221">
                  <c:v>98148.523199999996</c:v>
                </c:pt>
                <c:pt idx="222">
                  <c:v>98157.304300000003</c:v>
                </c:pt>
                <c:pt idx="223">
                  <c:v>98176.9041</c:v>
                </c:pt>
                <c:pt idx="224">
                  <c:v>98080.266000000003</c:v>
                </c:pt>
                <c:pt idx="225">
                  <c:v>98098.512300000002</c:v>
                </c:pt>
                <c:pt idx="226">
                  <c:v>98100.839300000007</c:v>
                </c:pt>
                <c:pt idx="227">
                  <c:v>97961.751199999999</c:v>
                </c:pt>
                <c:pt idx="228">
                  <c:v>97388.713799999998</c:v>
                </c:pt>
                <c:pt idx="229">
                  <c:v>97354.3361</c:v>
                </c:pt>
                <c:pt idx="230">
                  <c:v>97182.652300000002</c:v>
                </c:pt>
                <c:pt idx="231">
                  <c:v>96991.018899999995</c:v>
                </c:pt>
                <c:pt idx="232">
                  <c:v>96860.325299999997</c:v>
                </c:pt>
                <c:pt idx="233">
                  <c:v>96594.521200000003</c:v>
                </c:pt>
                <c:pt idx="234">
                  <c:v>96028.481100000005</c:v>
                </c:pt>
                <c:pt idx="235">
                  <c:v>96194.469200000007</c:v>
                </c:pt>
                <c:pt idx="236">
                  <c:v>96314.165399999998</c:v>
                </c:pt>
                <c:pt idx="237">
                  <c:v>95525.907699999996</c:v>
                </c:pt>
                <c:pt idx="238">
                  <c:v>95577.337</c:v>
                </c:pt>
                <c:pt idx="239">
                  <c:v>95819.630300000004</c:v>
                </c:pt>
                <c:pt idx="240">
                  <c:v>96289.987200000003</c:v>
                </c:pt>
                <c:pt idx="241">
                  <c:v>96425.91</c:v>
                </c:pt>
                <c:pt idx="242">
                  <c:v>96489.7215</c:v>
                </c:pt>
                <c:pt idx="243">
                  <c:v>96596.646299999993</c:v>
                </c:pt>
                <c:pt idx="244">
                  <c:v>96938.876900000003</c:v>
                </c:pt>
                <c:pt idx="245">
                  <c:v>97086.172699999996</c:v>
                </c:pt>
                <c:pt idx="246">
                  <c:v>97150.575599999996</c:v>
                </c:pt>
                <c:pt idx="247">
                  <c:v>96779.870800000004</c:v>
                </c:pt>
                <c:pt idx="248">
                  <c:v>96341.265799999994</c:v>
                </c:pt>
                <c:pt idx="249">
                  <c:v>97120.768800000005</c:v>
                </c:pt>
                <c:pt idx="250">
                  <c:v>96748.006899999993</c:v>
                </c:pt>
                <c:pt idx="251">
                  <c:v>96287.047399999996</c:v>
                </c:pt>
                <c:pt idx="252">
                  <c:v>95987.564799999993</c:v>
                </c:pt>
                <c:pt idx="253">
                  <c:v>95506.258199999997</c:v>
                </c:pt>
                <c:pt idx="254">
                  <c:v>95522.728300000002</c:v>
                </c:pt>
                <c:pt idx="255">
                  <c:v>95523.894499999995</c:v>
                </c:pt>
                <c:pt idx="256">
                  <c:v>95265.8652</c:v>
                </c:pt>
                <c:pt idx="257">
                  <c:v>94494.274000000005</c:v>
                </c:pt>
                <c:pt idx="258">
                  <c:v>94299.531300000002</c:v>
                </c:pt>
                <c:pt idx="259">
                  <c:v>94576.363400000002</c:v>
                </c:pt>
                <c:pt idx="260">
                  <c:v>94796.139500000005</c:v>
                </c:pt>
                <c:pt idx="261">
                  <c:v>94284.488599999997</c:v>
                </c:pt>
                <c:pt idx="262">
                  <c:v>93805.580499999996</c:v>
                </c:pt>
                <c:pt idx="263">
                  <c:v>93586.925700000007</c:v>
                </c:pt>
                <c:pt idx="264">
                  <c:v>93612.138300000006</c:v>
                </c:pt>
                <c:pt idx="265">
                  <c:v>93100.673800000004</c:v>
                </c:pt>
                <c:pt idx="266">
                  <c:v>92849.925600000002</c:v>
                </c:pt>
                <c:pt idx="267">
                  <c:v>93165.915800000002</c:v>
                </c:pt>
                <c:pt idx="268">
                  <c:v>93605.869900000005</c:v>
                </c:pt>
                <c:pt idx="269">
                  <c:v>93691.161800000002</c:v>
                </c:pt>
                <c:pt idx="270">
                  <c:v>93891.1152</c:v>
                </c:pt>
                <c:pt idx="271">
                  <c:v>94165.831099999996</c:v>
                </c:pt>
                <c:pt idx="272">
                  <c:v>94703.454299999998</c:v>
                </c:pt>
                <c:pt idx="273">
                  <c:v>94905.917400000006</c:v>
                </c:pt>
                <c:pt idx="274">
                  <c:v>94940.243700000006</c:v>
                </c:pt>
                <c:pt idx="275">
                  <c:v>95103.117700000003</c:v>
                </c:pt>
                <c:pt idx="276">
                  <c:v>95136.458899999998</c:v>
                </c:pt>
                <c:pt idx="277">
                  <c:v>95227.471099999995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D1A-4B27-B827-06E3AD7345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5021952"/>
        <c:axId val="185023488"/>
      </c:lineChart>
      <c:lineChart>
        <c:grouping val="standard"/>
        <c:varyColors val="0"/>
        <c:ser>
          <c:idx val="0"/>
          <c:order val="0"/>
          <c:tx>
            <c:strRef>
              <c:f>'نمودار شاخص بورس و فرابورس'!$B$1</c:f>
              <c:strCache>
                <c:ptCount val="1"/>
                <c:pt idx="0">
                  <c:v>شاخص كل فرابورس</c:v>
                </c:pt>
              </c:strCache>
            </c:strRef>
          </c:tx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'نمودار شاخص بورس و فرابورس'!$A$244:$A$499</c:f>
              <c:strCache>
                <c:ptCount val="256"/>
                <c:pt idx="0">
                  <c:v>1396-01-05</c:v>
                </c:pt>
                <c:pt idx="1">
                  <c:v>1396-01-06</c:v>
                </c:pt>
                <c:pt idx="2">
                  <c:v>1396-01-07</c:v>
                </c:pt>
                <c:pt idx="3">
                  <c:v>1396-01-08</c:v>
                </c:pt>
                <c:pt idx="4">
                  <c:v>1396-01-09</c:v>
                </c:pt>
                <c:pt idx="5">
                  <c:v>1396-01-14</c:v>
                </c:pt>
                <c:pt idx="6">
                  <c:v>1396-01-15</c:v>
                </c:pt>
                <c:pt idx="7">
                  <c:v>1396-01-16</c:v>
                </c:pt>
                <c:pt idx="8">
                  <c:v>1396-01-19</c:v>
                </c:pt>
                <c:pt idx="9">
                  <c:v>1396-01-20</c:v>
                </c:pt>
                <c:pt idx="10">
                  <c:v>1396-01-21</c:v>
                </c:pt>
                <c:pt idx="11">
                  <c:v>1396-01-23</c:v>
                </c:pt>
                <c:pt idx="12">
                  <c:v>1396-01-26</c:v>
                </c:pt>
                <c:pt idx="13">
                  <c:v>1396-01-27</c:v>
                </c:pt>
                <c:pt idx="14">
                  <c:v>1396-01-28</c:v>
                </c:pt>
                <c:pt idx="15">
                  <c:v>1396-01-29</c:v>
                </c:pt>
                <c:pt idx="16">
                  <c:v>1396-01-30</c:v>
                </c:pt>
                <c:pt idx="17">
                  <c:v>1396-02-02</c:v>
                </c:pt>
                <c:pt idx="18">
                  <c:v>1396-02-03</c:v>
                </c:pt>
                <c:pt idx="19">
                  <c:v>1396-02-04</c:v>
                </c:pt>
                <c:pt idx="20">
                  <c:v>1396-02-06</c:v>
                </c:pt>
                <c:pt idx="21">
                  <c:v>1396-02-09</c:v>
                </c:pt>
                <c:pt idx="22">
                  <c:v>1396-02-10</c:v>
                </c:pt>
                <c:pt idx="23">
                  <c:v>1396-02-11</c:v>
                </c:pt>
                <c:pt idx="24">
                  <c:v>1396-02-12</c:v>
                </c:pt>
                <c:pt idx="25">
                  <c:v>1396-02-13</c:v>
                </c:pt>
                <c:pt idx="26">
                  <c:v>1396-02-16</c:v>
                </c:pt>
                <c:pt idx="27">
                  <c:v>1396-02-17</c:v>
                </c:pt>
                <c:pt idx="28">
                  <c:v>1396-02-18</c:v>
                </c:pt>
                <c:pt idx="29">
                  <c:v>1396-02-19</c:v>
                </c:pt>
                <c:pt idx="30">
                  <c:v>1396-02-20</c:v>
                </c:pt>
                <c:pt idx="31">
                  <c:v>1396-02-23</c:v>
                </c:pt>
                <c:pt idx="32">
                  <c:v>1396-02-24</c:v>
                </c:pt>
                <c:pt idx="33">
                  <c:v>1396-02-25</c:v>
                </c:pt>
                <c:pt idx="34">
                  <c:v>1396-02-26</c:v>
                </c:pt>
                <c:pt idx="35">
                  <c:v>1396-02-27</c:v>
                </c:pt>
                <c:pt idx="36">
                  <c:v>1396-02-30</c:v>
                </c:pt>
                <c:pt idx="37">
                  <c:v>1396-02-31</c:v>
                </c:pt>
                <c:pt idx="38">
                  <c:v>1396-03-01</c:v>
                </c:pt>
                <c:pt idx="39">
                  <c:v>1396-03-02</c:v>
                </c:pt>
                <c:pt idx="40">
                  <c:v>1396-03-03</c:v>
                </c:pt>
                <c:pt idx="41">
                  <c:v>1396-03-06</c:v>
                </c:pt>
                <c:pt idx="42">
                  <c:v>1396-03-07</c:v>
                </c:pt>
                <c:pt idx="43">
                  <c:v>1396-03-08</c:v>
                </c:pt>
                <c:pt idx="44">
                  <c:v>1396-03-09</c:v>
                </c:pt>
                <c:pt idx="45">
                  <c:v>1396-03-10</c:v>
                </c:pt>
                <c:pt idx="46">
                  <c:v>1396-03-13</c:v>
                </c:pt>
                <c:pt idx="47">
                  <c:v>1396-03-16</c:v>
                </c:pt>
                <c:pt idx="48">
                  <c:v>1396-03-17</c:v>
                </c:pt>
                <c:pt idx="49">
                  <c:v>1396-03-20</c:v>
                </c:pt>
                <c:pt idx="50">
                  <c:v>1396-03-21</c:v>
                </c:pt>
                <c:pt idx="51">
                  <c:v>1396-03-22</c:v>
                </c:pt>
                <c:pt idx="52">
                  <c:v>1396-03-23</c:v>
                </c:pt>
                <c:pt idx="53">
                  <c:v>1396-03-24</c:v>
                </c:pt>
                <c:pt idx="54">
                  <c:v>1396-03-27</c:v>
                </c:pt>
                <c:pt idx="55">
                  <c:v>1396-03-28</c:v>
                </c:pt>
                <c:pt idx="56">
                  <c:v>1396-03-29</c:v>
                </c:pt>
                <c:pt idx="57">
                  <c:v>1396-03-30</c:v>
                </c:pt>
                <c:pt idx="58">
                  <c:v>1396-03-31</c:v>
                </c:pt>
                <c:pt idx="59">
                  <c:v>1396-04-03</c:v>
                </c:pt>
                <c:pt idx="60">
                  <c:v>1396-04-04</c:v>
                </c:pt>
                <c:pt idx="61">
                  <c:v>1396-04-07</c:v>
                </c:pt>
                <c:pt idx="62">
                  <c:v>1396-04-10</c:v>
                </c:pt>
                <c:pt idx="63">
                  <c:v>1396-04-11</c:v>
                </c:pt>
                <c:pt idx="64">
                  <c:v>1396-04-12</c:v>
                </c:pt>
                <c:pt idx="65">
                  <c:v>1396-04-13</c:v>
                </c:pt>
                <c:pt idx="66">
                  <c:v>1396-04-14</c:v>
                </c:pt>
                <c:pt idx="67">
                  <c:v>1396-04-17</c:v>
                </c:pt>
                <c:pt idx="68">
                  <c:v>1396-04-18</c:v>
                </c:pt>
                <c:pt idx="69">
                  <c:v>1396-04-19</c:v>
                </c:pt>
                <c:pt idx="70">
                  <c:v>1396-04-20</c:v>
                </c:pt>
                <c:pt idx="71">
                  <c:v>1396-04-21</c:v>
                </c:pt>
                <c:pt idx="72">
                  <c:v>1396-04-24</c:v>
                </c:pt>
                <c:pt idx="73">
                  <c:v>1396-04-25</c:v>
                </c:pt>
                <c:pt idx="74">
                  <c:v>1396-04-26</c:v>
                </c:pt>
                <c:pt idx="75">
                  <c:v>1396-04-27</c:v>
                </c:pt>
                <c:pt idx="76">
                  <c:v>1396-04-28</c:v>
                </c:pt>
                <c:pt idx="77">
                  <c:v>1396-04-31</c:v>
                </c:pt>
                <c:pt idx="78">
                  <c:v>1396-05-01</c:v>
                </c:pt>
                <c:pt idx="79">
                  <c:v>1396-05-02</c:v>
                </c:pt>
                <c:pt idx="80">
                  <c:v>1396-05-03</c:v>
                </c:pt>
                <c:pt idx="81">
                  <c:v>1396-05-04</c:v>
                </c:pt>
                <c:pt idx="82">
                  <c:v>1396-05-07</c:v>
                </c:pt>
                <c:pt idx="83">
                  <c:v>1396-05-08</c:v>
                </c:pt>
                <c:pt idx="84">
                  <c:v>1396-05-09</c:v>
                </c:pt>
                <c:pt idx="85">
                  <c:v>1396-05-10</c:v>
                </c:pt>
                <c:pt idx="86">
                  <c:v>1396-05-11</c:v>
                </c:pt>
                <c:pt idx="87">
                  <c:v>1396-05-15</c:v>
                </c:pt>
                <c:pt idx="88">
                  <c:v>1396-05-16</c:v>
                </c:pt>
                <c:pt idx="89">
                  <c:v>1396-05-17</c:v>
                </c:pt>
                <c:pt idx="90">
                  <c:v>1396-05-18</c:v>
                </c:pt>
                <c:pt idx="91">
                  <c:v>1396-05-21</c:v>
                </c:pt>
                <c:pt idx="92">
                  <c:v>1396-05-22</c:v>
                </c:pt>
                <c:pt idx="93">
                  <c:v>1396-05-23</c:v>
                </c:pt>
                <c:pt idx="94">
                  <c:v>1396-05-24</c:v>
                </c:pt>
                <c:pt idx="95">
                  <c:v>1396-05-25</c:v>
                </c:pt>
                <c:pt idx="96">
                  <c:v>1396-05-28</c:v>
                </c:pt>
                <c:pt idx="97">
                  <c:v>1396-05-29</c:v>
                </c:pt>
                <c:pt idx="98">
                  <c:v>1396-05-30</c:v>
                </c:pt>
                <c:pt idx="99">
                  <c:v>1396-05-31</c:v>
                </c:pt>
                <c:pt idx="100">
                  <c:v>1396-06-01</c:v>
                </c:pt>
                <c:pt idx="101">
                  <c:v>1396-06-04</c:v>
                </c:pt>
                <c:pt idx="102">
                  <c:v>1396-06-05</c:v>
                </c:pt>
                <c:pt idx="103">
                  <c:v>1396-06-06</c:v>
                </c:pt>
                <c:pt idx="104">
                  <c:v>1396-06-07</c:v>
                </c:pt>
                <c:pt idx="105">
                  <c:v>1396-06-08</c:v>
                </c:pt>
                <c:pt idx="106">
                  <c:v>1396-06-11</c:v>
                </c:pt>
                <c:pt idx="107">
                  <c:v>1396-06-12</c:v>
                </c:pt>
                <c:pt idx="108">
                  <c:v>1396-06-13</c:v>
                </c:pt>
                <c:pt idx="109">
                  <c:v>1396-06-14</c:v>
                </c:pt>
                <c:pt idx="110">
                  <c:v>1396-06-15</c:v>
                </c:pt>
                <c:pt idx="111">
                  <c:v>1396-06-19</c:v>
                </c:pt>
                <c:pt idx="112">
                  <c:v>1396-06-20</c:v>
                </c:pt>
                <c:pt idx="113">
                  <c:v>1396-06-21</c:v>
                </c:pt>
                <c:pt idx="114">
                  <c:v>1396-06-22</c:v>
                </c:pt>
                <c:pt idx="115">
                  <c:v>1396-06-25</c:v>
                </c:pt>
                <c:pt idx="116">
                  <c:v>1396-06-26</c:v>
                </c:pt>
                <c:pt idx="117">
                  <c:v>1396-06-27</c:v>
                </c:pt>
                <c:pt idx="118">
                  <c:v>1396-06-28</c:v>
                </c:pt>
                <c:pt idx="119">
                  <c:v>1396-06-29</c:v>
                </c:pt>
                <c:pt idx="120">
                  <c:v>1396-07-01</c:v>
                </c:pt>
                <c:pt idx="121">
                  <c:v>1396-07-02</c:v>
                </c:pt>
                <c:pt idx="122">
                  <c:v>1396-07-03</c:v>
                </c:pt>
                <c:pt idx="123">
                  <c:v>1396-07-04</c:v>
                </c:pt>
                <c:pt idx="124">
                  <c:v>1396-07-05</c:v>
                </c:pt>
                <c:pt idx="125">
                  <c:v>1396-07-10</c:v>
                </c:pt>
                <c:pt idx="126">
                  <c:v>1396-07-11</c:v>
                </c:pt>
                <c:pt idx="127">
                  <c:v>1396-07-12</c:v>
                </c:pt>
                <c:pt idx="128">
                  <c:v>1396-07-15</c:v>
                </c:pt>
                <c:pt idx="129">
                  <c:v>1396-07-16</c:v>
                </c:pt>
                <c:pt idx="130">
                  <c:v>1396-07-17</c:v>
                </c:pt>
                <c:pt idx="131">
                  <c:v>1396-07-18</c:v>
                </c:pt>
                <c:pt idx="132">
                  <c:v>1396-07-19</c:v>
                </c:pt>
                <c:pt idx="133">
                  <c:v>1396-07-22</c:v>
                </c:pt>
                <c:pt idx="134">
                  <c:v>1396-07-23</c:v>
                </c:pt>
                <c:pt idx="135">
                  <c:v>1396-07-24</c:v>
                </c:pt>
                <c:pt idx="136">
                  <c:v>1396-07-25</c:v>
                </c:pt>
                <c:pt idx="137">
                  <c:v>1396-07-26</c:v>
                </c:pt>
                <c:pt idx="138">
                  <c:v>1396-07-29</c:v>
                </c:pt>
                <c:pt idx="139">
                  <c:v>1396-07-30</c:v>
                </c:pt>
                <c:pt idx="140">
                  <c:v>1396-08-01</c:v>
                </c:pt>
                <c:pt idx="141">
                  <c:v>1396-08-02</c:v>
                </c:pt>
                <c:pt idx="142">
                  <c:v>1396-08-03</c:v>
                </c:pt>
                <c:pt idx="143">
                  <c:v>1396-08-06</c:v>
                </c:pt>
                <c:pt idx="144">
                  <c:v>1396-08-07</c:v>
                </c:pt>
                <c:pt idx="145">
                  <c:v>1396-08-08</c:v>
                </c:pt>
                <c:pt idx="146">
                  <c:v>1396-08-09</c:v>
                </c:pt>
                <c:pt idx="147">
                  <c:v>1396-08-10</c:v>
                </c:pt>
                <c:pt idx="148">
                  <c:v>1396-08-13</c:v>
                </c:pt>
                <c:pt idx="149">
                  <c:v>1396-08-14</c:v>
                </c:pt>
                <c:pt idx="150">
                  <c:v>1396-08-15</c:v>
                </c:pt>
                <c:pt idx="151">
                  <c:v>1396-08-16</c:v>
                </c:pt>
                <c:pt idx="152">
                  <c:v>1396-08-17</c:v>
                </c:pt>
                <c:pt idx="153">
                  <c:v>1396-08-20</c:v>
                </c:pt>
                <c:pt idx="154">
                  <c:v>1396-08-21</c:v>
                </c:pt>
                <c:pt idx="155">
                  <c:v>1396-08-22</c:v>
                </c:pt>
                <c:pt idx="156">
                  <c:v>1396-08-23</c:v>
                </c:pt>
                <c:pt idx="157">
                  <c:v>1396-08-24</c:v>
                </c:pt>
                <c:pt idx="158">
                  <c:v>1396-08-27</c:v>
                </c:pt>
                <c:pt idx="159">
                  <c:v>1396-08-29</c:v>
                </c:pt>
                <c:pt idx="160">
                  <c:v>1396-08-30</c:v>
                </c:pt>
                <c:pt idx="161">
                  <c:v>1396-09-01</c:v>
                </c:pt>
                <c:pt idx="162">
                  <c:v>1396-09-04</c:v>
                </c:pt>
                <c:pt idx="163">
                  <c:v>1396-09-05</c:v>
                </c:pt>
                <c:pt idx="164">
                  <c:v>1396-09-07</c:v>
                </c:pt>
                <c:pt idx="165">
                  <c:v>1396-09-08</c:v>
                </c:pt>
                <c:pt idx="166">
                  <c:v>1396-09-11</c:v>
                </c:pt>
                <c:pt idx="167">
                  <c:v>1396-09-12</c:v>
                </c:pt>
                <c:pt idx="168">
                  <c:v>1396-09-13</c:v>
                </c:pt>
                <c:pt idx="169">
                  <c:v>1396-09-14</c:v>
                </c:pt>
                <c:pt idx="170">
                  <c:v>1396-09-18</c:v>
                </c:pt>
                <c:pt idx="171">
                  <c:v>1396-09-19</c:v>
                </c:pt>
                <c:pt idx="172">
                  <c:v>1396-09-20</c:v>
                </c:pt>
                <c:pt idx="173">
                  <c:v>1396-09-21</c:v>
                </c:pt>
                <c:pt idx="174">
                  <c:v>1396-09-22</c:v>
                </c:pt>
                <c:pt idx="175">
                  <c:v>1396-09-25</c:v>
                </c:pt>
                <c:pt idx="176">
                  <c:v>1396-09-26</c:v>
                </c:pt>
                <c:pt idx="177">
                  <c:v>1396-09-27</c:v>
                </c:pt>
                <c:pt idx="178">
                  <c:v>1396-09-28</c:v>
                </c:pt>
                <c:pt idx="179">
                  <c:v>1396-09-29</c:v>
                </c:pt>
                <c:pt idx="180">
                  <c:v>1396-10-02</c:v>
                </c:pt>
                <c:pt idx="181">
                  <c:v>1396-10-03</c:v>
                </c:pt>
                <c:pt idx="182">
                  <c:v>1396-10-04</c:v>
                </c:pt>
                <c:pt idx="183">
                  <c:v>1396-10-05</c:v>
                </c:pt>
                <c:pt idx="184">
                  <c:v>1396-10-06</c:v>
                </c:pt>
                <c:pt idx="185">
                  <c:v>1396-10-09</c:v>
                </c:pt>
                <c:pt idx="186">
                  <c:v>1396-10-10</c:v>
                </c:pt>
                <c:pt idx="187">
                  <c:v>1396-10-11</c:v>
                </c:pt>
                <c:pt idx="188">
                  <c:v>1396-10-12</c:v>
                </c:pt>
                <c:pt idx="189">
                  <c:v>1396-10-13</c:v>
                </c:pt>
                <c:pt idx="190">
                  <c:v>1396-10-16</c:v>
                </c:pt>
                <c:pt idx="191">
                  <c:v>1396-10-17</c:v>
                </c:pt>
                <c:pt idx="192">
                  <c:v>1396-10-18</c:v>
                </c:pt>
                <c:pt idx="193">
                  <c:v>1396-10-19</c:v>
                </c:pt>
                <c:pt idx="194">
                  <c:v>1396-10-20</c:v>
                </c:pt>
                <c:pt idx="195">
                  <c:v>1396-10-23</c:v>
                </c:pt>
                <c:pt idx="196">
                  <c:v>1396-10-24</c:v>
                </c:pt>
                <c:pt idx="197">
                  <c:v>1396-10-25</c:v>
                </c:pt>
                <c:pt idx="198">
                  <c:v>1396-10-26</c:v>
                </c:pt>
                <c:pt idx="199">
                  <c:v>1396-10-27</c:v>
                </c:pt>
                <c:pt idx="200">
                  <c:v>1396-10-30</c:v>
                </c:pt>
                <c:pt idx="201">
                  <c:v>1396-11-01</c:v>
                </c:pt>
                <c:pt idx="202">
                  <c:v>1396-11-02</c:v>
                </c:pt>
                <c:pt idx="203">
                  <c:v>1396-11-03</c:v>
                </c:pt>
                <c:pt idx="204">
                  <c:v>1396-11-04</c:v>
                </c:pt>
                <c:pt idx="205">
                  <c:v>1396-11-07</c:v>
                </c:pt>
                <c:pt idx="206">
                  <c:v>1396-11-08</c:v>
                </c:pt>
                <c:pt idx="207">
                  <c:v>1396-11-09</c:v>
                </c:pt>
                <c:pt idx="208">
                  <c:v>1396-11-10</c:v>
                </c:pt>
                <c:pt idx="209">
                  <c:v>1396-11-11</c:v>
                </c:pt>
                <c:pt idx="210">
                  <c:v>1396-11-14</c:v>
                </c:pt>
                <c:pt idx="211">
                  <c:v>1396-11-15</c:v>
                </c:pt>
                <c:pt idx="212">
                  <c:v>1396-11-16</c:v>
                </c:pt>
                <c:pt idx="213">
                  <c:v>1396-11-17</c:v>
                </c:pt>
                <c:pt idx="214">
                  <c:v>1396-11-18</c:v>
                </c:pt>
                <c:pt idx="215">
                  <c:v>1396-11-21</c:v>
                </c:pt>
                <c:pt idx="216">
                  <c:v>1396-11-23</c:v>
                </c:pt>
                <c:pt idx="217">
                  <c:v>1396-11-24</c:v>
                </c:pt>
                <c:pt idx="218">
                  <c:v>1396-11-25</c:v>
                </c:pt>
                <c:pt idx="219">
                  <c:v>1396-11-28</c:v>
                </c:pt>
                <c:pt idx="220">
                  <c:v>1396-11-29</c:v>
                </c:pt>
                <c:pt idx="221">
                  <c:v>1396-11-30</c:v>
                </c:pt>
                <c:pt idx="222">
                  <c:v>1396-12-02</c:v>
                </c:pt>
                <c:pt idx="223">
                  <c:v>1396-12-05</c:v>
                </c:pt>
                <c:pt idx="224">
                  <c:v>1396-12-06</c:v>
                </c:pt>
                <c:pt idx="225">
                  <c:v>1396-12-07</c:v>
                </c:pt>
                <c:pt idx="226">
                  <c:v>1396-12-08</c:v>
                </c:pt>
                <c:pt idx="227">
                  <c:v>1396-12-09</c:v>
                </c:pt>
                <c:pt idx="228">
                  <c:v>1396-12-12</c:v>
                </c:pt>
                <c:pt idx="229">
                  <c:v>1396-12-13</c:v>
                </c:pt>
                <c:pt idx="230">
                  <c:v>1396-12-14</c:v>
                </c:pt>
                <c:pt idx="231">
                  <c:v>1396-12-15</c:v>
                </c:pt>
                <c:pt idx="232">
                  <c:v>1396-12-16</c:v>
                </c:pt>
                <c:pt idx="233">
                  <c:v>1396-12-19</c:v>
                </c:pt>
                <c:pt idx="234">
                  <c:v>1396-12-20</c:v>
                </c:pt>
                <c:pt idx="235">
                  <c:v>1396-12-21</c:v>
                </c:pt>
                <c:pt idx="236">
                  <c:v>1396-12-22</c:v>
                </c:pt>
                <c:pt idx="237">
                  <c:v>1396-12-23</c:v>
                </c:pt>
                <c:pt idx="238">
                  <c:v>1396-12-26</c:v>
                </c:pt>
                <c:pt idx="239">
                  <c:v>1396-12-27</c:v>
                </c:pt>
                <c:pt idx="240">
                  <c:v>1396-12-28</c:v>
                </c:pt>
                <c:pt idx="241">
                  <c:v>1397-01-05</c:v>
                </c:pt>
                <c:pt idx="242">
                  <c:v>1397-01-06</c:v>
                </c:pt>
                <c:pt idx="243">
                  <c:v>1397-01-07</c:v>
                </c:pt>
                <c:pt idx="244">
                  <c:v>1397-01-08</c:v>
                </c:pt>
                <c:pt idx="245">
                  <c:v>1397-01-14</c:v>
                </c:pt>
                <c:pt idx="246">
                  <c:v>1397-01-15</c:v>
                </c:pt>
                <c:pt idx="247">
                  <c:v>1397-01-18</c:v>
                </c:pt>
                <c:pt idx="248">
                  <c:v>1397-01-19</c:v>
                </c:pt>
                <c:pt idx="249">
                  <c:v>1397-01-20</c:v>
                </c:pt>
                <c:pt idx="250">
                  <c:v>1397-01-21</c:v>
                </c:pt>
                <c:pt idx="251">
                  <c:v>1397-01-22</c:v>
                </c:pt>
                <c:pt idx="252">
                  <c:v>1397-01-26</c:v>
                </c:pt>
                <c:pt idx="253">
                  <c:v>1397-01-27</c:v>
                </c:pt>
                <c:pt idx="254">
                  <c:v>1397-01-28</c:v>
                </c:pt>
                <c:pt idx="255">
                  <c:v>1397-01-29</c:v>
                </c:pt>
              </c:strCache>
            </c:strRef>
          </c:cat>
          <c:val>
            <c:numRef>
              <c:f>'نمودار شاخص بورس و فرابورس'!$B$244:$B$521</c:f>
              <c:numCache>
                <c:formatCode>#,##0</c:formatCode>
                <c:ptCount val="278"/>
                <c:pt idx="0">
                  <c:v>880.4</c:v>
                </c:pt>
                <c:pt idx="1">
                  <c:v>882.9</c:v>
                </c:pt>
                <c:pt idx="2">
                  <c:v>885.9</c:v>
                </c:pt>
                <c:pt idx="3">
                  <c:v>883.6</c:v>
                </c:pt>
                <c:pt idx="4">
                  <c:v>887.5</c:v>
                </c:pt>
                <c:pt idx="5">
                  <c:v>886.9</c:v>
                </c:pt>
                <c:pt idx="6">
                  <c:v>885.8</c:v>
                </c:pt>
                <c:pt idx="7">
                  <c:v>889</c:v>
                </c:pt>
                <c:pt idx="8">
                  <c:v>890.1</c:v>
                </c:pt>
                <c:pt idx="9">
                  <c:v>890.3</c:v>
                </c:pt>
                <c:pt idx="10">
                  <c:v>899.4</c:v>
                </c:pt>
                <c:pt idx="11">
                  <c:v>896.4</c:v>
                </c:pt>
                <c:pt idx="12">
                  <c:v>909.1</c:v>
                </c:pt>
                <c:pt idx="13">
                  <c:v>906</c:v>
                </c:pt>
                <c:pt idx="14">
                  <c:v>902</c:v>
                </c:pt>
                <c:pt idx="15">
                  <c:v>905.1</c:v>
                </c:pt>
                <c:pt idx="16">
                  <c:v>907.8</c:v>
                </c:pt>
                <c:pt idx="17">
                  <c:v>916.9</c:v>
                </c:pt>
                <c:pt idx="18">
                  <c:v>912.1</c:v>
                </c:pt>
                <c:pt idx="19">
                  <c:v>913.5</c:v>
                </c:pt>
                <c:pt idx="20">
                  <c:v>922.3</c:v>
                </c:pt>
                <c:pt idx="21">
                  <c:v>921.3</c:v>
                </c:pt>
                <c:pt idx="22">
                  <c:v>925</c:v>
                </c:pt>
                <c:pt idx="23">
                  <c:v>932.8</c:v>
                </c:pt>
                <c:pt idx="24">
                  <c:v>933.6</c:v>
                </c:pt>
                <c:pt idx="25">
                  <c:v>936.9</c:v>
                </c:pt>
                <c:pt idx="26">
                  <c:v>929</c:v>
                </c:pt>
                <c:pt idx="27">
                  <c:v>932.9</c:v>
                </c:pt>
                <c:pt idx="28">
                  <c:v>923.7</c:v>
                </c:pt>
                <c:pt idx="29">
                  <c:v>924.6</c:v>
                </c:pt>
                <c:pt idx="30">
                  <c:v>924.2</c:v>
                </c:pt>
                <c:pt idx="31">
                  <c:v>922.5</c:v>
                </c:pt>
                <c:pt idx="32">
                  <c:v>916.9</c:v>
                </c:pt>
                <c:pt idx="33">
                  <c:v>915</c:v>
                </c:pt>
                <c:pt idx="34">
                  <c:v>916.1</c:v>
                </c:pt>
                <c:pt idx="35">
                  <c:v>915.6</c:v>
                </c:pt>
                <c:pt idx="36">
                  <c:v>927.2</c:v>
                </c:pt>
                <c:pt idx="37">
                  <c:v>926.9</c:v>
                </c:pt>
                <c:pt idx="38">
                  <c:v>928.3</c:v>
                </c:pt>
                <c:pt idx="39">
                  <c:v>925.6</c:v>
                </c:pt>
                <c:pt idx="40">
                  <c:v>926.6</c:v>
                </c:pt>
                <c:pt idx="41">
                  <c:v>923.2</c:v>
                </c:pt>
                <c:pt idx="42">
                  <c:v>918.2</c:v>
                </c:pt>
                <c:pt idx="43">
                  <c:v>916.6</c:v>
                </c:pt>
                <c:pt idx="44">
                  <c:v>914.7</c:v>
                </c:pt>
                <c:pt idx="45">
                  <c:v>916</c:v>
                </c:pt>
                <c:pt idx="46">
                  <c:v>909.4</c:v>
                </c:pt>
                <c:pt idx="47">
                  <c:v>912.1</c:v>
                </c:pt>
                <c:pt idx="48">
                  <c:v>901</c:v>
                </c:pt>
                <c:pt idx="49">
                  <c:v>903</c:v>
                </c:pt>
                <c:pt idx="50">
                  <c:v>904.3</c:v>
                </c:pt>
                <c:pt idx="51">
                  <c:v>896.9</c:v>
                </c:pt>
                <c:pt idx="52">
                  <c:v>895.8</c:v>
                </c:pt>
                <c:pt idx="53">
                  <c:v>902.4</c:v>
                </c:pt>
                <c:pt idx="54">
                  <c:v>900.6</c:v>
                </c:pt>
                <c:pt idx="55">
                  <c:v>891.5</c:v>
                </c:pt>
                <c:pt idx="56">
                  <c:v>895.9</c:v>
                </c:pt>
                <c:pt idx="57">
                  <c:v>900</c:v>
                </c:pt>
                <c:pt idx="58">
                  <c:v>903.5</c:v>
                </c:pt>
                <c:pt idx="59">
                  <c:v>898.4</c:v>
                </c:pt>
                <c:pt idx="60">
                  <c:v>900</c:v>
                </c:pt>
                <c:pt idx="61">
                  <c:v>910.3</c:v>
                </c:pt>
                <c:pt idx="62">
                  <c:v>903.9</c:v>
                </c:pt>
                <c:pt idx="63">
                  <c:v>900</c:v>
                </c:pt>
                <c:pt idx="64">
                  <c:v>897.1</c:v>
                </c:pt>
                <c:pt idx="65">
                  <c:v>897</c:v>
                </c:pt>
                <c:pt idx="66">
                  <c:v>899.6</c:v>
                </c:pt>
                <c:pt idx="67">
                  <c:v>896.8</c:v>
                </c:pt>
                <c:pt idx="68">
                  <c:v>900.5</c:v>
                </c:pt>
                <c:pt idx="69">
                  <c:v>901.5</c:v>
                </c:pt>
                <c:pt idx="70">
                  <c:v>905.4</c:v>
                </c:pt>
                <c:pt idx="71">
                  <c:v>909.2</c:v>
                </c:pt>
                <c:pt idx="72">
                  <c:v>911.4</c:v>
                </c:pt>
                <c:pt idx="73">
                  <c:v>910.3</c:v>
                </c:pt>
                <c:pt idx="74">
                  <c:v>910.6</c:v>
                </c:pt>
                <c:pt idx="75">
                  <c:v>912</c:v>
                </c:pt>
                <c:pt idx="76">
                  <c:v>920.4</c:v>
                </c:pt>
                <c:pt idx="77">
                  <c:v>923.8</c:v>
                </c:pt>
                <c:pt idx="78">
                  <c:v>924.2</c:v>
                </c:pt>
                <c:pt idx="79">
                  <c:v>923.6</c:v>
                </c:pt>
                <c:pt idx="80">
                  <c:v>921</c:v>
                </c:pt>
                <c:pt idx="81">
                  <c:v>920.1</c:v>
                </c:pt>
                <c:pt idx="82">
                  <c:v>920.8</c:v>
                </c:pt>
                <c:pt idx="83">
                  <c:v>920.3</c:v>
                </c:pt>
                <c:pt idx="84">
                  <c:v>929.1</c:v>
                </c:pt>
                <c:pt idx="85">
                  <c:v>933.8</c:v>
                </c:pt>
                <c:pt idx="86">
                  <c:v>931.2</c:v>
                </c:pt>
                <c:pt idx="87">
                  <c:v>930.6</c:v>
                </c:pt>
                <c:pt idx="88">
                  <c:v>925.6</c:v>
                </c:pt>
                <c:pt idx="89">
                  <c:v>922.7</c:v>
                </c:pt>
                <c:pt idx="90">
                  <c:v>924</c:v>
                </c:pt>
                <c:pt idx="91">
                  <c:v>919.6</c:v>
                </c:pt>
                <c:pt idx="92">
                  <c:v>920.8</c:v>
                </c:pt>
                <c:pt idx="93">
                  <c:v>918.7</c:v>
                </c:pt>
                <c:pt idx="94">
                  <c:v>918.7</c:v>
                </c:pt>
                <c:pt idx="95">
                  <c:v>918.7</c:v>
                </c:pt>
                <c:pt idx="96">
                  <c:v>920</c:v>
                </c:pt>
                <c:pt idx="97">
                  <c:v>922.9</c:v>
                </c:pt>
                <c:pt idx="98">
                  <c:v>929.1</c:v>
                </c:pt>
                <c:pt idx="99">
                  <c:v>936.6</c:v>
                </c:pt>
                <c:pt idx="100">
                  <c:v>940.1</c:v>
                </c:pt>
                <c:pt idx="101">
                  <c:v>947.9</c:v>
                </c:pt>
                <c:pt idx="102">
                  <c:v>947</c:v>
                </c:pt>
                <c:pt idx="103">
                  <c:v>947.9</c:v>
                </c:pt>
                <c:pt idx="104">
                  <c:v>951.5</c:v>
                </c:pt>
                <c:pt idx="105">
                  <c:v>953.5</c:v>
                </c:pt>
                <c:pt idx="106">
                  <c:v>953.3</c:v>
                </c:pt>
                <c:pt idx="107">
                  <c:v>952.8</c:v>
                </c:pt>
                <c:pt idx="108">
                  <c:v>953</c:v>
                </c:pt>
                <c:pt idx="109">
                  <c:v>951.3</c:v>
                </c:pt>
                <c:pt idx="110">
                  <c:v>948.4</c:v>
                </c:pt>
                <c:pt idx="111">
                  <c:v>943.5</c:v>
                </c:pt>
                <c:pt idx="112">
                  <c:v>943.4</c:v>
                </c:pt>
                <c:pt idx="113">
                  <c:v>943.7</c:v>
                </c:pt>
                <c:pt idx="114">
                  <c:v>944.2</c:v>
                </c:pt>
                <c:pt idx="115">
                  <c:v>951.3</c:v>
                </c:pt>
                <c:pt idx="116">
                  <c:v>948.9</c:v>
                </c:pt>
                <c:pt idx="117">
                  <c:v>952</c:v>
                </c:pt>
                <c:pt idx="118">
                  <c:v>957.6</c:v>
                </c:pt>
                <c:pt idx="119">
                  <c:v>957.3</c:v>
                </c:pt>
                <c:pt idx="120">
                  <c:v>961.9</c:v>
                </c:pt>
                <c:pt idx="121">
                  <c:v>957.5</c:v>
                </c:pt>
                <c:pt idx="122">
                  <c:v>958.8</c:v>
                </c:pt>
                <c:pt idx="123">
                  <c:v>960.3</c:v>
                </c:pt>
                <c:pt idx="124">
                  <c:v>961</c:v>
                </c:pt>
                <c:pt idx="125">
                  <c:v>948.3</c:v>
                </c:pt>
                <c:pt idx="126">
                  <c:v>942.4</c:v>
                </c:pt>
                <c:pt idx="127">
                  <c:v>951.1</c:v>
                </c:pt>
                <c:pt idx="128">
                  <c:v>937.6</c:v>
                </c:pt>
                <c:pt idx="129">
                  <c:v>914.8</c:v>
                </c:pt>
                <c:pt idx="130">
                  <c:v>920.8</c:v>
                </c:pt>
                <c:pt idx="131">
                  <c:v>925.6</c:v>
                </c:pt>
                <c:pt idx="132">
                  <c:v>929.7</c:v>
                </c:pt>
                <c:pt idx="133">
                  <c:v>934.3</c:v>
                </c:pt>
                <c:pt idx="134">
                  <c:v>930.5</c:v>
                </c:pt>
                <c:pt idx="135">
                  <c:v>930.5</c:v>
                </c:pt>
                <c:pt idx="136">
                  <c:v>929.4</c:v>
                </c:pt>
                <c:pt idx="137">
                  <c:v>928.8</c:v>
                </c:pt>
                <c:pt idx="138">
                  <c:v>940.7</c:v>
                </c:pt>
                <c:pt idx="139">
                  <c:v>943.3</c:v>
                </c:pt>
                <c:pt idx="140">
                  <c:v>945.4</c:v>
                </c:pt>
                <c:pt idx="141">
                  <c:v>945.2</c:v>
                </c:pt>
                <c:pt idx="142">
                  <c:v>946.8</c:v>
                </c:pt>
                <c:pt idx="143">
                  <c:v>952.2</c:v>
                </c:pt>
                <c:pt idx="144">
                  <c:v>960.7</c:v>
                </c:pt>
                <c:pt idx="145">
                  <c:v>969.6</c:v>
                </c:pt>
                <c:pt idx="146">
                  <c:v>972.6</c:v>
                </c:pt>
                <c:pt idx="147">
                  <c:v>975</c:v>
                </c:pt>
                <c:pt idx="148">
                  <c:v>974.5</c:v>
                </c:pt>
                <c:pt idx="149">
                  <c:v>972</c:v>
                </c:pt>
                <c:pt idx="150">
                  <c:v>968.1</c:v>
                </c:pt>
                <c:pt idx="151">
                  <c:v>967.6</c:v>
                </c:pt>
                <c:pt idx="152">
                  <c:v>976.8</c:v>
                </c:pt>
                <c:pt idx="153">
                  <c:v>982.8</c:v>
                </c:pt>
                <c:pt idx="154">
                  <c:v>989.6</c:v>
                </c:pt>
                <c:pt idx="155">
                  <c:v>987.8</c:v>
                </c:pt>
                <c:pt idx="156">
                  <c:v>989.2</c:v>
                </c:pt>
                <c:pt idx="157">
                  <c:v>997</c:v>
                </c:pt>
                <c:pt idx="158">
                  <c:v>1008.6</c:v>
                </c:pt>
                <c:pt idx="159">
                  <c:v>1009.9</c:v>
                </c:pt>
                <c:pt idx="160">
                  <c:v>1012.4</c:v>
                </c:pt>
                <c:pt idx="161">
                  <c:v>1017.1</c:v>
                </c:pt>
                <c:pt idx="162">
                  <c:v>1031.0999999999999</c:v>
                </c:pt>
                <c:pt idx="163">
                  <c:v>1018.9</c:v>
                </c:pt>
                <c:pt idx="164">
                  <c:v>1026.7</c:v>
                </c:pt>
                <c:pt idx="165">
                  <c:v>1030.5</c:v>
                </c:pt>
                <c:pt idx="166">
                  <c:v>1022.9</c:v>
                </c:pt>
                <c:pt idx="167">
                  <c:v>1019.9</c:v>
                </c:pt>
                <c:pt idx="168">
                  <c:v>1020.7</c:v>
                </c:pt>
                <c:pt idx="169">
                  <c:v>1013.3</c:v>
                </c:pt>
                <c:pt idx="170">
                  <c:v>1016</c:v>
                </c:pt>
                <c:pt idx="171">
                  <c:v>1018.6</c:v>
                </c:pt>
                <c:pt idx="172">
                  <c:v>1022.9</c:v>
                </c:pt>
                <c:pt idx="173">
                  <c:v>1030.8</c:v>
                </c:pt>
                <c:pt idx="174">
                  <c:v>1042.3</c:v>
                </c:pt>
                <c:pt idx="175">
                  <c:v>1056</c:v>
                </c:pt>
                <c:pt idx="176">
                  <c:v>1064.2</c:v>
                </c:pt>
                <c:pt idx="177">
                  <c:v>1069.2</c:v>
                </c:pt>
                <c:pt idx="178">
                  <c:v>1077.5999999999999</c:v>
                </c:pt>
                <c:pt idx="179">
                  <c:v>1081.8</c:v>
                </c:pt>
                <c:pt idx="180">
                  <c:v>1092.5</c:v>
                </c:pt>
                <c:pt idx="181">
                  <c:v>1095.5999999999999</c:v>
                </c:pt>
                <c:pt idx="182">
                  <c:v>1105.4000000000001</c:v>
                </c:pt>
                <c:pt idx="183">
                  <c:v>1096.8</c:v>
                </c:pt>
                <c:pt idx="184">
                  <c:v>1082.5999999999999</c:v>
                </c:pt>
                <c:pt idx="185">
                  <c:v>1068.9000000000001</c:v>
                </c:pt>
                <c:pt idx="186">
                  <c:v>1033.3</c:v>
                </c:pt>
                <c:pt idx="187">
                  <c:v>1058.3</c:v>
                </c:pt>
                <c:pt idx="188">
                  <c:v>1055.7</c:v>
                </c:pt>
                <c:pt idx="189">
                  <c:v>1055.3</c:v>
                </c:pt>
                <c:pt idx="190">
                  <c:v>1063.5</c:v>
                </c:pt>
                <c:pt idx="191">
                  <c:v>1067.9000000000001</c:v>
                </c:pt>
                <c:pt idx="192">
                  <c:v>1074.9000000000001</c:v>
                </c:pt>
                <c:pt idx="193">
                  <c:v>1077.3</c:v>
                </c:pt>
                <c:pt idx="194">
                  <c:v>1076.5999999999999</c:v>
                </c:pt>
                <c:pt idx="195">
                  <c:v>1087.2</c:v>
                </c:pt>
                <c:pt idx="196">
                  <c:v>1086.3</c:v>
                </c:pt>
                <c:pt idx="197">
                  <c:v>1087.8</c:v>
                </c:pt>
                <c:pt idx="198">
                  <c:v>1092.7</c:v>
                </c:pt>
                <c:pt idx="199">
                  <c:v>1093</c:v>
                </c:pt>
                <c:pt idx="200">
                  <c:v>1083.5</c:v>
                </c:pt>
                <c:pt idx="201">
                  <c:v>1084.2</c:v>
                </c:pt>
                <c:pt idx="202">
                  <c:v>1084.9000000000001</c:v>
                </c:pt>
                <c:pt idx="203">
                  <c:v>1087.5</c:v>
                </c:pt>
                <c:pt idx="204">
                  <c:v>1090.3</c:v>
                </c:pt>
                <c:pt idx="205">
                  <c:v>1085.8</c:v>
                </c:pt>
                <c:pt idx="206">
                  <c:v>1085.5999999999999</c:v>
                </c:pt>
                <c:pt idx="207">
                  <c:v>1086</c:v>
                </c:pt>
                <c:pt idx="208">
                  <c:v>1084.0999999999999</c:v>
                </c:pt>
                <c:pt idx="209">
                  <c:v>1089.4000000000001</c:v>
                </c:pt>
                <c:pt idx="210">
                  <c:v>1082.8</c:v>
                </c:pt>
                <c:pt idx="211">
                  <c:v>1085.5999999999999</c:v>
                </c:pt>
                <c:pt idx="212">
                  <c:v>1092.2</c:v>
                </c:pt>
                <c:pt idx="213">
                  <c:v>1086.5999999999999</c:v>
                </c:pt>
                <c:pt idx="214">
                  <c:v>1103.8</c:v>
                </c:pt>
                <c:pt idx="215">
                  <c:v>1097.5999999999999</c:v>
                </c:pt>
                <c:pt idx="216">
                  <c:v>1092.3</c:v>
                </c:pt>
                <c:pt idx="217">
                  <c:v>1107.2</c:v>
                </c:pt>
                <c:pt idx="218">
                  <c:v>1107.8</c:v>
                </c:pt>
                <c:pt idx="219">
                  <c:v>1101.5999999999999</c:v>
                </c:pt>
                <c:pt idx="220">
                  <c:v>1099</c:v>
                </c:pt>
                <c:pt idx="221">
                  <c:v>1098.2</c:v>
                </c:pt>
                <c:pt idx="222">
                  <c:v>1097</c:v>
                </c:pt>
                <c:pt idx="223">
                  <c:v>1093.3</c:v>
                </c:pt>
                <c:pt idx="224">
                  <c:v>1094.4000000000001</c:v>
                </c:pt>
                <c:pt idx="225">
                  <c:v>1094.2</c:v>
                </c:pt>
                <c:pt idx="226">
                  <c:v>1091.8</c:v>
                </c:pt>
                <c:pt idx="227">
                  <c:v>1092.2</c:v>
                </c:pt>
                <c:pt idx="228">
                  <c:v>1080.0999999999999</c:v>
                </c:pt>
                <c:pt idx="229">
                  <c:v>1078.5999999999999</c:v>
                </c:pt>
                <c:pt idx="230">
                  <c:v>1082</c:v>
                </c:pt>
                <c:pt idx="231">
                  <c:v>1081.2</c:v>
                </c:pt>
                <c:pt idx="232">
                  <c:v>1080.2</c:v>
                </c:pt>
                <c:pt idx="233">
                  <c:v>1084.4000000000001</c:v>
                </c:pt>
                <c:pt idx="234">
                  <c:v>1080.7</c:v>
                </c:pt>
                <c:pt idx="235">
                  <c:v>1082.2</c:v>
                </c:pt>
                <c:pt idx="236">
                  <c:v>1078.0999999999999</c:v>
                </c:pt>
                <c:pt idx="237">
                  <c:v>1080.5999999999999</c:v>
                </c:pt>
                <c:pt idx="238">
                  <c:v>1079.5999999999999</c:v>
                </c:pt>
                <c:pt idx="239">
                  <c:v>1090.7</c:v>
                </c:pt>
                <c:pt idx="240">
                  <c:v>1096.5999999999999</c:v>
                </c:pt>
                <c:pt idx="241">
                  <c:v>1101.5</c:v>
                </c:pt>
                <c:pt idx="242">
                  <c:v>1103.8</c:v>
                </c:pt>
                <c:pt idx="243">
                  <c:v>1107.5999999999999</c:v>
                </c:pt>
                <c:pt idx="244">
                  <c:v>1106.9000000000001</c:v>
                </c:pt>
                <c:pt idx="245">
                  <c:v>1113.4000000000001</c:v>
                </c:pt>
                <c:pt idx="246">
                  <c:v>1106.7</c:v>
                </c:pt>
                <c:pt idx="247">
                  <c:v>1096.8</c:v>
                </c:pt>
                <c:pt idx="248">
                  <c:v>1085.8</c:v>
                </c:pt>
                <c:pt idx="249">
                  <c:v>1096.9000000000001</c:v>
                </c:pt>
                <c:pt idx="250">
                  <c:v>1074.5</c:v>
                </c:pt>
                <c:pt idx="251">
                  <c:v>1064.0999999999999</c:v>
                </c:pt>
                <c:pt idx="252">
                  <c:v>1065.5999999999999</c:v>
                </c:pt>
                <c:pt idx="253">
                  <c:v>1053.5</c:v>
                </c:pt>
                <c:pt idx="254">
                  <c:v>1056.4000000000001</c:v>
                </c:pt>
                <c:pt idx="255">
                  <c:v>1063.8</c:v>
                </c:pt>
                <c:pt idx="256">
                  <c:v>1066.5999999999999</c:v>
                </c:pt>
                <c:pt idx="257">
                  <c:v>1059.9000000000001</c:v>
                </c:pt>
                <c:pt idx="258">
                  <c:v>1055.8</c:v>
                </c:pt>
                <c:pt idx="259">
                  <c:v>1060.8</c:v>
                </c:pt>
                <c:pt idx="260">
                  <c:v>1060.7</c:v>
                </c:pt>
                <c:pt idx="261">
                  <c:v>1055.2</c:v>
                </c:pt>
                <c:pt idx="262">
                  <c:v>1051.5999999999999</c:v>
                </c:pt>
                <c:pt idx="263">
                  <c:v>1052.7</c:v>
                </c:pt>
                <c:pt idx="264">
                  <c:v>1057</c:v>
                </c:pt>
                <c:pt idx="265">
                  <c:v>1041.8</c:v>
                </c:pt>
                <c:pt idx="266">
                  <c:v>1047.5999999999999</c:v>
                </c:pt>
                <c:pt idx="267">
                  <c:v>1070.7</c:v>
                </c:pt>
                <c:pt idx="268">
                  <c:v>1078.5</c:v>
                </c:pt>
                <c:pt idx="269">
                  <c:v>1069.9000000000001</c:v>
                </c:pt>
                <c:pt idx="270">
                  <c:v>1074</c:v>
                </c:pt>
                <c:pt idx="271">
                  <c:v>1081.8</c:v>
                </c:pt>
                <c:pt idx="272">
                  <c:v>1090.4000000000001</c:v>
                </c:pt>
                <c:pt idx="273">
                  <c:v>1093.3</c:v>
                </c:pt>
                <c:pt idx="274">
                  <c:v>1097.8</c:v>
                </c:pt>
                <c:pt idx="275">
                  <c:v>1107.0999999999999</c:v>
                </c:pt>
                <c:pt idx="276">
                  <c:v>1109.7</c:v>
                </c:pt>
                <c:pt idx="277">
                  <c:v>1106.7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D1A-4B27-B827-06E3AD7345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5026816"/>
        <c:axId val="185025280"/>
      </c:lineChart>
      <c:catAx>
        <c:axId val="1850219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rtl="0">
              <a:defRPr sz="900" b="0" i="0" u="none" strike="noStrike" kern="1200" cap="none" spc="0" normalizeH="0" baseline="0">
                <a:solidFill>
                  <a:sysClr val="windowText" lastClr="000000"/>
                </a:solidFill>
                <a:latin typeface="IPT.Mitra" panose="00000400000000000000" pitchFamily="2" charset="2"/>
                <a:ea typeface="+mn-ea"/>
                <a:cs typeface="B Mitra" panose="00000400000000000000" pitchFamily="2" charset="-78"/>
              </a:defRPr>
            </a:pPr>
            <a:endParaRPr lang="en-US"/>
          </a:p>
        </c:txPr>
        <c:crossAx val="185023488"/>
        <c:crosses val="autoZero"/>
        <c:auto val="1"/>
        <c:lblAlgn val="ctr"/>
        <c:lblOffset val="100"/>
        <c:noMultiLvlLbl val="0"/>
      </c:catAx>
      <c:valAx>
        <c:axId val="185023488"/>
        <c:scaling>
          <c:orientation val="minMax"/>
          <c:min val="70000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IPT.Mitra" panose="00000400000000000000" pitchFamily="2" charset="2"/>
                <a:ea typeface="+mn-ea"/>
                <a:cs typeface="+mn-cs"/>
              </a:defRPr>
            </a:pPr>
            <a:endParaRPr lang="en-US"/>
          </a:p>
        </c:txPr>
        <c:crossAx val="185021952"/>
        <c:crosses val="autoZero"/>
        <c:crossBetween val="between"/>
      </c:valAx>
      <c:valAx>
        <c:axId val="185025280"/>
        <c:scaling>
          <c:orientation val="minMax"/>
          <c:min val="700"/>
        </c:scaling>
        <c:delete val="0"/>
        <c:axPos val="r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IPT.Mitra" panose="00000400000000000000" pitchFamily="2" charset="2"/>
                <a:ea typeface="+mn-ea"/>
                <a:cs typeface="+mn-cs"/>
              </a:defRPr>
            </a:pPr>
            <a:endParaRPr lang="en-US"/>
          </a:p>
        </c:txPr>
        <c:crossAx val="185026816"/>
        <c:crosses val="max"/>
        <c:crossBetween val="between"/>
      </c:valAx>
      <c:catAx>
        <c:axId val="1850268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85025280"/>
        <c:crosses val="autoZero"/>
        <c:auto val="1"/>
        <c:lblAlgn val="ctr"/>
        <c:lblOffset val="100"/>
        <c:noMultiLvlLbl val="0"/>
      </c:catAx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7172957580238594"/>
          <c:y val="0.95469987181834814"/>
          <c:w val="0.45644058944883564"/>
          <c:h val="4.40202649087468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B Mitra" panose="00000400000000000000" pitchFamily="2" charset="-78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cap="none" spc="0" normalizeH="0" baseline="0">
                <a:solidFill>
                  <a:sysClr val="windowText" lastClr="000000"/>
                </a:solidFill>
                <a:latin typeface="+mj-lt"/>
                <a:ea typeface="+mj-ea"/>
                <a:cs typeface="B Mitra" panose="00000400000000000000" pitchFamily="2" charset="-78"/>
              </a:defRPr>
            </a:pPr>
            <a:r>
              <a:rPr lang="fa-IR" sz="1100" b="1" i="0" baseline="0">
                <a:solidFill>
                  <a:sysClr val="windowText" lastClr="000000"/>
                </a:solidFill>
                <a:effectLst/>
                <a:cs typeface="B Mitra" panose="00000400000000000000" pitchFamily="2" charset="-78"/>
              </a:rPr>
              <a:t>نمودار13- مقایسه بازدهی سالانه شاخص ها</a:t>
            </a:r>
            <a:endParaRPr lang="fa-IR" sz="1100">
              <a:solidFill>
                <a:sysClr val="windowText" lastClr="000000"/>
              </a:solidFill>
              <a:effectLst/>
              <a:cs typeface="B Mitra" panose="00000400000000000000" pitchFamily="2" charset="-78"/>
            </a:endParaRPr>
          </a:p>
        </c:rich>
      </c:tx>
      <c:layout>
        <c:manualLayout>
          <c:xMode val="edge"/>
          <c:yMode val="edge"/>
          <c:x val="0.30968894845591111"/>
          <c:y val="0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6.6085191798971099E-2"/>
          <c:y val="6.8090732990869846E-2"/>
          <c:w val="0.91140496014250327"/>
          <c:h val="0.74433791493947388"/>
        </c:manualLayout>
      </c:layout>
      <c:lineChart>
        <c:grouping val="standard"/>
        <c:varyColors val="0"/>
        <c:ser>
          <c:idx val="0"/>
          <c:order val="0"/>
          <c:tx>
            <c:strRef>
              <c:f>MSCI!$F$2</c:f>
              <c:strCache>
                <c:ptCount val="1"/>
                <c:pt idx="0">
                  <c:v>شاخص کل</c:v>
                </c:pt>
              </c:strCache>
            </c:strRef>
          </c:tx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MSCI!$A$245:$A$522</c:f>
              <c:strCache>
                <c:ptCount val="278"/>
                <c:pt idx="0">
                  <c:v>1396-01-05</c:v>
                </c:pt>
                <c:pt idx="1">
                  <c:v>1396-01-06</c:v>
                </c:pt>
                <c:pt idx="2">
                  <c:v>1396-01-07</c:v>
                </c:pt>
                <c:pt idx="3">
                  <c:v>1396-01-08</c:v>
                </c:pt>
                <c:pt idx="4">
                  <c:v>1396-01-09</c:v>
                </c:pt>
                <c:pt idx="5">
                  <c:v>1396-01-14</c:v>
                </c:pt>
                <c:pt idx="6">
                  <c:v>1396-01-15</c:v>
                </c:pt>
                <c:pt idx="7">
                  <c:v>1396-01-16</c:v>
                </c:pt>
                <c:pt idx="8">
                  <c:v>1396-01-19</c:v>
                </c:pt>
                <c:pt idx="9">
                  <c:v>1396-01-20</c:v>
                </c:pt>
                <c:pt idx="10">
                  <c:v>1396-01-21</c:v>
                </c:pt>
                <c:pt idx="11">
                  <c:v>1396-01-23</c:v>
                </c:pt>
                <c:pt idx="12">
                  <c:v>1396-01-26</c:v>
                </c:pt>
                <c:pt idx="13">
                  <c:v>1396-01-27</c:v>
                </c:pt>
                <c:pt idx="14">
                  <c:v>1396-01-28</c:v>
                </c:pt>
                <c:pt idx="15">
                  <c:v>1396-01-29</c:v>
                </c:pt>
                <c:pt idx="16">
                  <c:v>1396-01-30</c:v>
                </c:pt>
                <c:pt idx="17">
                  <c:v>1396-02-02</c:v>
                </c:pt>
                <c:pt idx="18">
                  <c:v>1396-02-03</c:v>
                </c:pt>
                <c:pt idx="19">
                  <c:v>1396-02-04</c:v>
                </c:pt>
                <c:pt idx="20">
                  <c:v>1396-02-06</c:v>
                </c:pt>
                <c:pt idx="21">
                  <c:v>1396-02-09</c:v>
                </c:pt>
                <c:pt idx="22">
                  <c:v>1396-02-10</c:v>
                </c:pt>
                <c:pt idx="23">
                  <c:v>1396-02-11</c:v>
                </c:pt>
                <c:pt idx="24">
                  <c:v>1396-02-12</c:v>
                </c:pt>
                <c:pt idx="25">
                  <c:v>1396-02-13</c:v>
                </c:pt>
                <c:pt idx="26">
                  <c:v>1396-02-16</c:v>
                </c:pt>
                <c:pt idx="27">
                  <c:v>1396-02-17</c:v>
                </c:pt>
                <c:pt idx="28">
                  <c:v>1396-02-18</c:v>
                </c:pt>
                <c:pt idx="29">
                  <c:v>1396-02-19</c:v>
                </c:pt>
                <c:pt idx="30">
                  <c:v>1396-02-20</c:v>
                </c:pt>
                <c:pt idx="31">
                  <c:v>1396-02-23</c:v>
                </c:pt>
                <c:pt idx="32">
                  <c:v>1396-02-24</c:v>
                </c:pt>
                <c:pt idx="33">
                  <c:v>1396-02-25</c:v>
                </c:pt>
                <c:pt idx="34">
                  <c:v>1396-02-26</c:v>
                </c:pt>
                <c:pt idx="35">
                  <c:v>1396-02-27</c:v>
                </c:pt>
                <c:pt idx="36">
                  <c:v>1396-02-30</c:v>
                </c:pt>
                <c:pt idx="37">
                  <c:v>1396-02-31</c:v>
                </c:pt>
                <c:pt idx="38">
                  <c:v>1396-03-01</c:v>
                </c:pt>
                <c:pt idx="39">
                  <c:v>1396-03-02</c:v>
                </c:pt>
                <c:pt idx="40">
                  <c:v>1396-03-03</c:v>
                </c:pt>
                <c:pt idx="41">
                  <c:v>1396-03-06</c:v>
                </c:pt>
                <c:pt idx="42">
                  <c:v>1396-03-07</c:v>
                </c:pt>
                <c:pt idx="43">
                  <c:v>1396-03-08</c:v>
                </c:pt>
                <c:pt idx="44">
                  <c:v>1396-03-09</c:v>
                </c:pt>
                <c:pt idx="45">
                  <c:v>1396-03-10</c:v>
                </c:pt>
                <c:pt idx="46">
                  <c:v>1396-03-13</c:v>
                </c:pt>
                <c:pt idx="47">
                  <c:v>1396-03-16</c:v>
                </c:pt>
                <c:pt idx="48">
                  <c:v>1396-03-17</c:v>
                </c:pt>
                <c:pt idx="49">
                  <c:v>1396-03-20</c:v>
                </c:pt>
                <c:pt idx="50">
                  <c:v>1396-03-21</c:v>
                </c:pt>
                <c:pt idx="51">
                  <c:v>1396-03-22</c:v>
                </c:pt>
                <c:pt idx="52">
                  <c:v>1396-03-23</c:v>
                </c:pt>
                <c:pt idx="53">
                  <c:v>1396-03-24</c:v>
                </c:pt>
                <c:pt idx="54">
                  <c:v>1396-03-27</c:v>
                </c:pt>
                <c:pt idx="55">
                  <c:v>1396-03-28</c:v>
                </c:pt>
                <c:pt idx="56">
                  <c:v>1396-03-29</c:v>
                </c:pt>
                <c:pt idx="57">
                  <c:v>1396-03-30</c:v>
                </c:pt>
                <c:pt idx="58">
                  <c:v>1396-03-31</c:v>
                </c:pt>
                <c:pt idx="59">
                  <c:v>1396-04-03</c:v>
                </c:pt>
                <c:pt idx="60">
                  <c:v>1396-04-04</c:v>
                </c:pt>
                <c:pt idx="61">
                  <c:v>1396-04-07</c:v>
                </c:pt>
                <c:pt idx="62">
                  <c:v>1396-04-10</c:v>
                </c:pt>
                <c:pt idx="63">
                  <c:v>1396-04-11</c:v>
                </c:pt>
                <c:pt idx="64">
                  <c:v>1396-04-12</c:v>
                </c:pt>
                <c:pt idx="65">
                  <c:v>1396-04-13</c:v>
                </c:pt>
                <c:pt idx="66">
                  <c:v>1396-04-14</c:v>
                </c:pt>
                <c:pt idx="67">
                  <c:v>1396-04-17</c:v>
                </c:pt>
                <c:pt idx="68">
                  <c:v>1396-04-18</c:v>
                </c:pt>
                <c:pt idx="69">
                  <c:v>1396-04-19</c:v>
                </c:pt>
                <c:pt idx="70">
                  <c:v>1396-04-20</c:v>
                </c:pt>
                <c:pt idx="71">
                  <c:v>1396-04-21</c:v>
                </c:pt>
                <c:pt idx="72">
                  <c:v>1396-04-24</c:v>
                </c:pt>
                <c:pt idx="73">
                  <c:v>1396-04-25</c:v>
                </c:pt>
                <c:pt idx="74">
                  <c:v>1396-04-26</c:v>
                </c:pt>
                <c:pt idx="75">
                  <c:v>1396-04-27</c:v>
                </c:pt>
                <c:pt idx="76">
                  <c:v>1396-04-28</c:v>
                </c:pt>
                <c:pt idx="77">
                  <c:v>1396-04-31</c:v>
                </c:pt>
                <c:pt idx="78">
                  <c:v>1396-05-01</c:v>
                </c:pt>
                <c:pt idx="79">
                  <c:v>1396-05-02</c:v>
                </c:pt>
                <c:pt idx="80">
                  <c:v>1396-05-03</c:v>
                </c:pt>
                <c:pt idx="81">
                  <c:v>1396-05-04</c:v>
                </c:pt>
                <c:pt idx="82">
                  <c:v>1396-05-07</c:v>
                </c:pt>
                <c:pt idx="83">
                  <c:v>1396-05-08</c:v>
                </c:pt>
                <c:pt idx="84">
                  <c:v>1396-05-09</c:v>
                </c:pt>
                <c:pt idx="85">
                  <c:v>1396-05-10</c:v>
                </c:pt>
                <c:pt idx="86">
                  <c:v>1396-05-11</c:v>
                </c:pt>
                <c:pt idx="87">
                  <c:v>1396-05-15</c:v>
                </c:pt>
                <c:pt idx="88">
                  <c:v>1396-05-16</c:v>
                </c:pt>
                <c:pt idx="89">
                  <c:v>1396-05-17</c:v>
                </c:pt>
                <c:pt idx="90">
                  <c:v>1396-05-18</c:v>
                </c:pt>
                <c:pt idx="91">
                  <c:v>1396-05-21</c:v>
                </c:pt>
                <c:pt idx="92">
                  <c:v>1396-05-22</c:v>
                </c:pt>
                <c:pt idx="93">
                  <c:v>1396-05-23</c:v>
                </c:pt>
                <c:pt idx="94">
                  <c:v>1396-05-24</c:v>
                </c:pt>
                <c:pt idx="95">
                  <c:v>1396-05-25</c:v>
                </c:pt>
                <c:pt idx="96">
                  <c:v>1396-05-28</c:v>
                </c:pt>
                <c:pt idx="97">
                  <c:v>1396-05-29</c:v>
                </c:pt>
                <c:pt idx="98">
                  <c:v>1396-05-30</c:v>
                </c:pt>
                <c:pt idx="99">
                  <c:v>1396-05-31</c:v>
                </c:pt>
                <c:pt idx="100">
                  <c:v>1396-06-01</c:v>
                </c:pt>
                <c:pt idx="101">
                  <c:v>1396-06-04</c:v>
                </c:pt>
                <c:pt idx="102">
                  <c:v>1396-06-05</c:v>
                </c:pt>
                <c:pt idx="103">
                  <c:v>1396-06-06</c:v>
                </c:pt>
                <c:pt idx="104">
                  <c:v>1396-06-07</c:v>
                </c:pt>
                <c:pt idx="105">
                  <c:v>1396-06-08</c:v>
                </c:pt>
                <c:pt idx="106">
                  <c:v>1396-06-11</c:v>
                </c:pt>
                <c:pt idx="107">
                  <c:v>1396-06-12</c:v>
                </c:pt>
                <c:pt idx="108">
                  <c:v>1396-06-13</c:v>
                </c:pt>
                <c:pt idx="109">
                  <c:v>1396-06-14</c:v>
                </c:pt>
                <c:pt idx="110">
                  <c:v>1396-06-15</c:v>
                </c:pt>
                <c:pt idx="111">
                  <c:v>1396-06-19</c:v>
                </c:pt>
                <c:pt idx="112">
                  <c:v>1396-06-20</c:v>
                </c:pt>
                <c:pt idx="113">
                  <c:v>1396-06-21</c:v>
                </c:pt>
                <c:pt idx="114">
                  <c:v>1396-06-22</c:v>
                </c:pt>
                <c:pt idx="115">
                  <c:v>1396-06-25</c:v>
                </c:pt>
                <c:pt idx="116">
                  <c:v>1396-06-26</c:v>
                </c:pt>
                <c:pt idx="117">
                  <c:v>1396-06-27</c:v>
                </c:pt>
                <c:pt idx="118">
                  <c:v>1396-06-28</c:v>
                </c:pt>
                <c:pt idx="119">
                  <c:v>1396-06-29</c:v>
                </c:pt>
                <c:pt idx="120">
                  <c:v>1396-07-01</c:v>
                </c:pt>
                <c:pt idx="121">
                  <c:v>1396-07-02</c:v>
                </c:pt>
                <c:pt idx="122">
                  <c:v>1396-07-03</c:v>
                </c:pt>
                <c:pt idx="123">
                  <c:v>1396-07-04</c:v>
                </c:pt>
                <c:pt idx="124">
                  <c:v>1396-07-05</c:v>
                </c:pt>
                <c:pt idx="125">
                  <c:v>1396-07-10</c:v>
                </c:pt>
                <c:pt idx="126">
                  <c:v>1396-07-11</c:v>
                </c:pt>
                <c:pt idx="127">
                  <c:v>1396-07-12</c:v>
                </c:pt>
                <c:pt idx="128">
                  <c:v>1396-07-15</c:v>
                </c:pt>
                <c:pt idx="129">
                  <c:v>1396-07-16</c:v>
                </c:pt>
                <c:pt idx="130">
                  <c:v>1396-07-17</c:v>
                </c:pt>
                <c:pt idx="131">
                  <c:v>1396-07-18</c:v>
                </c:pt>
                <c:pt idx="132">
                  <c:v>1396-07-19</c:v>
                </c:pt>
                <c:pt idx="133">
                  <c:v>1396-07-22</c:v>
                </c:pt>
                <c:pt idx="134">
                  <c:v>1396-07-23</c:v>
                </c:pt>
                <c:pt idx="135">
                  <c:v>1396-07-24</c:v>
                </c:pt>
                <c:pt idx="136">
                  <c:v>1396-07-25</c:v>
                </c:pt>
                <c:pt idx="137">
                  <c:v>1396-07-26</c:v>
                </c:pt>
                <c:pt idx="138">
                  <c:v>1396-07-29</c:v>
                </c:pt>
                <c:pt idx="139">
                  <c:v>1396-07-30</c:v>
                </c:pt>
                <c:pt idx="140">
                  <c:v>1396-08-01</c:v>
                </c:pt>
                <c:pt idx="141">
                  <c:v>1396-08-02</c:v>
                </c:pt>
                <c:pt idx="142">
                  <c:v>1396-08-03</c:v>
                </c:pt>
                <c:pt idx="143">
                  <c:v>1396-08-06</c:v>
                </c:pt>
                <c:pt idx="144">
                  <c:v>1396-08-07</c:v>
                </c:pt>
                <c:pt idx="145">
                  <c:v>1396-08-08</c:v>
                </c:pt>
                <c:pt idx="146">
                  <c:v>1396-08-09</c:v>
                </c:pt>
                <c:pt idx="147">
                  <c:v>1396-08-10</c:v>
                </c:pt>
                <c:pt idx="148">
                  <c:v>1396-08-13</c:v>
                </c:pt>
                <c:pt idx="149">
                  <c:v>1396-08-14</c:v>
                </c:pt>
                <c:pt idx="150">
                  <c:v>1396-08-15</c:v>
                </c:pt>
                <c:pt idx="151">
                  <c:v>1396-08-16</c:v>
                </c:pt>
                <c:pt idx="152">
                  <c:v>1396-08-17</c:v>
                </c:pt>
                <c:pt idx="153">
                  <c:v>1396-08-20</c:v>
                </c:pt>
                <c:pt idx="154">
                  <c:v>1396-08-21</c:v>
                </c:pt>
                <c:pt idx="155">
                  <c:v>1396-08-22</c:v>
                </c:pt>
                <c:pt idx="156">
                  <c:v>1396-08-23</c:v>
                </c:pt>
                <c:pt idx="157">
                  <c:v>1396-08-24</c:v>
                </c:pt>
                <c:pt idx="158">
                  <c:v>1396-08-27</c:v>
                </c:pt>
                <c:pt idx="159">
                  <c:v>1396-08-29</c:v>
                </c:pt>
                <c:pt idx="160">
                  <c:v>1396-08-30</c:v>
                </c:pt>
                <c:pt idx="161">
                  <c:v>1396-09-01</c:v>
                </c:pt>
                <c:pt idx="162">
                  <c:v>1396-09-04</c:v>
                </c:pt>
                <c:pt idx="163">
                  <c:v>1396-09-05</c:v>
                </c:pt>
                <c:pt idx="164">
                  <c:v>1396-09-07</c:v>
                </c:pt>
                <c:pt idx="165">
                  <c:v>1396-09-08</c:v>
                </c:pt>
                <c:pt idx="166">
                  <c:v>1396-09-11</c:v>
                </c:pt>
                <c:pt idx="167">
                  <c:v>1396-09-12</c:v>
                </c:pt>
                <c:pt idx="168">
                  <c:v>1396-09-13</c:v>
                </c:pt>
                <c:pt idx="169">
                  <c:v>1396-09-14</c:v>
                </c:pt>
                <c:pt idx="170">
                  <c:v>1396-09-18</c:v>
                </c:pt>
                <c:pt idx="171">
                  <c:v>1396-09-19</c:v>
                </c:pt>
                <c:pt idx="172">
                  <c:v>1396-09-20</c:v>
                </c:pt>
                <c:pt idx="173">
                  <c:v>1396-09-21</c:v>
                </c:pt>
                <c:pt idx="174">
                  <c:v>1396-09-22</c:v>
                </c:pt>
                <c:pt idx="175">
                  <c:v>1396-09-25</c:v>
                </c:pt>
                <c:pt idx="176">
                  <c:v>1396-09-26</c:v>
                </c:pt>
                <c:pt idx="177">
                  <c:v>1396-09-27</c:v>
                </c:pt>
                <c:pt idx="178">
                  <c:v>1396-09-28</c:v>
                </c:pt>
                <c:pt idx="179">
                  <c:v>1396-09-29</c:v>
                </c:pt>
                <c:pt idx="180">
                  <c:v>1396-10-02</c:v>
                </c:pt>
                <c:pt idx="181">
                  <c:v>1396-10-03</c:v>
                </c:pt>
                <c:pt idx="182">
                  <c:v>1396-10-04</c:v>
                </c:pt>
                <c:pt idx="183">
                  <c:v>1396-10-05</c:v>
                </c:pt>
                <c:pt idx="184">
                  <c:v>1396-10-06</c:v>
                </c:pt>
                <c:pt idx="185">
                  <c:v>1396-10-09</c:v>
                </c:pt>
                <c:pt idx="186">
                  <c:v>1396-10-10</c:v>
                </c:pt>
                <c:pt idx="187">
                  <c:v>1396-10-11</c:v>
                </c:pt>
                <c:pt idx="188">
                  <c:v>1396-10-12</c:v>
                </c:pt>
                <c:pt idx="189">
                  <c:v>1396-10-13</c:v>
                </c:pt>
                <c:pt idx="190">
                  <c:v>1396-10-16</c:v>
                </c:pt>
                <c:pt idx="191">
                  <c:v>1396-10-17</c:v>
                </c:pt>
                <c:pt idx="192">
                  <c:v>1396-10-18</c:v>
                </c:pt>
                <c:pt idx="193">
                  <c:v>1396-10-19</c:v>
                </c:pt>
                <c:pt idx="194">
                  <c:v>1396-10-20</c:v>
                </c:pt>
                <c:pt idx="195">
                  <c:v>1396-10-23</c:v>
                </c:pt>
                <c:pt idx="196">
                  <c:v>1396-10-24</c:v>
                </c:pt>
                <c:pt idx="197">
                  <c:v>1396-10-25</c:v>
                </c:pt>
                <c:pt idx="198">
                  <c:v>1396-10-26</c:v>
                </c:pt>
                <c:pt idx="199">
                  <c:v>1396-10-27</c:v>
                </c:pt>
                <c:pt idx="200">
                  <c:v>1396-10-30</c:v>
                </c:pt>
                <c:pt idx="201">
                  <c:v>1396-11-01</c:v>
                </c:pt>
                <c:pt idx="202">
                  <c:v>1396-11-02</c:v>
                </c:pt>
                <c:pt idx="203">
                  <c:v>1396-11-03</c:v>
                </c:pt>
                <c:pt idx="204">
                  <c:v>1396-11-04</c:v>
                </c:pt>
                <c:pt idx="205">
                  <c:v>1396-11-07</c:v>
                </c:pt>
                <c:pt idx="206">
                  <c:v>1396-11-08</c:v>
                </c:pt>
                <c:pt idx="207">
                  <c:v>1396-11-09</c:v>
                </c:pt>
                <c:pt idx="208">
                  <c:v>1396-11-10</c:v>
                </c:pt>
                <c:pt idx="209">
                  <c:v>1396-11-11</c:v>
                </c:pt>
                <c:pt idx="210">
                  <c:v>1396-11-14</c:v>
                </c:pt>
                <c:pt idx="211">
                  <c:v>1396-11-15</c:v>
                </c:pt>
                <c:pt idx="212">
                  <c:v>1396-11-16</c:v>
                </c:pt>
                <c:pt idx="213">
                  <c:v>1396-11-17</c:v>
                </c:pt>
                <c:pt idx="214">
                  <c:v>1396-11-18</c:v>
                </c:pt>
                <c:pt idx="215">
                  <c:v>1396-11-21</c:v>
                </c:pt>
                <c:pt idx="216">
                  <c:v>1396-11-23</c:v>
                </c:pt>
                <c:pt idx="217">
                  <c:v>1396-11-24</c:v>
                </c:pt>
                <c:pt idx="218">
                  <c:v>1396-11-25</c:v>
                </c:pt>
                <c:pt idx="219">
                  <c:v>1396-11-28</c:v>
                </c:pt>
                <c:pt idx="220">
                  <c:v>1396-11-29</c:v>
                </c:pt>
                <c:pt idx="221">
                  <c:v>1396-11-30</c:v>
                </c:pt>
                <c:pt idx="222">
                  <c:v>1396-12-02</c:v>
                </c:pt>
                <c:pt idx="223">
                  <c:v>1396-12-05</c:v>
                </c:pt>
                <c:pt idx="224">
                  <c:v>1396-12-06</c:v>
                </c:pt>
                <c:pt idx="225">
                  <c:v>1396-12-07</c:v>
                </c:pt>
                <c:pt idx="226">
                  <c:v>1396-12-08</c:v>
                </c:pt>
                <c:pt idx="227">
                  <c:v>1396-12-09</c:v>
                </c:pt>
                <c:pt idx="228">
                  <c:v>1396-12-12</c:v>
                </c:pt>
                <c:pt idx="229">
                  <c:v>1396-12-13</c:v>
                </c:pt>
                <c:pt idx="230">
                  <c:v>1396-12-14</c:v>
                </c:pt>
                <c:pt idx="231">
                  <c:v>1396-12-15</c:v>
                </c:pt>
                <c:pt idx="232">
                  <c:v>1396-12-16</c:v>
                </c:pt>
                <c:pt idx="233">
                  <c:v>1396-12-19</c:v>
                </c:pt>
                <c:pt idx="234">
                  <c:v>1396-12-20</c:v>
                </c:pt>
                <c:pt idx="235">
                  <c:v>1396-12-21</c:v>
                </c:pt>
                <c:pt idx="236">
                  <c:v>1396-12-22</c:v>
                </c:pt>
                <c:pt idx="237">
                  <c:v>1396-12-23</c:v>
                </c:pt>
                <c:pt idx="238">
                  <c:v>1396-12-26</c:v>
                </c:pt>
                <c:pt idx="239">
                  <c:v>1396-12-27</c:v>
                </c:pt>
                <c:pt idx="240">
                  <c:v>1396-12-28</c:v>
                </c:pt>
                <c:pt idx="241">
                  <c:v>1397-01-05</c:v>
                </c:pt>
                <c:pt idx="242">
                  <c:v>1397-01-06</c:v>
                </c:pt>
                <c:pt idx="243">
                  <c:v>1397-01-07</c:v>
                </c:pt>
                <c:pt idx="244">
                  <c:v>1397-01-08</c:v>
                </c:pt>
                <c:pt idx="245">
                  <c:v>1397-01-14</c:v>
                </c:pt>
                <c:pt idx="246">
                  <c:v>1397-01-15</c:v>
                </c:pt>
                <c:pt idx="247">
                  <c:v>1397-01-18</c:v>
                </c:pt>
                <c:pt idx="248">
                  <c:v>1397-01-19</c:v>
                </c:pt>
                <c:pt idx="249">
                  <c:v>1397-01-20</c:v>
                </c:pt>
                <c:pt idx="250">
                  <c:v>1397-01-21</c:v>
                </c:pt>
                <c:pt idx="251">
                  <c:v>1397-01-22</c:v>
                </c:pt>
                <c:pt idx="252">
                  <c:v>1397-01-26</c:v>
                </c:pt>
                <c:pt idx="253">
                  <c:v>1397-01-27</c:v>
                </c:pt>
                <c:pt idx="254">
                  <c:v>1397-01-28</c:v>
                </c:pt>
                <c:pt idx="255">
                  <c:v>1397-01-29</c:v>
                </c:pt>
                <c:pt idx="256">
                  <c:v>1397-02-01</c:v>
                </c:pt>
                <c:pt idx="257">
                  <c:v>1397-02-02</c:v>
                </c:pt>
                <c:pt idx="258">
                  <c:v>1397-02-03</c:v>
                </c:pt>
                <c:pt idx="259">
                  <c:v>1397-02-04</c:v>
                </c:pt>
                <c:pt idx="260">
                  <c:v>1397-02-05</c:v>
                </c:pt>
                <c:pt idx="261">
                  <c:v>1397-02-08</c:v>
                </c:pt>
                <c:pt idx="262">
                  <c:v>1397-02-09</c:v>
                </c:pt>
                <c:pt idx="263">
                  <c:v>1397-02-10</c:v>
                </c:pt>
                <c:pt idx="264">
                  <c:v>1397-02-11</c:v>
                </c:pt>
                <c:pt idx="265">
                  <c:v>1397-02-15</c:v>
                </c:pt>
                <c:pt idx="266">
                  <c:v>1397-02-16</c:v>
                </c:pt>
                <c:pt idx="267">
                  <c:v>1397-02-17</c:v>
                </c:pt>
                <c:pt idx="268">
                  <c:v>1397-02-18</c:v>
                </c:pt>
                <c:pt idx="269">
                  <c:v>1397-02-19</c:v>
                </c:pt>
                <c:pt idx="270">
                  <c:v>1397-02-22</c:v>
                </c:pt>
                <c:pt idx="271">
                  <c:v>1397-02-23</c:v>
                </c:pt>
                <c:pt idx="272">
                  <c:v>1397-02-24</c:v>
                </c:pt>
                <c:pt idx="273">
                  <c:v>1397-02-25</c:v>
                </c:pt>
                <c:pt idx="274">
                  <c:v>1397-02-26</c:v>
                </c:pt>
                <c:pt idx="275">
                  <c:v>1397-02-29</c:v>
                </c:pt>
                <c:pt idx="276">
                  <c:v>1397-02-30</c:v>
                </c:pt>
                <c:pt idx="277">
                  <c:v>1397-02-31</c:v>
                </c:pt>
              </c:strCache>
            </c:strRef>
          </c:cat>
          <c:val>
            <c:numRef>
              <c:f>MSCI!$F$245:$F$522</c:f>
              <c:numCache>
                <c:formatCode>General</c:formatCode>
                <c:ptCount val="278"/>
                <c:pt idx="0">
                  <c:v>-3.4076545075131359E-2</c:v>
                </c:pt>
                <c:pt idx="1">
                  <c:v>-4.5534314528394737E-2</c:v>
                </c:pt>
                <c:pt idx="2">
                  <c:v>-4.5996234355964116E-2</c:v>
                </c:pt>
                <c:pt idx="3">
                  <c:v>-4.1850506018975553E-2</c:v>
                </c:pt>
                <c:pt idx="4">
                  <c:v>-3.6951985630817918E-2</c:v>
                </c:pt>
                <c:pt idx="5">
                  <c:v>-4.7417538450964747E-2</c:v>
                </c:pt>
                <c:pt idx="6">
                  <c:v>-4.7706007954680496E-2</c:v>
                </c:pt>
                <c:pt idx="7">
                  <c:v>-3.911805047945216E-2</c:v>
                </c:pt>
                <c:pt idx="8">
                  <c:v>-3.7929026203103566E-2</c:v>
                </c:pt>
                <c:pt idx="9">
                  <c:v>-3.835446571268375E-2</c:v>
                </c:pt>
                <c:pt idx="10">
                  <c:v>-3.275308441699154E-2</c:v>
                </c:pt>
                <c:pt idx="11">
                  <c:v>-3.1264413420289183E-2</c:v>
                </c:pt>
                <c:pt idx="12">
                  <c:v>-2.3634572194811354E-2</c:v>
                </c:pt>
                <c:pt idx="13">
                  <c:v>-2.2310571326050521E-2</c:v>
                </c:pt>
                <c:pt idx="14">
                  <c:v>-2.3240747328961864E-2</c:v>
                </c:pt>
                <c:pt idx="15">
                  <c:v>-1.5686979116277144E-2</c:v>
                </c:pt>
                <c:pt idx="16">
                  <c:v>8.547819575096538E-3</c:v>
                </c:pt>
                <c:pt idx="17">
                  <c:v>2.304679537954657E-2</c:v>
                </c:pt>
                <c:pt idx="18">
                  <c:v>1.2178174650731899E-2</c:v>
                </c:pt>
                <c:pt idx="19">
                  <c:v>1.268632643511669E-2</c:v>
                </c:pt>
                <c:pt idx="20">
                  <c:v>1.6965848547956242E-2</c:v>
                </c:pt>
                <c:pt idx="21">
                  <c:v>1.8828155239347222E-2</c:v>
                </c:pt>
                <c:pt idx="22">
                  <c:v>1.7039247504407218E-2</c:v>
                </c:pt>
                <c:pt idx="23">
                  <c:v>1.4464647902359351E-2</c:v>
                </c:pt>
                <c:pt idx="24">
                  <c:v>1.9742481605829143E-2</c:v>
                </c:pt>
                <c:pt idx="25">
                  <c:v>1.995416091127189E-2</c:v>
                </c:pt>
                <c:pt idx="26">
                  <c:v>1.6359198414580778E-2</c:v>
                </c:pt>
                <c:pt idx="27">
                  <c:v>1.6285128163257001E-2</c:v>
                </c:pt>
                <c:pt idx="28">
                  <c:v>1.8633104001512635E-2</c:v>
                </c:pt>
                <c:pt idx="29">
                  <c:v>2.3248304811107623E-2</c:v>
                </c:pt>
                <c:pt idx="30">
                  <c:v>2.6825555079978303E-2</c:v>
                </c:pt>
                <c:pt idx="31">
                  <c:v>3.5106730609023806E-2</c:v>
                </c:pt>
                <c:pt idx="32">
                  <c:v>3.7869928470652958E-2</c:v>
                </c:pt>
                <c:pt idx="33">
                  <c:v>3.6981557855419789E-2</c:v>
                </c:pt>
                <c:pt idx="34">
                  <c:v>4.5659424980164731E-2</c:v>
                </c:pt>
                <c:pt idx="35">
                  <c:v>5.740261586205242E-2</c:v>
                </c:pt>
                <c:pt idx="36">
                  <c:v>6.4868542368785365E-2</c:v>
                </c:pt>
                <c:pt idx="37">
                  <c:v>7.0268588722859127E-2</c:v>
                </c:pt>
                <c:pt idx="38">
                  <c:v>6.7700265199623466E-2</c:v>
                </c:pt>
                <c:pt idx="39">
                  <c:v>6.332830446869897E-2</c:v>
                </c:pt>
                <c:pt idx="40">
                  <c:v>6.1938170449385099E-2</c:v>
                </c:pt>
                <c:pt idx="41">
                  <c:v>5.8508822302130836E-2</c:v>
                </c:pt>
                <c:pt idx="42">
                  <c:v>5.3505956490923934E-2</c:v>
                </c:pt>
                <c:pt idx="43">
                  <c:v>5.1049120647570501E-2</c:v>
                </c:pt>
                <c:pt idx="44">
                  <c:v>4.7603867122949062E-2</c:v>
                </c:pt>
                <c:pt idx="45">
                  <c:v>4.9845743806933296E-2</c:v>
                </c:pt>
                <c:pt idx="46">
                  <c:v>5.108068126775489E-2</c:v>
                </c:pt>
                <c:pt idx="47">
                  <c:v>5.0528904967192867E-2</c:v>
                </c:pt>
                <c:pt idx="48">
                  <c:v>4.7466517476052017E-2</c:v>
                </c:pt>
                <c:pt idx="49">
                  <c:v>4.9570081567526403E-2</c:v>
                </c:pt>
                <c:pt idx="50">
                  <c:v>4.8714164541770799E-2</c:v>
                </c:pt>
                <c:pt idx="51">
                  <c:v>4.5127586741382286E-2</c:v>
                </c:pt>
                <c:pt idx="52">
                  <c:v>4.6819418908855992E-2</c:v>
                </c:pt>
                <c:pt idx="53">
                  <c:v>4.7307324299319164E-2</c:v>
                </c:pt>
                <c:pt idx="54">
                  <c:v>5.9250421843123791E-2</c:v>
                </c:pt>
                <c:pt idx="55">
                  <c:v>5.5770150953382558E-2</c:v>
                </c:pt>
                <c:pt idx="56">
                  <c:v>5.5671648784144656E-2</c:v>
                </c:pt>
                <c:pt idx="57">
                  <c:v>6.635775969886315E-2</c:v>
                </c:pt>
                <c:pt idx="58">
                  <c:v>6.5772749607117653E-2</c:v>
                </c:pt>
                <c:pt idx="59">
                  <c:v>6.4218979386116093E-2</c:v>
                </c:pt>
                <c:pt idx="60">
                  <c:v>7.7197892860126238E-2</c:v>
                </c:pt>
                <c:pt idx="61">
                  <c:v>8.3860084004682145E-2</c:v>
                </c:pt>
                <c:pt idx="62">
                  <c:v>8.2425356322596954E-2</c:v>
                </c:pt>
                <c:pt idx="63">
                  <c:v>6.9529688450508331E-2</c:v>
                </c:pt>
                <c:pt idx="64">
                  <c:v>6.7694646541426762E-2</c:v>
                </c:pt>
                <c:pt idx="65">
                  <c:v>6.6297368581637706E-2</c:v>
                </c:pt>
                <c:pt idx="66">
                  <c:v>6.0785410530997952E-2</c:v>
                </c:pt>
                <c:pt idx="67">
                  <c:v>6.682823845724184E-2</c:v>
                </c:pt>
                <c:pt idx="68">
                  <c:v>6.7868127708188286E-2</c:v>
                </c:pt>
                <c:pt idx="69">
                  <c:v>7.1735255994815228E-2</c:v>
                </c:pt>
                <c:pt idx="70">
                  <c:v>7.496159421857751E-2</c:v>
                </c:pt>
                <c:pt idx="71">
                  <c:v>7.3741611984480482E-2</c:v>
                </c:pt>
                <c:pt idx="72">
                  <c:v>8.0610066118079082E-2</c:v>
                </c:pt>
                <c:pt idx="73">
                  <c:v>7.9396238283611975E-2</c:v>
                </c:pt>
                <c:pt idx="74">
                  <c:v>7.9605292569296715E-2</c:v>
                </c:pt>
                <c:pt idx="75">
                  <c:v>8.1367310404687032E-2</c:v>
                </c:pt>
                <c:pt idx="76">
                  <c:v>8.6757588492875737E-2</c:v>
                </c:pt>
                <c:pt idx="77">
                  <c:v>9.2094005523366107E-2</c:v>
                </c:pt>
                <c:pt idx="78">
                  <c:v>8.9874222991368713E-2</c:v>
                </c:pt>
                <c:pt idx="79">
                  <c:v>9.079894173476255E-2</c:v>
                </c:pt>
                <c:pt idx="80">
                  <c:v>9.2420499074193474E-2</c:v>
                </c:pt>
                <c:pt idx="81">
                  <c:v>9.3877534587413658E-2</c:v>
                </c:pt>
                <c:pt idx="82">
                  <c:v>8.656382991500533E-2</c:v>
                </c:pt>
                <c:pt idx="83">
                  <c:v>8.3894291197982529E-2</c:v>
                </c:pt>
                <c:pt idx="84">
                  <c:v>8.0393287087648257E-2</c:v>
                </c:pt>
                <c:pt idx="85">
                  <c:v>7.8342008715116318E-2</c:v>
                </c:pt>
                <c:pt idx="86">
                  <c:v>6.6122055947009928E-2</c:v>
                </c:pt>
                <c:pt idx="87">
                  <c:v>6.2737252822876233E-2</c:v>
                </c:pt>
                <c:pt idx="88">
                  <c:v>6.051477284291451E-2</c:v>
                </c:pt>
                <c:pt idx="89">
                  <c:v>5.4794538317650243E-2</c:v>
                </c:pt>
                <c:pt idx="90">
                  <c:v>4.7460995931071004E-2</c:v>
                </c:pt>
                <c:pt idx="91">
                  <c:v>4.3896640787284946E-2</c:v>
                </c:pt>
                <c:pt idx="92">
                  <c:v>3.756959567801621E-2</c:v>
                </c:pt>
                <c:pt idx="93">
                  <c:v>4.2571391728556396E-2</c:v>
                </c:pt>
                <c:pt idx="94">
                  <c:v>4.2464820003981218E-2</c:v>
                </c:pt>
                <c:pt idx="95">
                  <c:v>4.5419840006138745E-2</c:v>
                </c:pt>
                <c:pt idx="96">
                  <c:v>4.7764731752468537E-2</c:v>
                </c:pt>
                <c:pt idx="97">
                  <c:v>4.8732115936172882E-2</c:v>
                </c:pt>
                <c:pt idx="98">
                  <c:v>5.4558209814361769E-2</c:v>
                </c:pt>
                <c:pt idx="99">
                  <c:v>5.8016453558194181E-2</c:v>
                </c:pt>
                <c:pt idx="100">
                  <c:v>5.9872366106395791E-2</c:v>
                </c:pt>
                <c:pt idx="101">
                  <c:v>6.320998041521797E-2</c:v>
                </c:pt>
                <c:pt idx="102">
                  <c:v>6.1452442422752274E-2</c:v>
                </c:pt>
                <c:pt idx="103">
                  <c:v>6.3084210890286485E-2</c:v>
                </c:pt>
                <c:pt idx="104">
                  <c:v>6.782617618387965E-2</c:v>
                </c:pt>
                <c:pt idx="105">
                  <c:v>6.6486939928152022E-2</c:v>
                </c:pt>
                <c:pt idx="106">
                  <c:v>7.292663353807205E-2</c:v>
                </c:pt>
                <c:pt idx="107">
                  <c:v>7.8014734794395801E-2</c:v>
                </c:pt>
                <c:pt idx="108">
                  <c:v>7.8950838832461123E-2</c:v>
                </c:pt>
                <c:pt idx="109">
                  <c:v>8.2407127326502794E-2</c:v>
                </c:pt>
                <c:pt idx="110">
                  <c:v>8.4327809879496618E-2</c:v>
                </c:pt>
                <c:pt idx="111">
                  <c:v>8.4807223735129611E-2</c:v>
                </c:pt>
                <c:pt idx="112">
                  <c:v>8.9658264213286376E-2</c:v>
                </c:pt>
                <c:pt idx="113">
                  <c:v>9.0784112322959798E-2</c:v>
                </c:pt>
                <c:pt idx="114">
                  <c:v>8.9399188204972946E-2</c:v>
                </c:pt>
                <c:pt idx="115">
                  <c:v>9.0445673957744166E-2</c:v>
                </c:pt>
                <c:pt idx="116">
                  <c:v>9.4940912287660773E-2</c:v>
                </c:pt>
                <c:pt idx="117">
                  <c:v>0.10138575933635963</c:v>
                </c:pt>
                <c:pt idx="118">
                  <c:v>0.11642086646207295</c:v>
                </c:pt>
                <c:pt idx="119">
                  <c:v>0.1226388194947643</c:v>
                </c:pt>
                <c:pt idx="120">
                  <c:v>0.12737024817061715</c:v>
                </c:pt>
                <c:pt idx="121">
                  <c:v>0.12370366577520109</c:v>
                </c:pt>
                <c:pt idx="122">
                  <c:v>0.12120079818965124</c:v>
                </c:pt>
                <c:pt idx="123">
                  <c:v>0.12004960046251911</c:v>
                </c:pt>
                <c:pt idx="124">
                  <c:v>0.11588166991518323</c:v>
                </c:pt>
                <c:pt idx="125">
                  <c:v>0.10940887242723596</c:v>
                </c:pt>
                <c:pt idx="126">
                  <c:v>0.10721522172842568</c:v>
                </c:pt>
                <c:pt idx="127">
                  <c:v>0.10741595813494653</c:v>
                </c:pt>
                <c:pt idx="128">
                  <c:v>0.10050672507092462</c:v>
                </c:pt>
                <c:pt idx="129">
                  <c:v>9.1458566730511892E-2</c:v>
                </c:pt>
                <c:pt idx="130">
                  <c:v>9.4762937392285362E-2</c:v>
                </c:pt>
                <c:pt idx="131">
                  <c:v>9.6668232699542944E-2</c:v>
                </c:pt>
                <c:pt idx="132">
                  <c:v>9.5801011957023618E-2</c:v>
                </c:pt>
                <c:pt idx="133">
                  <c:v>0.10469403884275041</c:v>
                </c:pt>
                <c:pt idx="134">
                  <c:v>0.10590802543481348</c:v>
                </c:pt>
                <c:pt idx="135">
                  <c:v>0.10531175502803602</c:v>
                </c:pt>
                <c:pt idx="136">
                  <c:v>0.10308273378052424</c:v>
                </c:pt>
                <c:pt idx="137">
                  <c:v>0.10119353314570967</c:v>
                </c:pt>
                <c:pt idx="138">
                  <c:v>0.11423878838351853</c:v>
                </c:pt>
                <c:pt idx="139">
                  <c:v>0.11289816130294228</c:v>
                </c:pt>
                <c:pt idx="140">
                  <c:v>0.10914264060783951</c:v>
                </c:pt>
                <c:pt idx="141">
                  <c:v>0.10804889136461715</c:v>
                </c:pt>
                <c:pt idx="142">
                  <c:v>0.10524167210973223</c:v>
                </c:pt>
                <c:pt idx="143">
                  <c:v>0.10929012648924386</c:v>
                </c:pt>
                <c:pt idx="144">
                  <c:v>0.11261213102401979</c:v>
                </c:pt>
                <c:pt idx="145">
                  <c:v>0.11065375517858267</c:v>
                </c:pt>
                <c:pt idx="146">
                  <c:v>0.10530065725426097</c:v>
                </c:pt>
                <c:pt idx="147">
                  <c:v>9.3404712679874491E-2</c:v>
                </c:pt>
                <c:pt idx="148">
                  <c:v>9.3720126662949266E-2</c:v>
                </c:pt>
                <c:pt idx="149">
                  <c:v>9.5203684853800707E-2</c:v>
                </c:pt>
                <c:pt idx="150">
                  <c:v>0.10274393918091063</c:v>
                </c:pt>
                <c:pt idx="151">
                  <c:v>0.10307653107972947</c:v>
                </c:pt>
                <c:pt idx="152">
                  <c:v>0.10906647655939472</c:v>
                </c:pt>
                <c:pt idx="153">
                  <c:v>0.10940072658347799</c:v>
                </c:pt>
                <c:pt idx="154">
                  <c:v>0.10187323485570543</c:v>
                </c:pt>
                <c:pt idx="155">
                  <c:v>9.9673975916285462E-2</c:v>
                </c:pt>
                <c:pt idx="156">
                  <c:v>0.12164271612873612</c:v>
                </c:pt>
                <c:pt idx="157">
                  <c:v>0.11384787123769313</c:v>
                </c:pt>
                <c:pt idx="158">
                  <c:v>0.11579979379747884</c:v>
                </c:pt>
                <c:pt idx="159">
                  <c:v>0.11242162046343962</c:v>
                </c:pt>
                <c:pt idx="160">
                  <c:v>0.12037932157271558</c:v>
                </c:pt>
                <c:pt idx="161">
                  <c:v>0.12704558184598169</c:v>
                </c:pt>
                <c:pt idx="162">
                  <c:v>0.14115915265910339</c:v>
                </c:pt>
                <c:pt idx="163">
                  <c:v>0.14292432194596749</c:v>
                </c:pt>
                <c:pt idx="164">
                  <c:v>0.14939957528169701</c:v>
                </c:pt>
                <c:pt idx="165">
                  <c:v>0.14822083602063829</c:v>
                </c:pt>
                <c:pt idx="166">
                  <c:v>0.14778844727399831</c:v>
                </c:pt>
                <c:pt idx="167">
                  <c:v>0.14223889463101846</c:v>
                </c:pt>
                <c:pt idx="168">
                  <c:v>0.13644327693811187</c:v>
                </c:pt>
                <c:pt idx="169">
                  <c:v>0.13781620508925929</c:v>
                </c:pt>
                <c:pt idx="170">
                  <c:v>0.1385971420256622</c:v>
                </c:pt>
                <c:pt idx="171">
                  <c:v>0.13883033720773419</c:v>
                </c:pt>
                <c:pt idx="172">
                  <c:v>0.13264671132802586</c:v>
                </c:pt>
                <c:pt idx="173">
                  <c:v>0.13876417478879177</c:v>
                </c:pt>
                <c:pt idx="174">
                  <c:v>0.14810001169223574</c:v>
                </c:pt>
                <c:pt idx="175">
                  <c:v>0.16904971090837417</c:v>
                </c:pt>
                <c:pt idx="176">
                  <c:v>0.18148809560590973</c:v>
                </c:pt>
                <c:pt idx="177">
                  <c:v>0.18251153066835757</c:v>
                </c:pt>
                <c:pt idx="178">
                  <c:v>0.18475873659578901</c:v>
                </c:pt>
                <c:pt idx="179">
                  <c:v>0.18336988439950952</c:v>
                </c:pt>
                <c:pt idx="180">
                  <c:v>0.2039829331290548</c:v>
                </c:pt>
                <c:pt idx="181">
                  <c:v>0.21724929389548797</c:v>
                </c:pt>
                <c:pt idx="182">
                  <c:v>0.22564984423676004</c:v>
                </c:pt>
                <c:pt idx="183">
                  <c:v>0.22444150037674082</c:v>
                </c:pt>
                <c:pt idx="184">
                  <c:v>0.22528720670747671</c:v>
                </c:pt>
                <c:pt idx="185">
                  <c:v>0.21565155408827441</c:v>
                </c:pt>
                <c:pt idx="186">
                  <c:v>0.19750052631051318</c:v>
                </c:pt>
                <c:pt idx="187">
                  <c:v>0.20724967938984928</c:v>
                </c:pt>
                <c:pt idx="188">
                  <c:v>0.21078521411156093</c:v>
                </c:pt>
                <c:pt idx="189">
                  <c:v>0.21589687690123704</c:v>
                </c:pt>
                <c:pt idx="190">
                  <c:v>0.21909131316252362</c:v>
                </c:pt>
                <c:pt idx="191">
                  <c:v>0.21840962122564545</c:v>
                </c:pt>
                <c:pt idx="192">
                  <c:v>0.21954847620530615</c:v>
                </c:pt>
                <c:pt idx="193">
                  <c:v>0.21975731511610941</c:v>
                </c:pt>
                <c:pt idx="194">
                  <c:v>0.22011609292508005</c:v>
                </c:pt>
                <c:pt idx="195">
                  <c:v>0.22920893785102314</c:v>
                </c:pt>
                <c:pt idx="196">
                  <c:v>0.23665895042100193</c:v>
                </c:pt>
                <c:pt idx="197">
                  <c:v>0.24174339027488645</c:v>
                </c:pt>
                <c:pt idx="198">
                  <c:v>0.24690666369895231</c:v>
                </c:pt>
                <c:pt idx="199">
                  <c:v>0.25086300424104957</c:v>
                </c:pt>
                <c:pt idx="200">
                  <c:v>0.24642660733295996</c:v>
                </c:pt>
                <c:pt idx="201">
                  <c:v>0.23731768582881307</c:v>
                </c:pt>
                <c:pt idx="202">
                  <c:v>0.24520431378193219</c:v>
                </c:pt>
                <c:pt idx="203">
                  <c:v>0.25255245020071193</c:v>
                </c:pt>
                <c:pt idx="204">
                  <c:v>0.25558548386079361</c:v>
                </c:pt>
                <c:pt idx="205">
                  <c:v>0.26973345380330249</c:v>
                </c:pt>
                <c:pt idx="206">
                  <c:v>0.27374469884303454</c:v>
                </c:pt>
                <c:pt idx="207">
                  <c:v>0.27449330301708441</c:v>
                </c:pt>
                <c:pt idx="208">
                  <c:v>0.26832099429525935</c:v>
                </c:pt>
                <c:pt idx="209">
                  <c:v>0.25874471212677053</c:v>
                </c:pt>
                <c:pt idx="210">
                  <c:v>0.25320036832129111</c:v>
                </c:pt>
                <c:pt idx="211">
                  <c:v>0.26342732471397645</c:v>
                </c:pt>
                <c:pt idx="212">
                  <c:v>0.27605085277452734</c:v>
                </c:pt>
                <c:pt idx="213">
                  <c:v>0.27815991437819787</c:v>
                </c:pt>
                <c:pt idx="214">
                  <c:v>0.28196878663827118</c:v>
                </c:pt>
                <c:pt idx="215">
                  <c:v>0.27377615090013796</c:v>
                </c:pt>
                <c:pt idx="216">
                  <c:v>0.27518074611161447</c:v>
                </c:pt>
                <c:pt idx="217">
                  <c:v>0.27710735151685562</c:v>
                </c:pt>
                <c:pt idx="218">
                  <c:v>0.28010990827527049</c:v>
                </c:pt>
                <c:pt idx="219">
                  <c:v>0.27871335684730858</c:v>
                </c:pt>
                <c:pt idx="220">
                  <c:v>0.27677070968646844</c:v>
                </c:pt>
                <c:pt idx="221">
                  <c:v>0.27152327318282099</c:v>
                </c:pt>
                <c:pt idx="222">
                  <c:v>0.26492833035434682</c:v>
                </c:pt>
                <c:pt idx="223">
                  <c:v>0.26421156188754358</c:v>
                </c:pt>
                <c:pt idx="224">
                  <c:v>0.26232267928986763</c:v>
                </c:pt>
                <c:pt idx="225">
                  <c:v>0.26090292827010741</c:v>
                </c:pt>
                <c:pt idx="226">
                  <c:v>0.26017120718535813</c:v>
                </c:pt>
                <c:pt idx="227">
                  <c:v>0.25812094241846295</c:v>
                </c:pt>
                <c:pt idx="228">
                  <c:v>0.25541832582014501</c:v>
                </c:pt>
                <c:pt idx="229">
                  <c:v>0.25471609355244906</c:v>
                </c:pt>
                <c:pt idx="230">
                  <c:v>0.25231597517083904</c:v>
                </c:pt>
                <c:pt idx="231">
                  <c:v>0.25189738135558226</c:v>
                </c:pt>
                <c:pt idx="232">
                  <c:v>0.25572275138037015</c:v>
                </c:pt>
                <c:pt idx="233">
                  <c:v>0.2582831923654596</c:v>
                </c:pt>
                <c:pt idx="234">
                  <c:v>0.25053750698335842</c:v>
                </c:pt>
                <c:pt idx="235">
                  <c:v>0.25252472643371648</c:v>
                </c:pt>
                <c:pt idx="236">
                  <c:v>0.26254792850541731</c:v>
                </c:pt>
                <c:pt idx="237">
                  <c:v>0.25172179737825529</c:v>
                </c:pt>
                <c:pt idx="238">
                  <c:v>0.25217545100813576</c:v>
                </c:pt>
                <c:pt idx="239">
                  <c:v>0.25530052926688684</c:v>
                </c:pt>
                <c:pt idx="240">
                  <c:v>0.25640861702266471</c:v>
                </c:pt>
                <c:pt idx="241">
                  <c:v>0.25656162078972722</c:v>
                </c:pt>
                <c:pt idx="242">
                  <c:v>0.24938106953256511</c:v>
                </c:pt>
                <c:pt idx="243">
                  <c:v>0.2466361578508578</c:v>
                </c:pt>
                <c:pt idx="244">
                  <c:v>0.25077642255967203</c:v>
                </c:pt>
                <c:pt idx="245">
                  <c:v>0.25234735879406589</c:v>
                </c:pt>
                <c:pt idx="246">
                  <c:v>0.25277084663146288</c:v>
                </c:pt>
                <c:pt idx="247">
                  <c:v>0.24741313975489931</c:v>
                </c:pt>
                <c:pt idx="248">
                  <c:v>0.24124158687294495</c:v>
                </c:pt>
                <c:pt idx="249">
                  <c:v>0.25079623063836243</c:v>
                </c:pt>
                <c:pt idx="250">
                  <c:v>0.24530987940517379</c:v>
                </c:pt>
                <c:pt idx="251">
                  <c:v>0.23754734611148165</c:v>
                </c:pt>
                <c:pt idx="252">
                  <c:v>0.23281539781455018</c:v>
                </c:pt>
                <c:pt idx="253">
                  <c:v>0.22274856032304058</c:v>
                </c:pt>
                <c:pt idx="254">
                  <c:v>0.22257475771894897</c:v>
                </c:pt>
                <c:pt idx="255">
                  <c:v>0.21867540662360474</c:v>
                </c:pt>
                <c:pt idx="256">
                  <c:v>0.21401473397415893</c:v>
                </c:pt>
                <c:pt idx="257">
                  <c:v>0.2076321927218121</c:v>
                </c:pt>
                <c:pt idx="258">
                  <c:v>0.20372403299472297</c:v>
                </c:pt>
                <c:pt idx="259">
                  <c:v>0.20247446326448104</c:v>
                </c:pt>
                <c:pt idx="260">
                  <c:v>0.19537039722481087</c:v>
                </c:pt>
                <c:pt idx="261">
                  <c:v>0.18760155484402419</c:v>
                </c:pt>
                <c:pt idx="262">
                  <c:v>0.18104421857353836</c:v>
                </c:pt>
                <c:pt idx="263">
                  <c:v>0.17576061379274832</c:v>
                </c:pt>
                <c:pt idx="264">
                  <c:v>0.17373701658566931</c:v>
                </c:pt>
                <c:pt idx="265">
                  <c:v>0.16689352635207122</c:v>
                </c:pt>
                <c:pt idx="266">
                  <c:v>0.16314486649813453</c:v>
                </c:pt>
                <c:pt idx="267">
                  <c:v>0.16541722071349119</c:v>
                </c:pt>
                <c:pt idx="268">
                  <c:v>0.17052315141329411</c:v>
                </c:pt>
                <c:pt idx="269">
                  <c:v>0.17558540178224158</c:v>
                </c:pt>
                <c:pt idx="270">
                  <c:v>0.17863468778283975</c:v>
                </c:pt>
                <c:pt idx="271">
                  <c:v>0.18084974311579161</c:v>
                </c:pt>
                <c:pt idx="272">
                  <c:v>0.18588558806293087</c:v>
                </c:pt>
                <c:pt idx="273">
                  <c:v>0.18444196782361999</c:v>
                </c:pt>
                <c:pt idx="274">
                  <c:v>0.18464974669960821</c:v>
                </c:pt>
                <c:pt idx="275">
                  <c:v>0.18933881920388185</c:v>
                </c:pt>
                <c:pt idx="276">
                  <c:v>0.18983710095988493</c:v>
                </c:pt>
                <c:pt idx="277">
                  <c:v>0.18842171340570801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1C-489F-8343-C1E226C17DA2}"/>
            </c:ext>
          </c:extLst>
        </c:ser>
        <c:ser>
          <c:idx val="1"/>
          <c:order val="1"/>
          <c:tx>
            <c:strRef>
              <c:f>MSCI!$G$2</c:f>
              <c:strCache>
                <c:ptCount val="1"/>
                <c:pt idx="0">
                  <c:v>MSCI</c:v>
                </c:pt>
              </c:strCache>
            </c:strRef>
          </c:tx>
          <c:spPr>
            <a:ln w="2222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MSCI!$A$245:$A$522</c:f>
              <c:strCache>
                <c:ptCount val="278"/>
                <c:pt idx="0">
                  <c:v>1396-01-05</c:v>
                </c:pt>
                <c:pt idx="1">
                  <c:v>1396-01-06</c:v>
                </c:pt>
                <c:pt idx="2">
                  <c:v>1396-01-07</c:v>
                </c:pt>
                <c:pt idx="3">
                  <c:v>1396-01-08</c:v>
                </c:pt>
                <c:pt idx="4">
                  <c:v>1396-01-09</c:v>
                </c:pt>
                <c:pt idx="5">
                  <c:v>1396-01-14</c:v>
                </c:pt>
                <c:pt idx="6">
                  <c:v>1396-01-15</c:v>
                </c:pt>
                <c:pt idx="7">
                  <c:v>1396-01-16</c:v>
                </c:pt>
                <c:pt idx="8">
                  <c:v>1396-01-19</c:v>
                </c:pt>
                <c:pt idx="9">
                  <c:v>1396-01-20</c:v>
                </c:pt>
                <c:pt idx="10">
                  <c:v>1396-01-21</c:v>
                </c:pt>
                <c:pt idx="11">
                  <c:v>1396-01-23</c:v>
                </c:pt>
                <c:pt idx="12">
                  <c:v>1396-01-26</c:v>
                </c:pt>
                <c:pt idx="13">
                  <c:v>1396-01-27</c:v>
                </c:pt>
                <c:pt idx="14">
                  <c:v>1396-01-28</c:v>
                </c:pt>
                <c:pt idx="15">
                  <c:v>1396-01-29</c:v>
                </c:pt>
                <c:pt idx="16">
                  <c:v>1396-01-30</c:v>
                </c:pt>
                <c:pt idx="17">
                  <c:v>1396-02-02</c:v>
                </c:pt>
                <c:pt idx="18">
                  <c:v>1396-02-03</c:v>
                </c:pt>
                <c:pt idx="19">
                  <c:v>1396-02-04</c:v>
                </c:pt>
                <c:pt idx="20">
                  <c:v>1396-02-06</c:v>
                </c:pt>
                <c:pt idx="21">
                  <c:v>1396-02-09</c:v>
                </c:pt>
                <c:pt idx="22">
                  <c:v>1396-02-10</c:v>
                </c:pt>
                <c:pt idx="23">
                  <c:v>1396-02-11</c:v>
                </c:pt>
                <c:pt idx="24">
                  <c:v>1396-02-12</c:v>
                </c:pt>
                <c:pt idx="25">
                  <c:v>1396-02-13</c:v>
                </c:pt>
                <c:pt idx="26">
                  <c:v>1396-02-16</c:v>
                </c:pt>
                <c:pt idx="27">
                  <c:v>1396-02-17</c:v>
                </c:pt>
                <c:pt idx="28">
                  <c:v>1396-02-18</c:v>
                </c:pt>
                <c:pt idx="29">
                  <c:v>1396-02-19</c:v>
                </c:pt>
                <c:pt idx="30">
                  <c:v>1396-02-20</c:v>
                </c:pt>
                <c:pt idx="31">
                  <c:v>1396-02-23</c:v>
                </c:pt>
                <c:pt idx="32">
                  <c:v>1396-02-24</c:v>
                </c:pt>
                <c:pt idx="33">
                  <c:v>1396-02-25</c:v>
                </c:pt>
                <c:pt idx="34">
                  <c:v>1396-02-26</c:v>
                </c:pt>
                <c:pt idx="35">
                  <c:v>1396-02-27</c:v>
                </c:pt>
                <c:pt idx="36">
                  <c:v>1396-02-30</c:v>
                </c:pt>
                <c:pt idx="37">
                  <c:v>1396-02-31</c:v>
                </c:pt>
                <c:pt idx="38">
                  <c:v>1396-03-01</c:v>
                </c:pt>
                <c:pt idx="39">
                  <c:v>1396-03-02</c:v>
                </c:pt>
                <c:pt idx="40">
                  <c:v>1396-03-03</c:v>
                </c:pt>
                <c:pt idx="41">
                  <c:v>1396-03-06</c:v>
                </c:pt>
                <c:pt idx="42">
                  <c:v>1396-03-07</c:v>
                </c:pt>
                <c:pt idx="43">
                  <c:v>1396-03-08</c:v>
                </c:pt>
                <c:pt idx="44">
                  <c:v>1396-03-09</c:v>
                </c:pt>
                <c:pt idx="45">
                  <c:v>1396-03-10</c:v>
                </c:pt>
                <c:pt idx="46">
                  <c:v>1396-03-13</c:v>
                </c:pt>
                <c:pt idx="47">
                  <c:v>1396-03-16</c:v>
                </c:pt>
                <c:pt idx="48">
                  <c:v>1396-03-17</c:v>
                </c:pt>
                <c:pt idx="49">
                  <c:v>1396-03-20</c:v>
                </c:pt>
                <c:pt idx="50">
                  <c:v>1396-03-21</c:v>
                </c:pt>
                <c:pt idx="51">
                  <c:v>1396-03-22</c:v>
                </c:pt>
                <c:pt idx="52">
                  <c:v>1396-03-23</c:v>
                </c:pt>
                <c:pt idx="53">
                  <c:v>1396-03-24</c:v>
                </c:pt>
                <c:pt idx="54">
                  <c:v>1396-03-27</c:v>
                </c:pt>
                <c:pt idx="55">
                  <c:v>1396-03-28</c:v>
                </c:pt>
                <c:pt idx="56">
                  <c:v>1396-03-29</c:v>
                </c:pt>
                <c:pt idx="57">
                  <c:v>1396-03-30</c:v>
                </c:pt>
                <c:pt idx="58">
                  <c:v>1396-03-31</c:v>
                </c:pt>
                <c:pt idx="59">
                  <c:v>1396-04-03</c:v>
                </c:pt>
                <c:pt idx="60">
                  <c:v>1396-04-04</c:v>
                </c:pt>
                <c:pt idx="61">
                  <c:v>1396-04-07</c:v>
                </c:pt>
                <c:pt idx="62">
                  <c:v>1396-04-10</c:v>
                </c:pt>
                <c:pt idx="63">
                  <c:v>1396-04-11</c:v>
                </c:pt>
                <c:pt idx="64">
                  <c:v>1396-04-12</c:v>
                </c:pt>
                <c:pt idx="65">
                  <c:v>1396-04-13</c:v>
                </c:pt>
                <c:pt idx="66">
                  <c:v>1396-04-14</c:v>
                </c:pt>
                <c:pt idx="67">
                  <c:v>1396-04-17</c:v>
                </c:pt>
                <c:pt idx="68">
                  <c:v>1396-04-18</c:v>
                </c:pt>
                <c:pt idx="69">
                  <c:v>1396-04-19</c:v>
                </c:pt>
                <c:pt idx="70">
                  <c:v>1396-04-20</c:v>
                </c:pt>
                <c:pt idx="71">
                  <c:v>1396-04-21</c:v>
                </c:pt>
                <c:pt idx="72">
                  <c:v>1396-04-24</c:v>
                </c:pt>
                <c:pt idx="73">
                  <c:v>1396-04-25</c:v>
                </c:pt>
                <c:pt idx="74">
                  <c:v>1396-04-26</c:v>
                </c:pt>
                <c:pt idx="75">
                  <c:v>1396-04-27</c:v>
                </c:pt>
                <c:pt idx="76">
                  <c:v>1396-04-28</c:v>
                </c:pt>
                <c:pt idx="77">
                  <c:v>1396-04-31</c:v>
                </c:pt>
                <c:pt idx="78">
                  <c:v>1396-05-01</c:v>
                </c:pt>
                <c:pt idx="79">
                  <c:v>1396-05-02</c:v>
                </c:pt>
                <c:pt idx="80">
                  <c:v>1396-05-03</c:v>
                </c:pt>
                <c:pt idx="81">
                  <c:v>1396-05-04</c:v>
                </c:pt>
                <c:pt idx="82">
                  <c:v>1396-05-07</c:v>
                </c:pt>
                <c:pt idx="83">
                  <c:v>1396-05-08</c:v>
                </c:pt>
                <c:pt idx="84">
                  <c:v>1396-05-09</c:v>
                </c:pt>
                <c:pt idx="85">
                  <c:v>1396-05-10</c:v>
                </c:pt>
                <c:pt idx="86">
                  <c:v>1396-05-11</c:v>
                </c:pt>
                <c:pt idx="87">
                  <c:v>1396-05-15</c:v>
                </c:pt>
                <c:pt idx="88">
                  <c:v>1396-05-16</c:v>
                </c:pt>
                <c:pt idx="89">
                  <c:v>1396-05-17</c:v>
                </c:pt>
                <c:pt idx="90">
                  <c:v>1396-05-18</c:v>
                </c:pt>
                <c:pt idx="91">
                  <c:v>1396-05-21</c:v>
                </c:pt>
                <c:pt idx="92">
                  <c:v>1396-05-22</c:v>
                </c:pt>
                <c:pt idx="93">
                  <c:v>1396-05-23</c:v>
                </c:pt>
                <c:pt idx="94">
                  <c:v>1396-05-24</c:v>
                </c:pt>
                <c:pt idx="95">
                  <c:v>1396-05-25</c:v>
                </c:pt>
                <c:pt idx="96">
                  <c:v>1396-05-28</c:v>
                </c:pt>
                <c:pt idx="97">
                  <c:v>1396-05-29</c:v>
                </c:pt>
                <c:pt idx="98">
                  <c:v>1396-05-30</c:v>
                </c:pt>
                <c:pt idx="99">
                  <c:v>1396-05-31</c:v>
                </c:pt>
                <c:pt idx="100">
                  <c:v>1396-06-01</c:v>
                </c:pt>
                <c:pt idx="101">
                  <c:v>1396-06-04</c:v>
                </c:pt>
                <c:pt idx="102">
                  <c:v>1396-06-05</c:v>
                </c:pt>
                <c:pt idx="103">
                  <c:v>1396-06-06</c:v>
                </c:pt>
                <c:pt idx="104">
                  <c:v>1396-06-07</c:v>
                </c:pt>
                <c:pt idx="105">
                  <c:v>1396-06-08</c:v>
                </c:pt>
                <c:pt idx="106">
                  <c:v>1396-06-11</c:v>
                </c:pt>
                <c:pt idx="107">
                  <c:v>1396-06-12</c:v>
                </c:pt>
                <c:pt idx="108">
                  <c:v>1396-06-13</c:v>
                </c:pt>
                <c:pt idx="109">
                  <c:v>1396-06-14</c:v>
                </c:pt>
                <c:pt idx="110">
                  <c:v>1396-06-15</c:v>
                </c:pt>
                <c:pt idx="111">
                  <c:v>1396-06-19</c:v>
                </c:pt>
                <c:pt idx="112">
                  <c:v>1396-06-20</c:v>
                </c:pt>
                <c:pt idx="113">
                  <c:v>1396-06-21</c:v>
                </c:pt>
                <c:pt idx="114">
                  <c:v>1396-06-22</c:v>
                </c:pt>
                <c:pt idx="115">
                  <c:v>1396-06-25</c:v>
                </c:pt>
                <c:pt idx="116">
                  <c:v>1396-06-26</c:v>
                </c:pt>
                <c:pt idx="117">
                  <c:v>1396-06-27</c:v>
                </c:pt>
                <c:pt idx="118">
                  <c:v>1396-06-28</c:v>
                </c:pt>
                <c:pt idx="119">
                  <c:v>1396-06-29</c:v>
                </c:pt>
                <c:pt idx="120">
                  <c:v>1396-07-01</c:v>
                </c:pt>
                <c:pt idx="121">
                  <c:v>1396-07-02</c:v>
                </c:pt>
                <c:pt idx="122">
                  <c:v>1396-07-03</c:v>
                </c:pt>
                <c:pt idx="123">
                  <c:v>1396-07-04</c:v>
                </c:pt>
                <c:pt idx="124">
                  <c:v>1396-07-05</c:v>
                </c:pt>
                <c:pt idx="125">
                  <c:v>1396-07-10</c:v>
                </c:pt>
                <c:pt idx="126">
                  <c:v>1396-07-11</c:v>
                </c:pt>
                <c:pt idx="127">
                  <c:v>1396-07-12</c:v>
                </c:pt>
                <c:pt idx="128">
                  <c:v>1396-07-15</c:v>
                </c:pt>
                <c:pt idx="129">
                  <c:v>1396-07-16</c:v>
                </c:pt>
                <c:pt idx="130">
                  <c:v>1396-07-17</c:v>
                </c:pt>
                <c:pt idx="131">
                  <c:v>1396-07-18</c:v>
                </c:pt>
                <c:pt idx="132">
                  <c:v>1396-07-19</c:v>
                </c:pt>
                <c:pt idx="133">
                  <c:v>1396-07-22</c:v>
                </c:pt>
                <c:pt idx="134">
                  <c:v>1396-07-23</c:v>
                </c:pt>
                <c:pt idx="135">
                  <c:v>1396-07-24</c:v>
                </c:pt>
                <c:pt idx="136">
                  <c:v>1396-07-25</c:v>
                </c:pt>
                <c:pt idx="137">
                  <c:v>1396-07-26</c:v>
                </c:pt>
                <c:pt idx="138">
                  <c:v>1396-07-29</c:v>
                </c:pt>
                <c:pt idx="139">
                  <c:v>1396-07-30</c:v>
                </c:pt>
                <c:pt idx="140">
                  <c:v>1396-08-01</c:v>
                </c:pt>
                <c:pt idx="141">
                  <c:v>1396-08-02</c:v>
                </c:pt>
                <c:pt idx="142">
                  <c:v>1396-08-03</c:v>
                </c:pt>
                <c:pt idx="143">
                  <c:v>1396-08-06</c:v>
                </c:pt>
                <c:pt idx="144">
                  <c:v>1396-08-07</c:v>
                </c:pt>
                <c:pt idx="145">
                  <c:v>1396-08-08</c:v>
                </c:pt>
                <c:pt idx="146">
                  <c:v>1396-08-09</c:v>
                </c:pt>
                <c:pt idx="147">
                  <c:v>1396-08-10</c:v>
                </c:pt>
                <c:pt idx="148">
                  <c:v>1396-08-13</c:v>
                </c:pt>
                <c:pt idx="149">
                  <c:v>1396-08-14</c:v>
                </c:pt>
                <c:pt idx="150">
                  <c:v>1396-08-15</c:v>
                </c:pt>
                <c:pt idx="151">
                  <c:v>1396-08-16</c:v>
                </c:pt>
                <c:pt idx="152">
                  <c:v>1396-08-17</c:v>
                </c:pt>
                <c:pt idx="153">
                  <c:v>1396-08-20</c:v>
                </c:pt>
                <c:pt idx="154">
                  <c:v>1396-08-21</c:v>
                </c:pt>
                <c:pt idx="155">
                  <c:v>1396-08-22</c:v>
                </c:pt>
                <c:pt idx="156">
                  <c:v>1396-08-23</c:v>
                </c:pt>
                <c:pt idx="157">
                  <c:v>1396-08-24</c:v>
                </c:pt>
                <c:pt idx="158">
                  <c:v>1396-08-27</c:v>
                </c:pt>
                <c:pt idx="159">
                  <c:v>1396-08-29</c:v>
                </c:pt>
                <c:pt idx="160">
                  <c:v>1396-08-30</c:v>
                </c:pt>
                <c:pt idx="161">
                  <c:v>1396-09-01</c:v>
                </c:pt>
                <c:pt idx="162">
                  <c:v>1396-09-04</c:v>
                </c:pt>
                <c:pt idx="163">
                  <c:v>1396-09-05</c:v>
                </c:pt>
                <c:pt idx="164">
                  <c:v>1396-09-07</c:v>
                </c:pt>
                <c:pt idx="165">
                  <c:v>1396-09-08</c:v>
                </c:pt>
                <c:pt idx="166">
                  <c:v>1396-09-11</c:v>
                </c:pt>
                <c:pt idx="167">
                  <c:v>1396-09-12</c:v>
                </c:pt>
                <c:pt idx="168">
                  <c:v>1396-09-13</c:v>
                </c:pt>
                <c:pt idx="169">
                  <c:v>1396-09-14</c:v>
                </c:pt>
                <c:pt idx="170">
                  <c:v>1396-09-18</c:v>
                </c:pt>
                <c:pt idx="171">
                  <c:v>1396-09-19</c:v>
                </c:pt>
                <c:pt idx="172">
                  <c:v>1396-09-20</c:v>
                </c:pt>
                <c:pt idx="173">
                  <c:v>1396-09-21</c:v>
                </c:pt>
                <c:pt idx="174">
                  <c:v>1396-09-22</c:v>
                </c:pt>
                <c:pt idx="175">
                  <c:v>1396-09-25</c:v>
                </c:pt>
                <c:pt idx="176">
                  <c:v>1396-09-26</c:v>
                </c:pt>
                <c:pt idx="177">
                  <c:v>1396-09-27</c:v>
                </c:pt>
                <c:pt idx="178">
                  <c:v>1396-09-28</c:v>
                </c:pt>
                <c:pt idx="179">
                  <c:v>1396-09-29</c:v>
                </c:pt>
                <c:pt idx="180">
                  <c:v>1396-10-02</c:v>
                </c:pt>
                <c:pt idx="181">
                  <c:v>1396-10-03</c:v>
                </c:pt>
                <c:pt idx="182">
                  <c:v>1396-10-04</c:v>
                </c:pt>
                <c:pt idx="183">
                  <c:v>1396-10-05</c:v>
                </c:pt>
                <c:pt idx="184">
                  <c:v>1396-10-06</c:v>
                </c:pt>
                <c:pt idx="185">
                  <c:v>1396-10-09</c:v>
                </c:pt>
                <c:pt idx="186">
                  <c:v>1396-10-10</c:v>
                </c:pt>
                <c:pt idx="187">
                  <c:v>1396-10-11</c:v>
                </c:pt>
                <c:pt idx="188">
                  <c:v>1396-10-12</c:v>
                </c:pt>
                <c:pt idx="189">
                  <c:v>1396-10-13</c:v>
                </c:pt>
                <c:pt idx="190">
                  <c:v>1396-10-16</c:v>
                </c:pt>
                <c:pt idx="191">
                  <c:v>1396-10-17</c:v>
                </c:pt>
                <c:pt idx="192">
                  <c:v>1396-10-18</c:v>
                </c:pt>
                <c:pt idx="193">
                  <c:v>1396-10-19</c:v>
                </c:pt>
                <c:pt idx="194">
                  <c:v>1396-10-20</c:v>
                </c:pt>
                <c:pt idx="195">
                  <c:v>1396-10-23</c:v>
                </c:pt>
                <c:pt idx="196">
                  <c:v>1396-10-24</c:v>
                </c:pt>
                <c:pt idx="197">
                  <c:v>1396-10-25</c:v>
                </c:pt>
                <c:pt idx="198">
                  <c:v>1396-10-26</c:v>
                </c:pt>
                <c:pt idx="199">
                  <c:v>1396-10-27</c:v>
                </c:pt>
                <c:pt idx="200">
                  <c:v>1396-10-30</c:v>
                </c:pt>
                <c:pt idx="201">
                  <c:v>1396-11-01</c:v>
                </c:pt>
                <c:pt idx="202">
                  <c:v>1396-11-02</c:v>
                </c:pt>
                <c:pt idx="203">
                  <c:v>1396-11-03</c:v>
                </c:pt>
                <c:pt idx="204">
                  <c:v>1396-11-04</c:v>
                </c:pt>
                <c:pt idx="205">
                  <c:v>1396-11-07</c:v>
                </c:pt>
                <c:pt idx="206">
                  <c:v>1396-11-08</c:v>
                </c:pt>
                <c:pt idx="207">
                  <c:v>1396-11-09</c:v>
                </c:pt>
                <c:pt idx="208">
                  <c:v>1396-11-10</c:v>
                </c:pt>
                <c:pt idx="209">
                  <c:v>1396-11-11</c:v>
                </c:pt>
                <c:pt idx="210">
                  <c:v>1396-11-14</c:v>
                </c:pt>
                <c:pt idx="211">
                  <c:v>1396-11-15</c:v>
                </c:pt>
                <c:pt idx="212">
                  <c:v>1396-11-16</c:v>
                </c:pt>
                <c:pt idx="213">
                  <c:v>1396-11-17</c:v>
                </c:pt>
                <c:pt idx="214">
                  <c:v>1396-11-18</c:v>
                </c:pt>
                <c:pt idx="215">
                  <c:v>1396-11-21</c:v>
                </c:pt>
                <c:pt idx="216">
                  <c:v>1396-11-23</c:v>
                </c:pt>
                <c:pt idx="217">
                  <c:v>1396-11-24</c:v>
                </c:pt>
                <c:pt idx="218">
                  <c:v>1396-11-25</c:v>
                </c:pt>
                <c:pt idx="219">
                  <c:v>1396-11-28</c:v>
                </c:pt>
                <c:pt idx="220">
                  <c:v>1396-11-29</c:v>
                </c:pt>
                <c:pt idx="221">
                  <c:v>1396-11-30</c:v>
                </c:pt>
                <c:pt idx="222">
                  <c:v>1396-12-02</c:v>
                </c:pt>
                <c:pt idx="223">
                  <c:v>1396-12-05</c:v>
                </c:pt>
                <c:pt idx="224">
                  <c:v>1396-12-06</c:v>
                </c:pt>
                <c:pt idx="225">
                  <c:v>1396-12-07</c:v>
                </c:pt>
                <c:pt idx="226">
                  <c:v>1396-12-08</c:v>
                </c:pt>
                <c:pt idx="227">
                  <c:v>1396-12-09</c:v>
                </c:pt>
                <c:pt idx="228">
                  <c:v>1396-12-12</c:v>
                </c:pt>
                <c:pt idx="229">
                  <c:v>1396-12-13</c:v>
                </c:pt>
                <c:pt idx="230">
                  <c:v>1396-12-14</c:v>
                </c:pt>
                <c:pt idx="231">
                  <c:v>1396-12-15</c:v>
                </c:pt>
                <c:pt idx="232">
                  <c:v>1396-12-16</c:v>
                </c:pt>
                <c:pt idx="233">
                  <c:v>1396-12-19</c:v>
                </c:pt>
                <c:pt idx="234">
                  <c:v>1396-12-20</c:v>
                </c:pt>
                <c:pt idx="235">
                  <c:v>1396-12-21</c:v>
                </c:pt>
                <c:pt idx="236">
                  <c:v>1396-12-22</c:v>
                </c:pt>
                <c:pt idx="237">
                  <c:v>1396-12-23</c:v>
                </c:pt>
                <c:pt idx="238">
                  <c:v>1396-12-26</c:v>
                </c:pt>
                <c:pt idx="239">
                  <c:v>1396-12-27</c:v>
                </c:pt>
                <c:pt idx="240">
                  <c:v>1396-12-28</c:v>
                </c:pt>
                <c:pt idx="241">
                  <c:v>1397-01-05</c:v>
                </c:pt>
                <c:pt idx="242">
                  <c:v>1397-01-06</c:v>
                </c:pt>
                <c:pt idx="243">
                  <c:v>1397-01-07</c:v>
                </c:pt>
                <c:pt idx="244">
                  <c:v>1397-01-08</c:v>
                </c:pt>
                <c:pt idx="245">
                  <c:v>1397-01-14</c:v>
                </c:pt>
                <c:pt idx="246">
                  <c:v>1397-01-15</c:v>
                </c:pt>
                <c:pt idx="247">
                  <c:v>1397-01-18</c:v>
                </c:pt>
                <c:pt idx="248">
                  <c:v>1397-01-19</c:v>
                </c:pt>
                <c:pt idx="249">
                  <c:v>1397-01-20</c:v>
                </c:pt>
                <c:pt idx="250">
                  <c:v>1397-01-21</c:v>
                </c:pt>
                <c:pt idx="251">
                  <c:v>1397-01-22</c:v>
                </c:pt>
                <c:pt idx="252">
                  <c:v>1397-01-26</c:v>
                </c:pt>
                <c:pt idx="253">
                  <c:v>1397-01-27</c:v>
                </c:pt>
                <c:pt idx="254">
                  <c:v>1397-01-28</c:v>
                </c:pt>
                <c:pt idx="255">
                  <c:v>1397-01-29</c:v>
                </c:pt>
                <c:pt idx="256">
                  <c:v>1397-02-01</c:v>
                </c:pt>
                <c:pt idx="257">
                  <c:v>1397-02-02</c:v>
                </c:pt>
                <c:pt idx="258">
                  <c:v>1397-02-03</c:v>
                </c:pt>
                <c:pt idx="259">
                  <c:v>1397-02-04</c:v>
                </c:pt>
                <c:pt idx="260">
                  <c:v>1397-02-05</c:v>
                </c:pt>
                <c:pt idx="261">
                  <c:v>1397-02-08</c:v>
                </c:pt>
                <c:pt idx="262">
                  <c:v>1397-02-09</c:v>
                </c:pt>
                <c:pt idx="263">
                  <c:v>1397-02-10</c:v>
                </c:pt>
                <c:pt idx="264">
                  <c:v>1397-02-11</c:v>
                </c:pt>
                <c:pt idx="265">
                  <c:v>1397-02-15</c:v>
                </c:pt>
                <c:pt idx="266">
                  <c:v>1397-02-16</c:v>
                </c:pt>
                <c:pt idx="267">
                  <c:v>1397-02-17</c:v>
                </c:pt>
                <c:pt idx="268">
                  <c:v>1397-02-18</c:v>
                </c:pt>
                <c:pt idx="269">
                  <c:v>1397-02-19</c:v>
                </c:pt>
                <c:pt idx="270">
                  <c:v>1397-02-22</c:v>
                </c:pt>
                <c:pt idx="271">
                  <c:v>1397-02-23</c:v>
                </c:pt>
                <c:pt idx="272">
                  <c:v>1397-02-24</c:v>
                </c:pt>
                <c:pt idx="273">
                  <c:v>1397-02-25</c:v>
                </c:pt>
                <c:pt idx="274">
                  <c:v>1397-02-26</c:v>
                </c:pt>
                <c:pt idx="275">
                  <c:v>1397-02-29</c:v>
                </c:pt>
                <c:pt idx="276">
                  <c:v>1397-02-30</c:v>
                </c:pt>
                <c:pt idx="277">
                  <c:v>1397-02-31</c:v>
                </c:pt>
              </c:strCache>
            </c:strRef>
          </c:cat>
          <c:val>
            <c:numRef>
              <c:f>MSCI!$G$245:$G$522</c:f>
              <c:numCache>
                <c:formatCode>General</c:formatCode>
                <c:ptCount val="278"/>
                <c:pt idx="0">
                  <c:v>0.21592010246298821</c:v>
                </c:pt>
                <c:pt idx="1">
                  <c:v>0.19083864936434036</c:v>
                </c:pt>
                <c:pt idx="2">
                  <c:v>0.1904440029502954</c:v>
                </c:pt>
                <c:pt idx="3">
                  <c:v>0.19344681688477827</c:v>
                </c:pt>
                <c:pt idx="4">
                  <c:v>0.19271504485598223</c:v>
                </c:pt>
                <c:pt idx="5">
                  <c:v>0.1572819492074149</c:v>
                </c:pt>
                <c:pt idx="6">
                  <c:v>0.16333196731191091</c:v>
                </c:pt>
                <c:pt idx="7">
                  <c:v>0.17024462099442172</c:v>
                </c:pt>
                <c:pt idx="8">
                  <c:v>0.16414040010643705</c:v>
                </c:pt>
                <c:pt idx="9">
                  <c:v>0.18115551619370951</c:v>
                </c:pt>
                <c:pt idx="10">
                  <c:v>0.18413408649864649</c:v>
                </c:pt>
                <c:pt idx="11">
                  <c:v>0.17136786721074593</c:v>
                </c:pt>
                <c:pt idx="12">
                  <c:v>0.17038929908625189</c:v>
                </c:pt>
                <c:pt idx="13">
                  <c:v>0.16722855305154072</c:v>
                </c:pt>
                <c:pt idx="14">
                  <c:v>0.15866310417870211</c:v>
                </c:pt>
                <c:pt idx="15">
                  <c:v>0.13451400817390291</c:v>
                </c:pt>
                <c:pt idx="16">
                  <c:v>0.12922874193594236</c:v>
                </c:pt>
                <c:pt idx="17">
                  <c:v>0.14246705871477428</c:v>
                </c:pt>
                <c:pt idx="18">
                  <c:v>0.1469656741892662</c:v>
                </c:pt>
                <c:pt idx="19">
                  <c:v>0.13911789194704061</c:v>
                </c:pt>
                <c:pt idx="20">
                  <c:v>0.15666607805050314</c:v>
                </c:pt>
                <c:pt idx="21">
                  <c:v>0.16313055852009972</c:v>
                </c:pt>
                <c:pt idx="22">
                  <c:v>0.16530638930163444</c:v>
                </c:pt>
                <c:pt idx="23">
                  <c:v>0.16749285033365102</c:v>
                </c:pt>
                <c:pt idx="24">
                  <c:v>0.17274485836013431</c:v>
                </c:pt>
                <c:pt idx="25">
                  <c:v>0.1690880842534721</c:v>
                </c:pt>
                <c:pt idx="26">
                  <c:v>0.17499433586530078</c:v>
                </c:pt>
                <c:pt idx="27">
                  <c:v>0.17697738594416368</c:v>
                </c:pt>
                <c:pt idx="28">
                  <c:v>0.17896765082518518</c:v>
                </c:pt>
                <c:pt idx="29">
                  <c:v>0.206445091281102</c:v>
                </c:pt>
                <c:pt idx="30">
                  <c:v>0.22319057921132868</c:v>
                </c:pt>
                <c:pt idx="31">
                  <c:v>0.24594455762984002</c:v>
                </c:pt>
                <c:pt idx="32">
                  <c:v>0.25362445110476051</c:v>
                </c:pt>
                <c:pt idx="33">
                  <c:v>0.26135271129090665</c:v>
                </c:pt>
                <c:pt idx="34">
                  <c:v>0.2579469829348997</c:v>
                </c:pt>
                <c:pt idx="35">
                  <c:v>0.24835080510414986</c:v>
                </c:pt>
                <c:pt idx="36">
                  <c:v>0.23417318866432324</c:v>
                </c:pt>
                <c:pt idx="37">
                  <c:v>0.22939747704299229</c:v>
                </c:pt>
                <c:pt idx="38">
                  <c:v>0.25861831132513213</c:v>
                </c:pt>
                <c:pt idx="39">
                  <c:v>0.25301881143655502</c:v>
                </c:pt>
                <c:pt idx="40">
                  <c:v>0.26543023343657923</c:v>
                </c:pt>
                <c:pt idx="41">
                  <c:v>0.27824299519106765</c:v>
                </c:pt>
                <c:pt idx="42">
                  <c:v>0.28426670046900759</c:v>
                </c:pt>
                <c:pt idx="43">
                  <c:v>0.28832853208797071</c:v>
                </c:pt>
                <c:pt idx="44">
                  <c:v>0.26521858743497395</c:v>
                </c:pt>
                <c:pt idx="45">
                  <c:v>0.24968302033144907</c:v>
                </c:pt>
                <c:pt idx="46">
                  <c:v>0.25375900672899432</c:v>
                </c:pt>
                <c:pt idx="47">
                  <c:v>0.25781888418393883</c:v>
                </c:pt>
                <c:pt idx="48">
                  <c:v>0.25797262988420333</c:v>
                </c:pt>
                <c:pt idx="49">
                  <c:v>0.25325437922747218</c:v>
                </c:pt>
                <c:pt idx="50">
                  <c:v>0.23197797212859661</c:v>
                </c:pt>
                <c:pt idx="51">
                  <c:v>0.22551806233753613</c:v>
                </c:pt>
                <c:pt idx="52">
                  <c:v>0.20801531283646368</c:v>
                </c:pt>
                <c:pt idx="53">
                  <c:v>0.20336427740449681</c:v>
                </c:pt>
                <c:pt idx="54">
                  <c:v>0.23171834656734269</c:v>
                </c:pt>
                <c:pt idx="55">
                  <c:v>0.24147472440211559</c:v>
                </c:pt>
                <c:pt idx="56">
                  <c:v>0.25138981543251049</c:v>
                </c:pt>
                <c:pt idx="57">
                  <c:v>0.25603317311284335</c:v>
                </c:pt>
                <c:pt idx="58">
                  <c:v>0.24533834865563775</c:v>
                </c:pt>
                <c:pt idx="59">
                  <c:v>0.23640938498692377</c:v>
                </c:pt>
                <c:pt idx="60">
                  <c:v>0.23347081981243001</c:v>
                </c:pt>
                <c:pt idx="61">
                  <c:v>0.23250971175274304</c:v>
                </c:pt>
                <c:pt idx="62">
                  <c:v>0.22782334767068524</c:v>
                </c:pt>
                <c:pt idx="63">
                  <c:v>0.22244703555882461</c:v>
                </c:pt>
                <c:pt idx="64">
                  <c:v>0.24098692622524576</c:v>
                </c:pt>
                <c:pt idx="65">
                  <c:v>0.23786688307696102</c:v>
                </c:pt>
                <c:pt idx="66">
                  <c:v>0.25409815707118377</c:v>
                </c:pt>
                <c:pt idx="67">
                  <c:v>0.22838821153050537</c:v>
                </c:pt>
                <c:pt idx="68">
                  <c:v>0.20918325786434755</c:v>
                </c:pt>
                <c:pt idx="69">
                  <c:v>0.20282445477297095</c:v>
                </c:pt>
                <c:pt idx="70">
                  <c:v>0.20722771572881848</c:v>
                </c:pt>
                <c:pt idx="71">
                  <c:v>0.23833686033089663</c:v>
                </c:pt>
                <c:pt idx="72">
                  <c:v>0.23900853022010726</c:v>
                </c:pt>
                <c:pt idx="73">
                  <c:v>0.24045619929994633</c:v>
                </c:pt>
                <c:pt idx="74">
                  <c:v>0.24189529129710752</c:v>
                </c:pt>
                <c:pt idx="75">
                  <c:v>0.23317487823154726</c:v>
                </c:pt>
                <c:pt idx="76">
                  <c:v>0.23793731608202151</c:v>
                </c:pt>
                <c:pt idx="77">
                  <c:v>0.25001445718475823</c:v>
                </c:pt>
                <c:pt idx="78">
                  <c:v>0.226042685063917</c:v>
                </c:pt>
                <c:pt idx="79">
                  <c:v>0.22311608610207667</c:v>
                </c:pt>
                <c:pt idx="80">
                  <c:v>0.22297608625535648</c:v>
                </c:pt>
                <c:pt idx="81">
                  <c:v>0.21995727869906756</c:v>
                </c:pt>
                <c:pt idx="82">
                  <c:v>0.22407227707746014</c:v>
                </c:pt>
                <c:pt idx="83">
                  <c:v>0.22544603833307253</c:v>
                </c:pt>
                <c:pt idx="84">
                  <c:v>0.22682084915429757</c:v>
                </c:pt>
                <c:pt idx="85">
                  <c:v>0.22771958838662254</c:v>
                </c:pt>
                <c:pt idx="86">
                  <c:v>0.22415193638807862</c:v>
                </c:pt>
                <c:pt idx="87">
                  <c:v>0.2195969801895894</c:v>
                </c:pt>
                <c:pt idx="88">
                  <c:v>0.21846920854342522</c:v>
                </c:pt>
                <c:pt idx="89">
                  <c:v>0.23011736259224191</c:v>
                </c:pt>
                <c:pt idx="90">
                  <c:v>0.23121933239650772</c:v>
                </c:pt>
                <c:pt idx="91">
                  <c:v>0.1980216823613199</c:v>
                </c:pt>
                <c:pt idx="92">
                  <c:v>0.18722782733748278</c:v>
                </c:pt>
                <c:pt idx="93">
                  <c:v>0.17656583252375713</c:v>
                </c:pt>
                <c:pt idx="94">
                  <c:v>0.16972849220373654</c:v>
                </c:pt>
                <c:pt idx="95">
                  <c:v>0.17417690118384477</c:v>
                </c:pt>
                <c:pt idx="96">
                  <c:v>0.16645437855216594</c:v>
                </c:pt>
                <c:pt idx="97">
                  <c:v>0.16390922449265632</c:v>
                </c:pt>
                <c:pt idx="98">
                  <c:v>0.16137837660777854</c:v>
                </c:pt>
                <c:pt idx="99">
                  <c:v>0.17138488422892095</c:v>
                </c:pt>
                <c:pt idx="100">
                  <c:v>0.18240680686402766</c:v>
                </c:pt>
                <c:pt idx="101">
                  <c:v>0.19294792586054732</c:v>
                </c:pt>
                <c:pt idx="102">
                  <c:v>0.19647855430736438</c:v>
                </c:pt>
                <c:pt idx="103">
                  <c:v>0.20001769480878528</c:v>
                </c:pt>
                <c:pt idx="104">
                  <c:v>0.19275234418091558</c:v>
                </c:pt>
                <c:pt idx="105">
                  <c:v>0.21327014218009488</c:v>
                </c:pt>
                <c:pt idx="106">
                  <c:v>0.21078410589524266</c:v>
                </c:pt>
                <c:pt idx="107">
                  <c:v>0.20995485009920478</c:v>
                </c:pt>
                <c:pt idx="108">
                  <c:v>0.20912530553478348</c:v>
                </c:pt>
                <c:pt idx="109">
                  <c:v>0.20692608908467958</c:v>
                </c:pt>
                <c:pt idx="110">
                  <c:v>0.21204457971533452</c:v>
                </c:pt>
                <c:pt idx="111">
                  <c:v>0.21339810812725868</c:v>
                </c:pt>
                <c:pt idx="112">
                  <c:v>0.21266614887645408</c:v>
                </c:pt>
                <c:pt idx="113">
                  <c:v>0.21180738786279685</c:v>
                </c:pt>
                <c:pt idx="114">
                  <c:v>0.190600465645135</c:v>
                </c:pt>
                <c:pt idx="115">
                  <c:v>0.1959915338430307</c:v>
                </c:pt>
                <c:pt idx="116">
                  <c:v>0.22538340553516756</c:v>
                </c:pt>
                <c:pt idx="117">
                  <c:v>0.23746692067633823</c:v>
                </c:pt>
                <c:pt idx="118">
                  <c:v>0.2523899278789179</c:v>
                </c:pt>
                <c:pt idx="119">
                  <c:v>0.25637752219987786</c:v>
                </c:pt>
                <c:pt idx="120">
                  <c:v>0.22978410689800421</c:v>
                </c:pt>
                <c:pt idx="121">
                  <c:v>0.22101897735854115</c:v>
                </c:pt>
                <c:pt idx="122">
                  <c:v>0.21230282506015508</c:v>
                </c:pt>
                <c:pt idx="123">
                  <c:v>0.19263512394412841</c:v>
                </c:pt>
                <c:pt idx="124">
                  <c:v>0.19106094169977705</c:v>
                </c:pt>
                <c:pt idx="125">
                  <c:v>0.19596210804375813</c:v>
                </c:pt>
                <c:pt idx="126">
                  <c:v>0.21153187776783833</c:v>
                </c:pt>
                <c:pt idx="127">
                  <c:v>0.20931151427348449</c:v>
                </c:pt>
                <c:pt idx="128">
                  <c:v>0.20696565408522338</c:v>
                </c:pt>
                <c:pt idx="129">
                  <c:v>0.20711263574171834</c:v>
                </c:pt>
                <c:pt idx="130">
                  <c:v>0.20695252740406667</c:v>
                </c:pt>
                <c:pt idx="131">
                  <c:v>0.22039029848290381</c:v>
                </c:pt>
                <c:pt idx="132">
                  <c:v>0.22031214163235435</c:v>
                </c:pt>
                <c:pt idx="133">
                  <c:v>0.23027773528833317</c:v>
                </c:pt>
                <c:pt idx="134">
                  <c:v>0.23068487057838549</c:v>
                </c:pt>
                <c:pt idx="135">
                  <c:v>0.2329247621993995</c:v>
                </c:pt>
                <c:pt idx="136">
                  <c:v>0.22530151957155931</c:v>
                </c:pt>
                <c:pt idx="137">
                  <c:v>0.24994652118315819</c:v>
                </c:pt>
                <c:pt idx="138">
                  <c:v>0.2588540689111074</c:v>
                </c:pt>
                <c:pt idx="139">
                  <c:v>0.26505795173855207</c:v>
                </c:pt>
                <c:pt idx="140">
                  <c:v>0.22822079137086582</c:v>
                </c:pt>
                <c:pt idx="141">
                  <c:v>0.2189412601959817</c:v>
                </c:pt>
                <c:pt idx="142">
                  <c:v>0.21575110761910987</c:v>
                </c:pt>
                <c:pt idx="143">
                  <c:v>0.21535442941388072</c:v>
                </c:pt>
                <c:pt idx="144">
                  <c:v>0.21433144599303144</c:v>
                </c:pt>
                <c:pt idx="145">
                  <c:v>0.21484345221889467</c:v>
                </c:pt>
                <c:pt idx="146">
                  <c:v>0.22897493904983612</c:v>
                </c:pt>
                <c:pt idx="147">
                  <c:v>0.24430444203922486</c:v>
                </c:pt>
                <c:pt idx="148">
                  <c:v>0.24719594609507078</c:v>
                </c:pt>
                <c:pt idx="149">
                  <c:v>0.24917080069385378</c:v>
                </c:pt>
                <c:pt idx="150">
                  <c:v>0.25310775776108474</c:v>
                </c:pt>
                <c:pt idx="151">
                  <c:v>0.27447456218195687</c:v>
                </c:pt>
                <c:pt idx="152">
                  <c:v>0.27071513842942352</c:v>
                </c:pt>
                <c:pt idx="153">
                  <c:v>0.26175298537351566</c:v>
                </c:pt>
                <c:pt idx="154">
                  <c:v>0.25791432435150941</c:v>
                </c:pt>
                <c:pt idx="155">
                  <c:v>0.24467837553327043</c:v>
                </c:pt>
                <c:pt idx="156">
                  <c:v>0.2706016019996591</c:v>
                </c:pt>
                <c:pt idx="157">
                  <c:v>0.29889319598426978</c:v>
                </c:pt>
                <c:pt idx="158">
                  <c:v>0.32921465820268692</c:v>
                </c:pt>
                <c:pt idx="159">
                  <c:v>0.35417659959950387</c:v>
                </c:pt>
                <c:pt idx="160">
                  <c:v>0.36778809017338299</c:v>
                </c:pt>
                <c:pt idx="161">
                  <c:v>0.36536622794074258</c:v>
                </c:pt>
                <c:pt idx="162">
                  <c:v>0.33265249441634936</c:v>
                </c:pt>
                <c:pt idx="163">
                  <c:v>0.35696247344819465</c:v>
                </c:pt>
                <c:pt idx="164">
                  <c:v>0.3371042043267829</c:v>
                </c:pt>
                <c:pt idx="165">
                  <c:v>0.33351247780166382</c:v>
                </c:pt>
                <c:pt idx="166">
                  <c:v>0.31792882599641836</c:v>
                </c:pt>
                <c:pt idx="167">
                  <c:v>0.31274457218814855</c:v>
                </c:pt>
                <c:pt idx="168">
                  <c:v>0.30691812177478539</c:v>
                </c:pt>
                <c:pt idx="169">
                  <c:v>0.30652156124703378</c:v>
                </c:pt>
                <c:pt idx="170">
                  <c:v>0.30944636840134776</c:v>
                </c:pt>
                <c:pt idx="171">
                  <c:v>0.31104137147674971</c:v>
                </c:pt>
                <c:pt idx="172">
                  <c:v>0.30003830572612578</c:v>
                </c:pt>
                <c:pt idx="173">
                  <c:v>0.28210832055877622</c:v>
                </c:pt>
                <c:pt idx="174">
                  <c:v>0.28541524009981734</c:v>
                </c:pt>
                <c:pt idx="175">
                  <c:v>0.29202331191740294</c:v>
                </c:pt>
                <c:pt idx="176">
                  <c:v>0.29330688801247362</c:v>
                </c:pt>
                <c:pt idx="177">
                  <c:v>0.28863429092567272</c:v>
                </c:pt>
                <c:pt idx="178">
                  <c:v>0.29726385260552735</c:v>
                </c:pt>
                <c:pt idx="179">
                  <c:v>0.32426448584146916</c:v>
                </c:pt>
                <c:pt idx="180">
                  <c:v>0.33681811239176151</c:v>
                </c:pt>
                <c:pt idx="181">
                  <c:v>0.33847599581820975</c:v>
                </c:pt>
                <c:pt idx="182">
                  <c:v>0.34063700553355969</c:v>
                </c:pt>
                <c:pt idx="183">
                  <c:v>0.34599698795892864</c:v>
                </c:pt>
                <c:pt idx="184">
                  <c:v>0.35560072684714661</c:v>
                </c:pt>
                <c:pt idx="185">
                  <c:v>0.36777969018932866</c:v>
                </c:pt>
                <c:pt idx="186">
                  <c:v>0.36731702696943147</c:v>
                </c:pt>
                <c:pt idx="187">
                  <c:v>0.35993561878803537</c:v>
                </c:pt>
                <c:pt idx="188">
                  <c:v>0.37357742537313432</c:v>
                </c:pt>
                <c:pt idx="189">
                  <c:v>0.37740479679903238</c:v>
                </c:pt>
                <c:pt idx="190">
                  <c:v>0.38975263377732405</c:v>
                </c:pt>
                <c:pt idx="191">
                  <c:v>0.38447100548109225</c:v>
                </c:pt>
                <c:pt idx="192">
                  <c:v>0.38488725687073244</c:v>
                </c:pt>
                <c:pt idx="193">
                  <c:v>0.37628990777073801</c:v>
                </c:pt>
                <c:pt idx="194">
                  <c:v>0.36541921595545013</c:v>
                </c:pt>
                <c:pt idx="195">
                  <c:v>0.37220071945721944</c:v>
                </c:pt>
                <c:pt idx="196">
                  <c:v>0.36232900657471845</c:v>
                </c:pt>
                <c:pt idx="197">
                  <c:v>0.36309080141146066</c:v>
                </c:pt>
                <c:pt idx="198">
                  <c:v>0.37049673994017773</c:v>
                </c:pt>
                <c:pt idx="199">
                  <c:v>0.37510544252117262</c:v>
                </c:pt>
                <c:pt idx="200">
                  <c:v>0.38217841697676747</c:v>
                </c:pt>
                <c:pt idx="201">
                  <c:v>0.37580772700442155</c:v>
                </c:pt>
                <c:pt idx="202">
                  <c:v>0.37543867442583623</c:v>
                </c:pt>
                <c:pt idx="203">
                  <c:v>0.38955275216633956</c:v>
                </c:pt>
                <c:pt idx="204">
                  <c:v>0.39529341343915592</c:v>
                </c:pt>
                <c:pt idx="205">
                  <c:v>0.39142225108129813</c:v>
                </c:pt>
                <c:pt idx="206">
                  <c:v>0.38806130503420455</c:v>
                </c:pt>
                <c:pt idx="207">
                  <c:v>0.38923522928220988</c:v>
                </c:pt>
                <c:pt idx="208">
                  <c:v>0.36666067845030814</c:v>
                </c:pt>
                <c:pt idx="209">
                  <c:v>0.37400475309115189</c:v>
                </c:pt>
                <c:pt idx="210">
                  <c:v>0.34997745344962228</c:v>
                </c:pt>
                <c:pt idx="211">
                  <c:v>0.33449069003285881</c:v>
                </c:pt>
                <c:pt idx="212">
                  <c:v>0.31593895063515087</c:v>
                </c:pt>
                <c:pt idx="213">
                  <c:v>0.27707949689030964</c:v>
                </c:pt>
                <c:pt idx="214">
                  <c:v>0.27128137899652227</c:v>
                </c:pt>
                <c:pt idx="215">
                  <c:v>0.26263752989780387</c:v>
                </c:pt>
                <c:pt idx="216">
                  <c:v>0.25137791858345615</c:v>
                </c:pt>
                <c:pt idx="217">
                  <c:v>0.25221788025489755</c:v>
                </c:pt>
                <c:pt idx="218">
                  <c:v>0.27086424730029934</c:v>
                </c:pt>
                <c:pt idx="219">
                  <c:v>0.27719920893687533</c:v>
                </c:pt>
                <c:pt idx="220">
                  <c:v>0.28243619390202102</c:v>
                </c:pt>
                <c:pt idx="221">
                  <c:v>0.27528722206884826</c:v>
                </c:pt>
                <c:pt idx="222">
                  <c:v>0.25369994196169476</c:v>
                </c:pt>
                <c:pt idx="223">
                  <c:v>0.28974788490490022</c:v>
                </c:pt>
                <c:pt idx="224">
                  <c:v>0.29167426185379086</c:v>
                </c:pt>
                <c:pt idx="225">
                  <c:v>0.2912736347870224</c:v>
                </c:pt>
                <c:pt idx="226">
                  <c:v>0.27486198012513796</c:v>
                </c:pt>
                <c:pt idx="227">
                  <c:v>0.26532440089267939</c:v>
                </c:pt>
                <c:pt idx="228">
                  <c:v>0.25603801172693186</c:v>
                </c:pt>
                <c:pt idx="229">
                  <c:v>0.25482176280415159</c:v>
                </c:pt>
                <c:pt idx="230">
                  <c:v>0.25604194922947121</c:v>
                </c:pt>
                <c:pt idx="231">
                  <c:v>0.27220902106620359</c:v>
                </c:pt>
                <c:pt idx="232">
                  <c:v>0.27045852741335841</c:v>
                </c:pt>
                <c:pt idx="233">
                  <c:v>0.29273013055611985</c:v>
                </c:pt>
                <c:pt idx="234">
                  <c:v>0.30091393591746751</c:v>
                </c:pt>
                <c:pt idx="235">
                  <c:v>0.30507207688200744</c:v>
                </c:pt>
                <c:pt idx="236">
                  <c:v>0.30904909616001697</c:v>
                </c:pt>
                <c:pt idx="237">
                  <c:v>0.30055706144750616</c:v>
                </c:pt>
                <c:pt idx="238">
                  <c:v>0.28989101921559435</c:v>
                </c:pt>
                <c:pt idx="239">
                  <c:v>0.28568140649973373</c:v>
                </c:pt>
                <c:pt idx="240">
                  <c:v>0.28045575922635813</c:v>
                </c:pt>
                <c:pt idx="241">
                  <c:v>0.2562789190629664</c:v>
                </c:pt>
                <c:pt idx="242">
                  <c:v>0.23906641374178617</c:v>
                </c:pt>
                <c:pt idx="243">
                  <c:v>0.23198090113252223</c:v>
                </c:pt>
                <c:pt idx="244">
                  <c:v>0.20626335233388704</c:v>
                </c:pt>
                <c:pt idx="245">
                  <c:v>0.21169916434540403</c:v>
                </c:pt>
                <c:pt idx="246">
                  <c:v>0.19098853986313791</c:v>
                </c:pt>
                <c:pt idx="247">
                  <c:v>0.19368839133208482</c:v>
                </c:pt>
                <c:pt idx="248">
                  <c:v>0.20352691291509095</c:v>
                </c:pt>
                <c:pt idx="249">
                  <c:v>0.20504159888931484</c:v>
                </c:pt>
                <c:pt idx="250">
                  <c:v>0.21264521986752216</c:v>
                </c:pt>
                <c:pt idx="251">
                  <c:v>0.22134509728952456</c:v>
                </c:pt>
                <c:pt idx="252">
                  <c:v>0.21396853299786289</c:v>
                </c:pt>
                <c:pt idx="253">
                  <c:v>0.21424843423799578</c:v>
                </c:pt>
                <c:pt idx="254">
                  <c:v>0.21515341264871624</c:v>
                </c:pt>
                <c:pt idx="255">
                  <c:v>0.22399069211764755</c:v>
                </c:pt>
                <c:pt idx="256">
                  <c:v>0.2116888193901485</c:v>
                </c:pt>
                <c:pt idx="257">
                  <c:v>0.20683902732910209</c:v>
                </c:pt>
                <c:pt idx="258">
                  <c:v>0.20941839824579711</c:v>
                </c:pt>
                <c:pt idx="259">
                  <c:v>0.21123494102338092</c:v>
                </c:pt>
                <c:pt idx="260">
                  <c:v>0.1828723298312005</c:v>
                </c:pt>
                <c:pt idx="261">
                  <c:v>0.19334443902479359</c:v>
                </c:pt>
                <c:pt idx="262">
                  <c:v>0.19378809092406524</c:v>
                </c:pt>
                <c:pt idx="263">
                  <c:v>0.18513429615380717</c:v>
                </c:pt>
                <c:pt idx="264">
                  <c:v>0.1830949730238931</c:v>
                </c:pt>
                <c:pt idx="265">
                  <c:v>0.16954363601866351</c:v>
                </c:pt>
                <c:pt idx="266">
                  <c:v>0.1666479546011268</c:v>
                </c:pt>
                <c:pt idx="267">
                  <c:v>0.15316892500430068</c:v>
                </c:pt>
                <c:pt idx="268">
                  <c:v>0.15919005011463483</c:v>
                </c:pt>
                <c:pt idx="269">
                  <c:v>0.16075107422449819</c:v>
                </c:pt>
                <c:pt idx="270">
                  <c:v>0.17620955791302806</c:v>
                </c:pt>
                <c:pt idx="271">
                  <c:v>0.18146399894428034</c:v>
                </c:pt>
                <c:pt idx="272">
                  <c:v>0.17999192408641229</c:v>
                </c:pt>
                <c:pt idx="273">
                  <c:v>0.15594569335436992</c:v>
                </c:pt>
                <c:pt idx="274">
                  <c:v>0.15028869498712361</c:v>
                </c:pt>
                <c:pt idx="275">
                  <c:v>0.1357503261510602</c:v>
                </c:pt>
                <c:pt idx="276">
                  <c:v>0.12866376963661752</c:v>
                </c:pt>
                <c:pt idx="277">
                  <c:v>0.11963942662923022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B1C-489F-8343-C1E226C17DA2}"/>
            </c:ext>
          </c:extLst>
        </c:ser>
        <c:ser>
          <c:idx val="2"/>
          <c:order val="2"/>
          <c:tx>
            <c:strRef>
              <c:f>MSCI!$H$2</c:f>
              <c:strCache>
                <c:ptCount val="1"/>
                <c:pt idx="0">
                  <c:v>COMCEC</c:v>
                </c:pt>
              </c:strCache>
            </c:strRef>
          </c:tx>
          <c:spPr>
            <a:ln w="2222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MSCI!$A$245:$A$522</c:f>
              <c:strCache>
                <c:ptCount val="278"/>
                <c:pt idx="0">
                  <c:v>1396-01-05</c:v>
                </c:pt>
                <c:pt idx="1">
                  <c:v>1396-01-06</c:v>
                </c:pt>
                <c:pt idx="2">
                  <c:v>1396-01-07</c:v>
                </c:pt>
                <c:pt idx="3">
                  <c:v>1396-01-08</c:v>
                </c:pt>
                <c:pt idx="4">
                  <c:v>1396-01-09</c:v>
                </c:pt>
                <c:pt idx="5">
                  <c:v>1396-01-14</c:v>
                </c:pt>
                <c:pt idx="6">
                  <c:v>1396-01-15</c:v>
                </c:pt>
                <c:pt idx="7">
                  <c:v>1396-01-16</c:v>
                </c:pt>
                <c:pt idx="8">
                  <c:v>1396-01-19</c:v>
                </c:pt>
                <c:pt idx="9">
                  <c:v>1396-01-20</c:v>
                </c:pt>
                <c:pt idx="10">
                  <c:v>1396-01-21</c:v>
                </c:pt>
                <c:pt idx="11">
                  <c:v>1396-01-23</c:v>
                </c:pt>
                <c:pt idx="12">
                  <c:v>1396-01-26</c:v>
                </c:pt>
                <c:pt idx="13">
                  <c:v>1396-01-27</c:v>
                </c:pt>
                <c:pt idx="14">
                  <c:v>1396-01-28</c:v>
                </c:pt>
                <c:pt idx="15">
                  <c:v>1396-01-29</c:v>
                </c:pt>
                <c:pt idx="16">
                  <c:v>1396-01-30</c:v>
                </c:pt>
                <c:pt idx="17">
                  <c:v>1396-02-02</c:v>
                </c:pt>
                <c:pt idx="18">
                  <c:v>1396-02-03</c:v>
                </c:pt>
                <c:pt idx="19">
                  <c:v>1396-02-04</c:v>
                </c:pt>
                <c:pt idx="20">
                  <c:v>1396-02-06</c:v>
                </c:pt>
                <c:pt idx="21">
                  <c:v>1396-02-09</c:v>
                </c:pt>
                <c:pt idx="22">
                  <c:v>1396-02-10</c:v>
                </c:pt>
                <c:pt idx="23">
                  <c:v>1396-02-11</c:v>
                </c:pt>
                <c:pt idx="24">
                  <c:v>1396-02-12</c:v>
                </c:pt>
                <c:pt idx="25">
                  <c:v>1396-02-13</c:v>
                </c:pt>
                <c:pt idx="26">
                  <c:v>1396-02-16</c:v>
                </c:pt>
                <c:pt idx="27">
                  <c:v>1396-02-17</c:v>
                </c:pt>
                <c:pt idx="28">
                  <c:v>1396-02-18</c:v>
                </c:pt>
                <c:pt idx="29">
                  <c:v>1396-02-19</c:v>
                </c:pt>
                <c:pt idx="30">
                  <c:v>1396-02-20</c:v>
                </c:pt>
                <c:pt idx="31">
                  <c:v>1396-02-23</c:v>
                </c:pt>
                <c:pt idx="32">
                  <c:v>1396-02-24</c:v>
                </c:pt>
                <c:pt idx="33">
                  <c:v>1396-02-25</c:v>
                </c:pt>
                <c:pt idx="34">
                  <c:v>1396-02-26</c:v>
                </c:pt>
                <c:pt idx="35">
                  <c:v>1396-02-27</c:v>
                </c:pt>
                <c:pt idx="36">
                  <c:v>1396-02-30</c:v>
                </c:pt>
                <c:pt idx="37">
                  <c:v>1396-02-31</c:v>
                </c:pt>
                <c:pt idx="38">
                  <c:v>1396-03-01</c:v>
                </c:pt>
                <c:pt idx="39">
                  <c:v>1396-03-02</c:v>
                </c:pt>
                <c:pt idx="40">
                  <c:v>1396-03-03</c:v>
                </c:pt>
                <c:pt idx="41">
                  <c:v>1396-03-06</c:v>
                </c:pt>
                <c:pt idx="42">
                  <c:v>1396-03-07</c:v>
                </c:pt>
                <c:pt idx="43">
                  <c:v>1396-03-08</c:v>
                </c:pt>
                <c:pt idx="44">
                  <c:v>1396-03-09</c:v>
                </c:pt>
                <c:pt idx="45">
                  <c:v>1396-03-10</c:v>
                </c:pt>
                <c:pt idx="46">
                  <c:v>1396-03-13</c:v>
                </c:pt>
                <c:pt idx="47">
                  <c:v>1396-03-16</c:v>
                </c:pt>
                <c:pt idx="48">
                  <c:v>1396-03-17</c:v>
                </c:pt>
                <c:pt idx="49">
                  <c:v>1396-03-20</c:v>
                </c:pt>
                <c:pt idx="50">
                  <c:v>1396-03-21</c:v>
                </c:pt>
                <c:pt idx="51">
                  <c:v>1396-03-22</c:v>
                </c:pt>
                <c:pt idx="52">
                  <c:v>1396-03-23</c:v>
                </c:pt>
                <c:pt idx="53">
                  <c:v>1396-03-24</c:v>
                </c:pt>
                <c:pt idx="54">
                  <c:v>1396-03-27</c:v>
                </c:pt>
                <c:pt idx="55">
                  <c:v>1396-03-28</c:v>
                </c:pt>
                <c:pt idx="56">
                  <c:v>1396-03-29</c:v>
                </c:pt>
                <c:pt idx="57">
                  <c:v>1396-03-30</c:v>
                </c:pt>
                <c:pt idx="58">
                  <c:v>1396-03-31</c:v>
                </c:pt>
                <c:pt idx="59">
                  <c:v>1396-04-03</c:v>
                </c:pt>
                <c:pt idx="60">
                  <c:v>1396-04-04</c:v>
                </c:pt>
                <c:pt idx="61">
                  <c:v>1396-04-07</c:v>
                </c:pt>
                <c:pt idx="62">
                  <c:v>1396-04-10</c:v>
                </c:pt>
                <c:pt idx="63">
                  <c:v>1396-04-11</c:v>
                </c:pt>
                <c:pt idx="64">
                  <c:v>1396-04-12</c:v>
                </c:pt>
                <c:pt idx="65">
                  <c:v>1396-04-13</c:v>
                </c:pt>
                <c:pt idx="66">
                  <c:v>1396-04-14</c:v>
                </c:pt>
                <c:pt idx="67">
                  <c:v>1396-04-17</c:v>
                </c:pt>
                <c:pt idx="68">
                  <c:v>1396-04-18</c:v>
                </c:pt>
                <c:pt idx="69">
                  <c:v>1396-04-19</c:v>
                </c:pt>
                <c:pt idx="70">
                  <c:v>1396-04-20</c:v>
                </c:pt>
                <c:pt idx="71">
                  <c:v>1396-04-21</c:v>
                </c:pt>
                <c:pt idx="72">
                  <c:v>1396-04-24</c:v>
                </c:pt>
                <c:pt idx="73">
                  <c:v>1396-04-25</c:v>
                </c:pt>
                <c:pt idx="74">
                  <c:v>1396-04-26</c:v>
                </c:pt>
                <c:pt idx="75">
                  <c:v>1396-04-27</c:v>
                </c:pt>
                <c:pt idx="76">
                  <c:v>1396-04-28</c:v>
                </c:pt>
                <c:pt idx="77">
                  <c:v>1396-04-31</c:v>
                </c:pt>
                <c:pt idx="78">
                  <c:v>1396-05-01</c:v>
                </c:pt>
                <c:pt idx="79">
                  <c:v>1396-05-02</c:v>
                </c:pt>
                <c:pt idx="80">
                  <c:v>1396-05-03</c:v>
                </c:pt>
                <c:pt idx="81">
                  <c:v>1396-05-04</c:v>
                </c:pt>
                <c:pt idx="82">
                  <c:v>1396-05-07</c:v>
                </c:pt>
                <c:pt idx="83">
                  <c:v>1396-05-08</c:v>
                </c:pt>
                <c:pt idx="84">
                  <c:v>1396-05-09</c:v>
                </c:pt>
                <c:pt idx="85">
                  <c:v>1396-05-10</c:v>
                </c:pt>
                <c:pt idx="86">
                  <c:v>1396-05-11</c:v>
                </c:pt>
                <c:pt idx="87">
                  <c:v>1396-05-15</c:v>
                </c:pt>
                <c:pt idx="88">
                  <c:v>1396-05-16</c:v>
                </c:pt>
                <c:pt idx="89">
                  <c:v>1396-05-17</c:v>
                </c:pt>
                <c:pt idx="90">
                  <c:v>1396-05-18</c:v>
                </c:pt>
                <c:pt idx="91">
                  <c:v>1396-05-21</c:v>
                </c:pt>
                <c:pt idx="92">
                  <c:v>1396-05-22</c:v>
                </c:pt>
                <c:pt idx="93">
                  <c:v>1396-05-23</c:v>
                </c:pt>
                <c:pt idx="94">
                  <c:v>1396-05-24</c:v>
                </c:pt>
                <c:pt idx="95">
                  <c:v>1396-05-25</c:v>
                </c:pt>
                <c:pt idx="96">
                  <c:v>1396-05-28</c:v>
                </c:pt>
                <c:pt idx="97">
                  <c:v>1396-05-29</c:v>
                </c:pt>
                <c:pt idx="98">
                  <c:v>1396-05-30</c:v>
                </c:pt>
                <c:pt idx="99">
                  <c:v>1396-05-31</c:v>
                </c:pt>
                <c:pt idx="100">
                  <c:v>1396-06-01</c:v>
                </c:pt>
                <c:pt idx="101">
                  <c:v>1396-06-04</c:v>
                </c:pt>
                <c:pt idx="102">
                  <c:v>1396-06-05</c:v>
                </c:pt>
                <c:pt idx="103">
                  <c:v>1396-06-06</c:v>
                </c:pt>
                <c:pt idx="104">
                  <c:v>1396-06-07</c:v>
                </c:pt>
                <c:pt idx="105">
                  <c:v>1396-06-08</c:v>
                </c:pt>
                <c:pt idx="106">
                  <c:v>1396-06-11</c:v>
                </c:pt>
                <c:pt idx="107">
                  <c:v>1396-06-12</c:v>
                </c:pt>
                <c:pt idx="108">
                  <c:v>1396-06-13</c:v>
                </c:pt>
                <c:pt idx="109">
                  <c:v>1396-06-14</c:v>
                </c:pt>
                <c:pt idx="110">
                  <c:v>1396-06-15</c:v>
                </c:pt>
                <c:pt idx="111">
                  <c:v>1396-06-19</c:v>
                </c:pt>
                <c:pt idx="112">
                  <c:v>1396-06-20</c:v>
                </c:pt>
                <c:pt idx="113">
                  <c:v>1396-06-21</c:v>
                </c:pt>
                <c:pt idx="114">
                  <c:v>1396-06-22</c:v>
                </c:pt>
                <c:pt idx="115">
                  <c:v>1396-06-25</c:v>
                </c:pt>
                <c:pt idx="116">
                  <c:v>1396-06-26</c:v>
                </c:pt>
                <c:pt idx="117">
                  <c:v>1396-06-27</c:v>
                </c:pt>
                <c:pt idx="118">
                  <c:v>1396-06-28</c:v>
                </c:pt>
                <c:pt idx="119">
                  <c:v>1396-06-29</c:v>
                </c:pt>
                <c:pt idx="120">
                  <c:v>1396-07-01</c:v>
                </c:pt>
                <c:pt idx="121">
                  <c:v>1396-07-02</c:v>
                </c:pt>
                <c:pt idx="122">
                  <c:v>1396-07-03</c:v>
                </c:pt>
                <c:pt idx="123">
                  <c:v>1396-07-04</c:v>
                </c:pt>
                <c:pt idx="124">
                  <c:v>1396-07-05</c:v>
                </c:pt>
                <c:pt idx="125">
                  <c:v>1396-07-10</c:v>
                </c:pt>
                <c:pt idx="126">
                  <c:v>1396-07-11</c:v>
                </c:pt>
                <c:pt idx="127">
                  <c:v>1396-07-12</c:v>
                </c:pt>
                <c:pt idx="128">
                  <c:v>1396-07-15</c:v>
                </c:pt>
                <c:pt idx="129">
                  <c:v>1396-07-16</c:v>
                </c:pt>
                <c:pt idx="130">
                  <c:v>1396-07-17</c:v>
                </c:pt>
                <c:pt idx="131">
                  <c:v>1396-07-18</c:v>
                </c:pt>
                <c:pt idx="132">
                  <c:v>1396-07-19</c:v>
                </c:pt>
                <c:pt idx="133">
                  <c:v>1396-07-22</c:v>
                </c:pt>
                <c:pt idx="134">
                  <c:v>1396-07-23</c:v>
                </c:pt>
                <c:pt idx="135">
                  <c:v>1396-07-24</c:v>
                </c:pt>
                <c:pt idx="136">
                  <c:v>1396-07-25</c:v>
                </c:pt>
                <c:pt idx="137">
                  <c:v>1396-07-26</c:v>
                </c:pt>
                <c:pt idx="138">
                  <c:v>1396-07-29</c:v>
                </c:pt>
                <c:pt idx="139">
                  <c:v>1396-07-30</c:v>
                </c:pt>
                <c:pt idx="140">
                  <c:v>1396-08-01</c:v>
                </c:pt>
                <c:pt idx="141">
                  <c:v>1396-08-02</c:v>
                </c:pt>
                <c:pt idx="142">
                  <c:v>1396-08-03</c:v>
                </c:pt>
                <c:pt idx="143">
                  <c:v>1396-08-06</c:v>
                </c:pt>
                <c:pt idx="144">
                  <c:v>1396-08-07</c:v>
                </c:pt>
                <c:pt idx="145">
                  <c:v>1396-08-08</c:v>
                </c:pt>
                <c:pt idx="146">
                  <c:v>1396-08-09</c:v>
                </c:pt>
                <c:pt idx="147">
                  <c:v>1396-08-10</c:v>
                </c:pt>
                <c:pt idx="148">
                  <c:v>1396-08-13</c:v>
                </c:pt>
                <c:pt idx="149">
                  <c:v>1396-08-14</c:v>
                </c:pt>
                <c:pt idx="150">
                  <c:v>1396-08-15</c:v>
                </c:pt>
                <c:pt idx="151">
                  <c:v>1396-08-16</c:v>
                </c:pt>
                <c:pt idx="152">
                  <c:v>1396-08-17</c:v>
                </c:pt>
                <c:pt idx="153">
                  <c:v>1396-08-20</c:v>
                </c:pt>
                <c:pt idx="154">
                  <c:v>1396-08-21</c:v>
                </c:pt>
                <c:pt idx="155">
                  <c:v>1396-08-22</c:v>
                </c:pt>
                <c:pt idx="156">
                  <c:v>1396-08-23</c:v>
                </c:pt>
                <c:pt idx="157">
                  <c:v>1396-08-24</c:v>
                </c:pt>
                <c:pt idx="158">
                  <c:v>1396-08-27</c:v>
                </c:pt>
                <c:pt idx="159">
                  <c:v>1396-08-29</c:v>
                </c:pt>
                <c:pt idx="160">
                  <c:v>1396-08-30</c:v>
                </c:pt>
                <c:pt idx="161">
                  <c:v>1396-09-01</c:v>
                </c:pt>
                <c:pt idx="162">
                  <c:v>1396-09-04</c:v>
                </c:pt>
                <c:pt idx="163">
                  <c:v>1396-09-05</c:v>
                </c:pt>
                <c:pt idx="164">
                  <c:v>1396-09-07</c:v>
                </c:pt>
                <c:pt idx="165">
                  <c:v>1396-09-08</c:v>
                </c:pt>
                <c:pt idx="166">
                  <c:v>1396-09-11</c:v>
                </c:pt>
                <c:pt idx="167">
                  <c:v>1396-09-12</c:v>
                </c:pt>
                <c:pt idx="168">
                  <c:v>1396-09-13</c:v>
                </c:pt>
                <c:pt idx="169">
                  <c:v>1396-09-14</c:v>
                </c:pt>
                <c:pt idx="170">
                  <c:v>1396-09-18</c:v>
                </c:pt>
                <c:pt idx="171">
                  <c:v>1396-09-19</c:v>
                </c:pt>
                <c:pt idx="172">
                  <c:v>1396-09-20</c:v>
                </c:pt>
                <c:pt idx="173">
                  <c:v>1396-09-21</c:v>
                </c:pt>
                <c:pt idx="174">
                  <c:v>1396-09-22</c:v>
                </c:pt>
                <c:pt idx="175">
                  <c:v>1396-09-25</c:v>
                </c:pt>
                <c:pt idx="176">
                  <c:v>1396-09-26</c:v>
                </c:pt>
                <c:pt idx="177">
                  <c:v>1396-09-27</c:v>
                </c:pt>
                <c:pt idx="178">
                  <c:v>1396-09-28</c:v>
                </c:pt>
                <c:pt idx="179">
                  <c:v>1396-09-29</c:v>
                </c:pt>
                <c:pt idx="180">
                  <c:v>1396-10-02</c:v>
                </c:pt>
                <c:pt idx="181">
                  <c:v>1396-10-03</c:v>
                </c:pt>
                <c:pt idx="182">
                  <c:v>1396-10-04</c:v>
                </c:pt>
                <c:pt idx="183">
                  <c:v>1396-10-05</c:v>
                </c:pt>
                <c:pt idx="184">
                  <c:v>1396-10-06</c:v>
                </c:pt>
                <c:pt idx="185">
                  <c:v>1396-10-09</c:v>
                </c:pt>
                <c:pt idx="186">
                  <c:v>1396-10-10</c:v>
                </c:pt>
                <c:pt idx="187">
                  <c:v>1396-10-11</c:v>
                </c:pt>
                <c:pt idx="188">
                  <c:v>1396-10-12</c:v>
                </c:pt>
                <c:pt idx="189">
                  <c:v>1396-10-13</c:v>
                </c:pt>
                <c:pt idx="190">
                  <c:v>1396-10-16</c:v>
                </c:pt>
                <c:pt idx="191">
                  <c:v>1396-10-17</c:v>
                </c:pt>
                <c:pt idx="192">
                  <c:v>1396-10-18</c:v>
                </c:pt>
                <c:pt idx="193">
                  <c:v>1396-10-19</c:v>
                </c:pt>
                <c:pt idx="194">
                  <c:v>1396-10-20</c:v>
                </c:pt>
                <c:pt idx="195">
                  <c:v>1396-10-23</c:v>
                </c:pt>
                <c:pt idx="196">
                  <c:v>1396-10-24</c:v>
                </c:pt>
                <c:pt idx="197">
                  <c:v>1396-10-25</c:v>
                </c:pt>
                <c:pt idx="198">
                  <c:v>1396-10-26</c:v>
                </c:pt>
                <c:pt idx="199">
                  <c:v>1396-10-27</c:v>
                </c:pt>
                <c:pt idx="200">
                  <c:v>1396-10-30</c:v>
                </c:pt>
                <c:pt idx="201">
                  <c:v>1396-11-01</c:v>
                </c:pt>
                <c:pt idx="202">
                  <c:v>1396-11-02</c:v>
                </c:pt>
                <c:pt idx="203">
                  <c:v>1396-11-03</c:v>
                </c:pt>
                <c:pt idx="204">
                  <c:v>1396-11-04</c:v>
                </c:pt>
                <c:pt idx="205">
                  <c:v>1396-11-07</c:v>
                </c:pt>
                <c:pt idx="206">
                  <c:v>1396-11-08</c:v>
                </c:pt>
                <c:pt idx="207">
                  <c:v>1396-11-09</c:v>
                </c:pt>
                <c:pt idx="208">
                  <c:v>1396-11-10</c:v>
                </c:pt>
                <c:pt idx="209">
                  <c:v>1396-11-11</c:v>
                </c:pt>
                <c:pt idx="210">
                  <c:v>1396-11-14</c:v>
                </c:pt>
                <c:pt idx="211">
                  <c:v>1396-11-15</c:v>
                </c:pt>
                <c:pt idx="212">
                  <c:v>1396-11-16</c:v>
                </c:pt>
                <c:pt idx="213">
                  <c:v>1396-11-17</c:v>
                </c:pt>
                <c:pt idx="214">
                  <c:v>1396-11-18</c:v>
                </c:pt>
                <c:pt idx="215">
                  <c:v>1396-11-21</c:v>
                </c:pt>
                <c:pt idx="216">
                  <c:v>1396-11-23</c:v>
                </c:pt>
                <c:pt idx="217">
                  <c:v>1396-11-24</c:v>
                </c:pt>
                <c:pt idx="218">
                  <c:v>1396-11-25</c:v>
                </c:pt>
                <c:pt idx="219">
                  <c:v>1396-11-28</c:v>
                </c:pt>
                <c:pt idx="220">
                  <c:v>1396-11-29</c:v>
                </c:pt>
                <c:pt idx="221">
                  <c:v>1396-11-30</c:v>
                </c:pt>
                <c:pt idx="222">
                  <c:v>1396-12-02</c:v>
                </c:pt>
                <c:pt idx="223">
                  <c:v>1396-12-05</c:v>
                </c:pt>
                <c:pt idx="224">
                  <c:v>1396-12-06</c:v>
                </c:pt>
                <c:pt idx="225">
                  <c:v>1396-12-07</c:v>
                </c:pt>
                <c:pt idx="226">
                  <c:v>1396-12-08</c:v>
                </c:pt>
                <c:pt idx="227">
                  <c:v>1396-12-09</c:v>
                </c:pt>
                <c:pt idx="228">
                  <c:v>1396-12-12</c:v>
                </c:pt>
                <c:pt idx="229">
                  <c:v>1396-12-13</c:v>
                </c:pt>
                <c:pt idx="230">
                  <c:v>1396-12-14</c:v>
                </c:pt>
                <c:pt idx="231">
                  <c:v>1396-12-15</c:v>
                </c:pt>
                <c:pt idx="232">
                  <c:v>1396-12-16</c:v>
                </c:pt>
                <c:pt idx="233">
                  <c:v>1396-12-19</c:v>
                </c:pt>
                <c:pt idx="234">
                  <c:v>1396-12-20</c:v>
                </c:pt>
                <c:pt idx="235">
                  <c:v>1396-12-21</c:v>
                </c:pt>
                <c:pt idx="236">
                  <c:v>1396-12-22</c:v>
                </c:pt>
                <c:pt idx="237">
                  <c:v>1396-12-23</c:v>
                </c:pt>
                <c:pt idx="238">
                  <c:v>1396-12-26</c:v>
                </c:pt>
                <c:pt idx="239">
                  <c:v>1396-12-27</c:v>
                </c:pt>
                <c:pt idx="240">
                  <c:v>1396-12-28</c:v>
                </c:pt>
                <c:pt idx="241">
                  <c:v>1397-01-05</c:v>
                </c:pt>
                <c:pt idx="242">
                  <c:v>1397-01-06</c:v>
                </c:pt>
                <c:pt idx="243">
                  <c:v>1397-01-07</c:v>
                </c:pt>
                <c:pt idx="244">
                  <c:v>1397-01-08</c:v>
                </c:pt>
                <c:pt idx="245">
                  <c:v>1397-01-14</c:v>
                </c:pt>
                <c:pt idx="246">
                  <c:v>1397-01-15</c:v>
                </c:pt>
                <c:pt idx="247">
                  <c:v>1397-01-18</c:v>
                </c:pt>
                <c:pt idx="248">
                  <c:v>1397-01-19</c:v>
                </c:pt>
                <c:pt idx="249">
                  <c:v>1397-01-20</c:v>
                </c:pt>
                <c:pt idx="250">
                  <c:v>1397-01-21</c:v>
                </c:pt>
                <c:pt idx="251">
                  <c:v>1397-01-22</c:v>
                </c:pt>
                <c:pt idx="252">
                  <c:v>1397-01-26</c:v>
                </c:pt>
                <c:pt idx="253">
                  <c:v>1397-01-27</c:v>
                </c:pt>
                <c:pt idx="254">
                  <c:v>1397-01-28</c:v>
                </c:pt>
                <c:pt idx="255">
                  <c:v>1397-01-29</c:v>
                </c:pt>
                <c:pt idx="256">
                  <c:v>1397-02-01</c:v>
                </c:pt>
                <c:pt idx="257">
                  <c:v>1397-02-02</c:v>
                </c:pt>
                <c:pt idx="258">
                  <c:v>1397-02-03</c:v>
                </c:pt>
                <c:pt idx="259">
                  <c:v>1397-02-04</c:v>
                </c:pt>
                <c:pt idx="260">
                  <c:v>1397-02-05</c:v>
                </c:pt>
                <c:pt idx="261">
                  <c:v>1397-02-08</c:v>
                </c:pt>
                <c:pt idx="262">
                  <c:v>1397-02-09</c:v>
                </c:pt>
                <c:pt idx="263">
                  <c:v>1397-02-10</c:v>
                </c:pt>
                <c:pt idx="264">
                  <c:v>1397-02-11</c:v>
                </c:pt>
                <c:pt idx="265">
                  <c:v>1397-02-15</c:v>
                </c:pt>
                <c:pt idx="266">
                  <c:v>1397-02-16</c:v>
                </c:pt>
                <c:pt idx="267">
                  <c:v>1397-02-17</c:v>
                </c:pt>
                <c:pt idx="268">
                  <c:v>1397-02-18</c:v>
                </c:pt>
                <c:pt idx="269">
                  <c:v>1397-02-19</c:v>
                </c:pt>
                <c:pt idx="270">
                  <c:v>1397-02-22</c:v>
                </c:pt>
                <c:pt idx="271">
                  <c:v>1397-02-23</c:v>
                </c:pt>
                <c:pt idx="272">
                  <c:v>1397-02-24</c:v>
                </c:pt>
                <c:pt idx="273">
                  <c:v>1397-02-25</c:v>
                </c:pt>
                <c:pt idx="274">
                  <c:v>1397-02-26</c:v>
                </c:pt>
                <c:pt idx="275">
                  <c:v>1397-02-29</c:v>
                </c:pt>
                <c:pt idx="276">
                  <c:v>1397-02-30</c:v>
                </c:pt>
                <c:pt idx="277">
                  <c:v>1397-02-31</c:v>
                </c:pt>
              </c:strCache>
            </c:strRef>
          </c:cat>
          <c:val>
            <c:numRef>
              <c:f>MSCI!$H$245:$H$522</c:f>
              <c:numCache>
                <c:formatCode>General</c:formatCode>
                <c:ptCount val="278"/>
                <c:pt idx="0">
                  <c:v>7.1307696796405473E-2</c:v>
                </c:pt>
                <c:pt idx="1">
                  <c:v>7.0120613165397749E-2</c:v>
                </c:pt>
                <c:pt idx="2">
                  <c:v>6.8612629375508938E-2</c:v>
                </c:pt>
                <c:pt idx="3">
                  <c:v>7.0495626822157487E-2</c:v>
                </c:pt>
                <c:pt idx="4">
                  <c:v>6.9202539756509696E-2</c:v>
                </c:pt>
                <c:pt idx="5">
                  <c:v>5.3823225954373388E-2</c:v>
                </c:pt>
                <c:pt idx="6">
                  <c:v>6.2430099509621195E-2</c:v>
                </c:pt>
                <c:pt idx="7">
                  <c:v>6.8666819642037691E-2</c:v>
                </c:pt>
                <c:pt idx="8">
                  <c:v>5.7533583788706766E-2</c:v>
                </c:pt>
                <c:pt idx="9">
                  <c:v>6.629136029411753E-2</c:v>
                </c:pt>
                <c:pt idx="10">
                  <c:v>6.7462823678015704E-2</c:v>
                </c:pt>
                <c:pt idx="11">
                  <c:v>6.2988322868426261E-2</c:v>
                </c:pt>
                <c:pt idx="12">
                  <c:v>4.9663061328501179E-2</c:v>
                </c:pt>
                <c:pt idx="13">
                  <c:v>4.8394417338023299E-2</c:v>
                </c:pt>
                <c:pt idx="14">
                  <c:v>4.2168334181222233E-2</c:v>
                </c:pt>
                <c:pt idx="15">
                  <c:v>3.6112048599392432E-2</c:v>
                </c:pt>
                <c:pt idx="16">
                  <c:v>3.4054858362110085E-2</c:v>
                </c:pt>
                <c:pt idx="17">
                  <c:v>3.5928731762065125E-2</c:v>
                </c:pt>
                <c:pt idx="18">
                  <c:v>3.6931020935062175E-2</c:v>
                </c:pt>
                <c:pt idx="19">
                  <c:v>3.2225691347011365E-2</c:v>
                </c:pt>
                <c:pt idx="20">
                  <c:v>4.3981222756231064E-2</c:v>
                </c:pt>
                <c:pt idx="21">
                  <c:v>3.9020934335366242E-2</c:v>
                </c:pt>
                <c:pt idx="22">
                  <c:v>3.7380067661250127E-2</c:v>
                </c:pt>
                <c:pt idx="23">
                  <c:v>3.3071996466431219E-2</c:v>
                </c:pt>
                <c:pt idx="24">
                  <c:v>4.3749999999999956E-2</c:v>
                </c:pt>
                <c:pt idx="25">
                  <c:v>3.8116966223359805E-2</c:v>
                </c:pt>
                <c:pt idx="26">
                  <c:v>3.8083538083538038E-2</c:v>
                </c:pt>
                <c:pt idx="27">
                  <c:v>3.807234304243301E-2</c:v>
                </c:pt>
                <c:pt idx="28">
                  <c:v>4.8187345192524322E-2</c:v>
                </c:pt>
                <c:pt idx="29">
                  <c:v>6.5079997722484739E-2</c:v>
                </c:pt>
                <c:pt idx="30">
                  <c:v>7.4167478649624474E-2</c:v>
                </c:pt>
                <c:pt idx="31">
                  <c:v>7.5547857950560404E-2</c:v>
                </c:pt>
                <c:pt idx="32">
                  <c:v>7.6007326007325959E-2</c:v>
                </c:pt>
                <c:pt idx="33">
                  <c:v>8.7371935075399865E-2</c:v>
                </c:pt>
                <c:pt idx="34">
                  <c:v>8.8345539472925338E-2</c:v>
                </c:pt>
                <c:pt idx="35">
                  <c:v>8.7475493022719508E-2</c:v>
                </c:pt>
                <c:pt idx="36">
                  <c:v>9.8059407089400752E-2</c:v>
                </c:pt>
                <c:pt idx="37">
                  <c:v>0.1016160911521915</c:v>
                </c:pt>
                <c:pt idx="38">
                  <c:v>0.10826874890740612</c:v>
                </c:pt>
                <c:pt idx="39">
                  <c:v>0.10262515971657571</c:v>
                </c:pt>
                <c:pt idx="40">
                  <c:v>0.10153792380286619</c:v>
                </c:pt>
                <c:pt idx="41">
                  <c:v>0.11454095170705814</c:v>
                </c:pt>
                <c:pt idx="42">
                  <c:v>0.12353605612032581</c:v>
                </c:pt>
                <c:pt idx="43">
                  <c:v>0.12251439425416999</c:v>
                </c:pt>
                <c:pt idx="44">
                  <c:v>0.11359097850346522</c:v>
                </c:pt>
                <c:pt idx="45">
                  <c:v>0.11287413295009618</c:v>
                </c:pt>
                <c:pt idx="46">
                  <c:v>0.11377895045441222</c:v>
                </c:pt>
                <c:pt idx="47">
                  <c:v>0.12392152227869047</c:v>
                </c:pt>
                <c:pt idx="48">
                  <c:v>0.12430514488468369</c:v>
                </c:pt>
                <c:pt idx="49">
                  <c:v>0.11858540034171927</c:v>
                </c:pt>
                <c:pt idx="50">
                  <c:v>0.11288998357963864</c:v>
                </c:pt>
                <c:pt idx="51">
                  <c:v>9.9618188129121821E-2</c:v>
                </c:pt>
                <c:pt idx="52">
                  <c:v>8.9147951311503437E-2</c:v>
                </c:pt>
                <c:pt idx="53">
                  <c:v>9.1842555618938837E-2</c:v>
                </c:pt>
                <c:pt idx="54">
                  <c:v>9.9449103174489073E-2</c:v>
                </c:pt>
                <c:pt idx="55">
                  <c:v>0.10201373261785252</c:v>
                </c:pt>
                <c:pt idx="56">
                  <c:v>0.11298911785135446</c:v>
                </c:pt>
                <c:pt idx="57">
                  <c:v>0.10970390932222984</c:v>
                </c:pt>
                <c:pt idx="58">
                  <c:v>0.11441581647357202</c:v>
                </c:pt>
                <c:pt idx="59">
                  <c:v>0.11732524548713341</c:v>
                </c:pt>
                <c:pt idx="60">
                  <c:v>0.11829533473906251</c:v>
                </c:pt>
                <c:pt idx="61">
                  <c:v>0.11671453187823078</c:v>
                </c:pt>
                <c:pt idx="62">
                  <c:v>0.11393856029344351</c:v>
                </c:pt>
                <c:pt idx="63">
                  <c:v>0.11344104503265728</c:v>
                </c:pt>
                <c:pt idx="64">
                  <c:v>0.1298023395364305</c:v>
                </c:pt>
                <c:pt idx="65">
                  <c:v>0.12149695387293291</c:v>
                </c:pt>
                <c:pt idx="66">
                  <c:v>0.11028307336799537</c:v>
                </c:pt>
                <c:pt idx="67">
                  <c:v>9.3061107938321008E-2</c:v>
                </c:pt>
                <c:pt idx="68">
                  <c:v>8.7495199214804975E-2</c:v>
                </c:pt>
                <c:pt idx="69">
                  <c:v>8.8196851736091375E-2</c:v>
                </c:pt>
                <c:pt idx="70">
                  <c:v>8.9203740436384349E-2</c:v>
                </c:pt>
                <c:pt idx="71">
                  <c:v>0.10316783256554629</c:v>
                </c:pt>
                <c:pt idx="72">
                  <c:v>0.1084728497774945</c:v>
                </c:pt>
                <c:pt idx="73">
                  <c:v>0.11018782014797956</c:v>
                </c:pt>
                <c:pt idx="74">
                  <c:v>9.6779622980251334E-2</c:v>
                </c:pt>
                <c:pt idx="75">
                  <c:v>9.206703910614511E-2</c:v>
                </c:pt>
                <c:pt idx="76">
                  <c:v>8.1557150745444673E-2</c:v>
                </c:pt>
                <c:pt idx="77">
                  <c:v>8.5096716459007293E-2</c:v>
                </c:pt>
                <c:pt idx="78">
                  <c:v>7.8514442916093552E-2</c:v>
                </c:pt>
                <c:pt idx="79">
                  <c:v>8.7086092715231711E-2</c:v>
                </c:pt>
                <c:pt idx="80">
                  <c:v>9.3245268357662336E-2</c:v>
                </c:pt>
                <c:pt idx="81">
                  <c:v>9.4113069097782054E-2</c:v>
                </c:pt>
                <c:pt idx="82">
                  <c:v>0.10008412787436893</c:v>
                </c:pt>
                <c:pt idx="83">
                  <c:v>0.10209821679698483</c:v>
                </c:pt>
                <c:pt idx="84">
                  <c:v>9.3020658849804594E-2</c:v>
                </c:pt>
                <c:pt idx="85">
                  <c:v>8.9740724184175225E-2</c:v>
                </c:pt>
                <c:pt idx="86">
                  <c:v>8.5906263882718825E-2</c:v>
                </c:pt>
                <c:pt idx="87">
                  <c:v>9.8591549295774517E-2</c:v>
                </c:pt>
                <c:pt idx="88">
                  <c:v>8.1848767304616432E-2</c:v>
                </c:pt>
                <c:pt idx="89">
                  <c:v>9.4890917186108537E-2</c:v>
                </c:pt>
                <c:pt idx="90">
                  <c:v>9.952447552447552E-2</c:v>
                </c:pt>
                <c:pt idx="91">
                  <c:v>7.997898201025988E-2</c:v>
                </c:pt>
                <c:pt idx="92">
                  <c:v>7.3561824994489822E-2</c:v>
                </c:pt>
                <c:pt idx="93">
                  <c:v>7.2168905950096063E-2</c:v>
                </c:pt>
                <c:pt idx="94">
                  <c:v>6.6838046272493568E-2</c:v>
                </c:pt>
                <c:pt idx="95">
                  <c:v>6.6506628839543946E-2</c:v>
                </c:pt>
                <c:pt idx="96">
                  <c:v>7.4624419557497879E-2</c:v>
                </c:pt>
                <c:pt idx="97">
                  <c:v>7.7335082253921383E-2</c:v>
                </c:pt>
                <c:pt idx="98">
                  <c:v>7.7402427025254239E-2</c:v>
                </c:pt>
                <c:pt idx="99">
                  <c:v>7.7103058004135416E-2</c:v>
                </c:pt>
                <c:pt idx="100">
                  <c:v>8.6792246194283162E-2</c:v>
                </c:pt>
                <c:pt idx="101">
                  <c:v>9.1274152513236562E-2</c:v>
                </c:pt>
                <c:pt idx="102">
                  <c:v>9.2777257451380102E-2</c:v>
                </c:pt>
                <c:pt idx="103">
                  <c:v>9.8540952802033788E-2</c:v>
                </c:pt>
                <c:pt idx="104">
                  <c:v>0.10187905326755731</c:v>
                </c:pt>
                <c:pt idx="105">
                  <c:v>0.1072645038807305</c:v>
                </c:pt>
                <c:pt idx="106">
                  <c:v>0.10216411682892912</c:v>
                </c:pt>
                <c:pt idx="107">
                  <c:v>0.10047230093904536</c:v>
                </c:pt>
                <c:pt idx="108">
                  <c:v>0.10627479465832268</c:v>
                </c:pt>
                <c:pt idx="109">
                  <c:v>0.10452418096723881</c:v>
                </c:pt>
                <c:pt idx="110">
                  <c:v>0.11085011185682325</c:v>
                </c:pt>
                <c:pt idx="111">
                  <c:v>0.12784735647642265</c:v>
                </c:pt>
                <c:pt idx="112">
                  <c:v>0.12919143209599637</c:v>
                </c:pt>
                <c:pt idx="113">
                  <c:v>0.11837780625034822</c:v>
                </c:pt>
                <c:pt idx="114">
                  <c:v>0.11091989118969647</c:v>
                </c:pt>
                <c:pt idx="115">
                  <c:v>0.11536962814517948</c:v>
                </c:pt>
                <c:pt idx="116">
                  <c:v>0.12426035502958577</c:v>
                </c:pt>
                <c:pt idx="117">
                  <c:v>0.12321475428271333</c:v>
                </c:pt>
                <c:pt idx="118">
                  <c:v>0.12596778751059623</c:v>
                </c:pt>
                <c:pt idx="119">
                  <c:v>0.13333712724789448</c:v>
                </c:pt>
                <c:pt idx="120">
                  <c:v>0.13009057841808724</c:v>
                </c:pt>
                <c:pt idx="121">
                  <c:v>0.12900462566386817</c:v>
                </c:pt>
                <c:pt idx="122">
                  <c:v>0.12394705174488574</c:v>
                </c:pt>
                <c:pt idx="123">
                  <c:v>0.12776694575065939</c:v>
                </c:pt>
                <c:pt idx="124">
                  <c:v>0.10877689694224246</c:v>
                </c:pt>
                <c:pt idx="125">
                  <c:v>0.10589827450095868</c:v>
                </c:pt>
                <c:pt idx="126">
                  <c:v>0.11384092838947057</c:v>
                </c:pt>
                <c:pt idx="127">
                  <c:v>0.12227843783753056</c:v>
                </c:pt>
                <c:pt idx="128">
                  <c:v>0.12819078758676072</c:v>
                </c:pt>
                <c:pt idx="129">
                  <c:v>0.13173738945063818</c:v>
                </c:pt>
                <c:pt idx="130">
                  <c:v>0.12653626449714395</c:v>
                </c:pt>
                <c:pt idx="131">
                  <c:v>0.12639576378496598</c:v>
                </c:pt>
                <c:pt idx="132">
                  <c:v>0.11439367914805909</c:v>
                </c:pt>
                <c:pt idx="133">
                  <c:v>0.11984713156990723</c:v>
                </c:pt>
                <c:pt idx="134">
                  <c:v>0.12601661062735281</c:v>
                </c:pt>
                <c:pt idx="135">
                  <c:v>0.13115791896869267</c:v>
                </c:pt>
                <c:pt idx="136">
                  <c:v>0.12609195402298856</c:v>
                </c:pt>
                <c:pt idx="137">
                  <c:v>0.12530571140843039</c:v>
                </c:pt>
                <c:pt idx="138">
                  <c:v>0.12443158924768327</c:v>
                </c:pt>
                <c:pt idx="139">
                  <c:v>0.12943898207056104</c:v>
                </c:pt>
                <c:pt idx="140">
                  <c:v>0.11670599067733201</c:v>
                </c:pt>
                <c:pt idx="141">
                  <c:v>0.11030296088425628</c:v>
                </c:pt>
                <c:pt idx="142">
                  <c:v>0.11333085989896974</c:v>
                </c:pt>
                <c:pt idx="143">
                  <c:v>0.10948457722789229</c:v>
                </c:pt>
                <c:pt idx="144">
                  <c:v>0.10414537194775697</c:v>
                </c:pt>
                <c:pt idx="145">
                  <c:v>0.10248148776213895</c:v>
                </c:pt>
                <c:pt idx="146">
                  <c:v>0.10756836491546573</c:v>
                </c:pt>
                <c:pt idx="147">
                  <c:v>0.11378658441244616</c:v>
                </c:pt>
                <c:pt idx="148">
                  <c:v>0.11399715504978669</c:v>
                </c:pt>
                <c:pt idx="149">
                  <c:v>0.1129114787651373</c:v>
                </c:pt>
                <c:pt idx="150">
                  <c:v>0.11481102003642984</c:v>
                </c:pt>
                <c:pt idx="151">
                  <c:v>0.1139798488664987</c:v>
                </c:pt>
                <c:pt idx="152">
                  <c:v>0.1143546718767956</c:v>
                </c:pt>
                <c:pt idx="153">
                  <c:v>0.1130897583429229</c:v>
                </c:pt>
                <c:pt idx="154">
                  <c:v>0.1086258316127553</c:v>
                </c:pt>
                <c:pt idx="155">
                  <c:v>9.4190190643208549E-2</c:v>
                </c:pt>
                <c:pt idx="156">
                  <c:v>0.10343059038067026</c:v>
                </c:pt>
                <c:pt idx="157">
                  <c:v>0.11255830072343453</c:v>
                </c:pt>
                <c:pt idx="158">
                  <c:v>0.11579924572091671</c:v>
                </c:pt>
                <c:pt idx="159">
                  <c:v>0.1338684925038367</c:v>
                </c:pt>
                <c:pt idx="160">
                  <c:v>0.1337034193586486</c:v>
                </c:pt>
                <c:pt idx="161">
                  <c:v>0.12651869158878526</c:v>
                </c:pt>
                <c:pt idx="162">
                  <c:v>9.4338555511566113E-2</c:v>
                </c:pt>
                <c:pt idx="163">
                  <c:v>0.1441904424360565</c:v>
                </c:pt>
                <c:pt idx="164">
                  <c:v>0.14283180608926993</c:v>
                </c:pt>
                <c:pt idx="165">
                  <c:v>0.13753077734787178</c:v>
                </c:pt>
                <c:pt idx="166">
                  <c:v>0.13982957304958266</c:v>
                </c:pt>
                <c:pt idx="167">
                  <c:v>0.14060012969404001</c:v>
                </c:pt>
                <c:pt idx="168">
                  <c:v>0.14595103578154434</c:v>
                </c:pt>
                <c:pt idx="169">
                  <c:v>0.12643291409476953</c:v>
                </c:pt>
                <c:pt idx="170">
                  <c:v>0.12423839528296421</c:v>
                </c:pt>
                <c:pt idx="171">
                  <c:v>0.12377981863339693</c:v>
                </c:pt>
                <c:pt idx="172">
                  <c:v>0.11554104370739537</c:v>
                </c:pt>
                <c:pt idx="173">
                  <c:v>0.11903945111492287</c:v>
                </c:pt>
                <c:pt idx="174">
                  <c:v>0.1166609842027504</c:v>
                </c:pt>
                <c:pt idx="175">
                  <c:v>0.11778382669842347</c:v>
                </c:pt>
                <c:pt idx="176">
                  <c:v>0.11575435421850266</c:v>
                </c:pt>
                <c:pt idx="177">
                  <c:v>0.1243344284581398</c:v>
                </c:pt>
                <c:pt idx="178">
                  <c:v>0.12755914467697904</c:v>
                </c:pt>
                <c:pt idx="179">
                  <c:v>0.12928820138135744</c:v>
                </c:pt>
                <c:pt idx="180">
                  <c:v>0.14358797493820763</c:v>
                </c:pt>
                <c:pt idx="181">
                  <c:v>0.14756174794173527</c:v>
                </c:pt>
                <c:pt idx="182">
                  <c:v>0.14911522277941103</c:v>
                </c:pt>
                <c:pt idx="183">
                  <c:v>0.14802318539666071</c:v>
                </c:pt>
                <c:pt idx="184">
                  <c:v>0.15361984424574548</c:v>
                </c:pt>
                <c:pt idx="185">
                  <c:v>0.16835172453636837</c:v>
                </c:pt>
                <c:pt idx="186">
                  <c:v>0.17031826568265673</c:v>
                </c:pt>
                <c:pt idx="187">
                  <c:v>0.16347477064220173</c:v>
                </c:pt>
                <c:pt idx="188">
                  <c:v>0.16200958029197077</c:v>
                </c:pt>
                <c:pt idx="189">
                  <c:v>0.16023451730418947</c:v>
                </c:pt>
                <c:pt idx="190">
                  <c:v>0.17644632800500615</c:v>
                </c:pt>
                <c:pt idx="191">
                  <c:v>0.18418053339411911</c:v>
                </c:pt>
                <c:pt idx="192">
                  <c:v>0.18190070921985813</c:v>
                </c:pt>
                <c:pt idx="193">
                  <c:v>0.16870064608758084</c:v>
                </c:pt>
                <c:pt idx="194">
                  <c:v>0.16634842188026511</c:v>
                </c:pt>
                <c:pt idx="195">
                  <c:v>0.17763826185101594</c:v>
                </c:pt>
                <c:pt idx="196">
                  <c:v>0.18600692277137831</c:v>
                </c:pt>
                <c:pt idx="197">
                  <c:v>0.18006517047297965</c:v>
                </c:pt>
                <c:pt idx="198">
                  <c:v>0.18714800630772688</c:v>
                </c:pt>
                <c:pt idx="199">
                  <c:v>0.20136131593874085</c:v>
                </c:pt>
                <c:pt idx="200">
                  <c:v>0.21071911632101004</c:v>
                </c:pt>
                <c:pt idx="201">
                  <c:v>0.18985490945900363</c:v>
                </c:pt>
                <c:pt idx="202">
                  <c:v>0.18688414137727749</c:v>
                </c:pt>
                <c:pt idx="203">
                  <c:v>0.19410774410774412</c:v>
                </c:pt>
                <c:pt idx="204">
                  <c:v>0.18949249064820495</c:v>
                </c:pt>
                <c:pt idx="205">
                  <c:v>0.18362330847832076</c:v>
                </c:pt>
                <c:pt idx="206">
                  <c:v>0.19124500665778954</c:v>
                </c:pt>
                <c:pt idx="207">
                  <c:v>0.18634254449754128</c:v>
                </c:pt>
                <c:pt idx="208">
                  <c:v>0.17671817023868863</c:v>
                </c:pt>
                <c:pt idx="209">
                  <c:v>0.17688770705224099</c:v>
                </c:pt>
                <c:pt idx="210">
                  <c:v>0.18006193159627304</c:v>
                </c:pt>
                <c:pt idx="211">
                  <c:v>0.17510572000890279</c:v>
                </c:pt>
                <c:pt idx="212">
                  <c:v>0.161009670000831</c:v>
                </c:pt>
                <c:pt idx="213">
                  <c:v>0.1383508577753183</c:v>
                </c:pt>
                <c:pt idx="214">
                  <c:v>0.14241588527302818</c:v>
                </c:pt>
                <c:pt idx="215">
                  <c:v>0.14604089322325042</c:v>
                </c:pt>
                <c:pt idx="216">
                  <c:v>0.14387732506643047</c:v>
                </c:pt>
                <c:pt idx="217">
                  <c:v>0.14590737488418393</c:v>
                </c:pt>
                <c:pt idx="218">
                  <c:v>0.14848199966819653</c:v>
                </c:pt>
                <c:pt idx="219">
                  <c:v>0.15152558242000347</c:v>
                </c:pt>
                <c:pt idx="220">
                  <c:v>0.15786274726489125</c:v>
                </c:pt>
                <c:pt idx="221">
                  <c:v>0.1634095175002761</c:v>
                </c:pt>
                <c:pt idx="222">
                  <c:v>0.15559960356788904</c:v>
                </c:pt>
                <c:pt idx="223">
                  <c:v>0.1487784792753224</c:v>
                </c:pt>
                <c:pt idx="224">
                  <c:v>0.15396080596190997</c:v>
                </c:pt>
                <c:pt idx="225">
                  <c:v>0.15409673144876312</c:v>
                </c:pt>
                <c:pt idx="226">
                  <c:v>0.15133171912832921</c:v>
                </c:pt>
                <c:pt idx="227">
                  <c:v>0.14232214894466555</c:v>
                </c:pt>
                <c:pt idx="228">
                  <c:v>0.14200132209552141</c:v>
                </c:pt>
                <c:pt idx="229">
                  <c:v>0.14678543764523622</c:v>
                </c:pt>
                <c:pt idx="230">
                  <c:v>0.15035334705915071</c:v>
                </c:pt>
                <c:pt idx="231">
                  <c:v>0.15795658012533575</c:v>
                </c:pt>
                <c:pt idx="232">
                  <c:v>0.14631595096302696</c:v>
                </c:pt>
                <c:pt idx="233">
                  <c:v>0.15525553140500459</c:v>
                </c:pt>
                <c:pt idx="234">
                  <c:v>0.15078881815665635</c:v>
                </c:pt>
                <c:pt idx="235">
                  <c:v>0.16376113786042401</c:v>
                </c:pt>
                <c:pt idx="236">
                  <c:v>0.16449303512958546</c:v>
                </c:pt>
                <c:pt idx="237">
                  <c:v>0.15962180200222464</c:v>
                </c:pt>
                <c:pt idx="238">
                  <c:v>0.15315578560694609</c:v>
                </c:pt>
                <c:pt idx="239">
                  <c:v>0.14931346934237588</c:v>
                </c:pt>
                <c:pt idx="240">
                  <c:v>0.14875619121820916</c:v>
                </c:pt>
                <c:pt idx="241">
                  <c:v>0.14998052201012846</c:v>
                </c:pt>
                <c:pt idx="242">
                  <c:v>0.15293004619066175</c:v>
                </c:pt>
                <c:pt idx="243">
                  <c:v>0.13323165749768506</c:v>
                </c:pt>
                <c:pt idx="244">
                  <c:v>0.12523100336993154</c:v>
                </c:pt>
                <c:pt idx="245">
                  <c:v>0.13167918163020986</c:v>
                </c:pt>
                <c:pt idx="246">
                  <c:v>0.12881965248651883</c:v>
                </c:pt>
                <c:pt idx="247">
                  <c:v>0.13699264505584297</c:v>
                </c:pt>
                <c:pt idx="248">
                  <c:v>0.13777536034811</c:v>
                </c:pt>
                <c:pt idx="249">
                  <c:v>0.14030446987691625</c:v>
                </c:pt>
                <c:pt idx="250">
                  <c:v>0.13827902732299124</c:v>
                </c:pt>
                <c:pt idx="251">
                  <c:v>0.13818206284061096</c:v>
                </c:pt>
                <c:pt idx="252">
                  <c:v>0.13506087706066161</c:v>
                </c:pt>
                <c:pt idx="253">
                  <c:v>0.13968373493975905</c:v>
                </c:pt>
                <c:pt idx="254">
                  <c:v>0.13551077136900624</c:v>
                </c:pt>
                <c:pt idx="255">
                  <c:v>0.15073370738023306</c:v>
                </c:pt>
                <c:pt idx="256">
                  <c:v>0.15416148059959967</c:v>
                </c:pt>
                <c:pt idx="257">
                  <c:v>0.15675001355968976</c:v>
                </c:pt>
                <c:pt idx="258">
                  <c:v>0.15694896851248652</c:v>
                </c:pt>
                <c:pt idx="259">
                  <c:v>0.15128149435273675</c:v>
                </c:pt>
                <c:pt idx="260">
                  <c:v>0.13882531385002905</c:v>
                </c:pt>
                <c:pt idx="261">
                  <c:v>0.13840324763193501</c:v>
                </c:pt>
                <c:pt idx="262">
                  <c:v>0.13616722480285204</c:v>
                </c:pt>
                <c:pt idx="263">
                  <c:v>0.12354798993629879</c:v>
                </c:pt>
                <c:pt idx="264">
                  <c:v>0.11893684154232842</c:v>
                </c:pt>
                <c:pt idx="265">
                  <c:v>0.10814220796578433</c:v>
                </c:pt>
                <c:pt idx="266">
                  <c:v>0.10517877184543845</c:v>
                </c:pt>
                <c:pt idx="267">
                  <c:v>0.10746364414029075</c:v>
                </c:pt>
                <c:pt idx="268">
                  <c:v>0.10162950257289882</c:v>
                </c:pt>
                <c:pt idx="269">
                  <c:v>0.10554061323292085</c:v>
                </c:pt>
                <c:pt idx="270">
                  <c:v>0.11399989228780694</c:v>
                </c:pt>
                <c:pt idx="271">
                  <c:v>0.11326530612244889</c:v>
                </c:pt>
                <c:pt idx="272">
                  <c:v>0.11167539826793527</c:v>
                </c:pt>
                <c:pt idx="273">
                  <c:v>9.7433434715330058E-2</c:v>
                </c:pt>
                <c:pt idx="274">
                  <c:v>9.0270291851319628E-2</c:v>
                </c:pt>
                <c:pt idx="275">
                  <c:v>8.5784574468085184E-2</c:v>
                </c:pt>
                <c:pt idx="276">
                  <c:v>7.9292822358670412E-2</c:v>
                </c:pt>
                <c:pt idx="277">
                  <c:v>7.7253218884120178E-2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B1C-489F-8343-C1E226C17D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4881152"/>
        <c:axId val="184882688"/>
      </c:lineChart>
      <c:catAx>
        <c:axId val="1848811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  <a:alpha val="54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dk1">
                  <a:lumMod val="15000"/>
                  <a:lumOff val="85000"/>
                  <a:alpha val="51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rtl="0">
              <a:defRPr sz="900" b="0" i="0" u="none" strike="noStrike" kern="1200" cap="none" spc="0" normalizeH="0" baseline="0">
                <a:solidFill>
                  <a:sysClr val="windowText" lastClr="000000"/>
                </a:solidFill>
                <a:latin typeface="IPT.Mitra" panose="00000400000000000000" pitchFamily="2" charset="2"/>
                <a:ea typeface="+mn-ea"/>
                <a:cs typeface="B Mitra" panose="00000400000000000000" pitchFamily="2" charset="-78"/>
              </a:defRPr>
            </a:pPr>
            <a:endParaRPr lang="en-US"/>
          </a:p>
        </c:txPr>
        <c:crossAx val="184882688"/>
        <c:crosses val="autoZero"/>
        <c:auto val="1"/>
        <c:lblAlgn val="ctr"/>
        <c:lblOffset val="100"/>
        <c:noMultiLvlLbl val="0"/>
      </c:catAx>
      <c:valAx>
        <c:axId val="1848826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  <a:alpha val="54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IPT.Mitra" panose="00000400000000000000" pitchFamily="2" charset="2"/>
                <a:ea typeface="+mn-ea"/>
                <a:cs typeface="+mn-cs"/>
              </a:defRPr>
            </a:pPr>
            <a:endParaRPr lang="en-US"/>
          </a:p>
        </c:txPr>
        <c:crossAx val="184881152"/>
        <c:crosses val="autoZero"/>
        <c:crossBetween val="between"/>
      </c:valAx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9253319981035009"/>
          <c:y val="0.93343148674463028"/>
          <c:w val="0.41043145352469657"/>
          <c:h val="6.65685193259637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B Mitra" panose="00000400000000000000" pitchFamily="2" charset="-78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B Mitra" panose="00000400000000000000" pitchFamily="2" charset="-78"/>
              </a:defRPr>
            </a:pPr>
            <a:r>
              <a:rPr lang="fa-IR" sz="1100" b="1">
                <a:solidFill>
                  <a:sysClr val="windowText" lastClr="000000"/>
                </a:solidFill>
                <a:cs typeface="B Mitra" panose="00000400000000000000" pitchFamily="2" charset="-78"/>
              </a:rPr>
              <a:t>نمودار21- نسبت حجم معاملات برخط و غیربرخط</a:t>
            </a:r>
          </a:p>
        </c:rich>
      </c:tx>
      <c:layout>
        <c:manualLayout>
          <c:xMode val="edge"/>
          <c:yMode val="edge"/>
          <c:x val="0.20586811919644113"/>
          <c:y val="8.5733745307153067E-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6095825945618147"/>
          <c:y val="0.10047030661053485"/>
          <c:w val="0.66349722883187123"/>
          <c:h val="0.79317861713484539"/>
        </c:manualLayout>
      </c:layout>
      <c:doughnutChart>
        <c:varyColors val="1"/>
        <c:ser>
          <c:idx val="0"/>
          <c:order val="0"/>
          <c:tx>
            <c:strRef>
              <c:f>'بیشترین حجم مناطق-حقیقی و ح '!$L$5</c:f>
              <c:strCache>
                <c:ptCount val="1"/>
                <c:pt idx="0">
                  <c:v>فروردین 97</c:v>
                </c:pt>
              </c:strCache>
            </c:strRef>
          </c:tx>
          <c:dPt>
            <c:idx val="0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78F-4F8D-A074-BC2BB5A49290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78F-4F8D-A074-BC2BB5A49290}"/>
              </c:ext>
            </c:extLst>
          </c:dPt>
          <c:dLbls>
            <c:dLbl>
              <c:idx val="0"/>
              <c:layout>
                <c:manualLayout>
                  <c:x val="-8.1538592579688454E-3"/>
                  <c:y val="-0.10344827586206896"/>
                </c:manualLayout>
              </c:layout>
              <c:showLegendKey val="0"/>
              <c:showVal val="0"/>
              <c:showCatName val="0"/>
              <c:showSerName val="1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478F-4F8D-A074-BC2BB5A49290}"/>
                </c:ext>
              </c:extLst>
            </c:dLbl>
            <c:dLbl>
              <c:idx val="1"/>
              <c:layout>
                <c:manualLayout>
                  <c:x val="2.9897483945885768E-2"/>
                  <c:y val="5.747126436781609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 rtl="1">
                    <a:defRPr sz="900" b="1" i="0" u="none" strike="noStrike" kern="1200" baseline="0">
                      <a:solidFill>
                        <a:sysClr val="windowText" lastClr="000000"/>
                      </a:solidFill>
                      <a:latin typeface="IPT.Mitra" panose="00000400000000000000" pitchFamily="2" charset="2"/>
                      <a:ea typeface="+mn-ea"/>
                      <a:cs typeface="B Mitra" panose="00000400000000000000" pitchFamily="2" charset="-78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1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478F-4F8D-A074-BC2BB5A4929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 rtl="1"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B Mitra" panose="00000400000000000000" pitchFamily="2" charset="-78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'بیشترین حجم مناطق-حقیقی و ح '!$K$6:$K$7</c:f>
              <c:strCache>
                <c:ptCount val="2"/>
                <c:pt idx="0">
                  <c:v>معاملات غیر برخط</c:v>
                </c:pt>
                <c:pt idx="1">
                  <c:v>معاملات برخط</c:v>
                </c:pt>
              </c:strCache>
            </c:strRef>
          </c:cat>
          <c:val>
            <c:numRef>
              <c:f>'بیشترین حجم مناطق-حقیقی و ح '!$L$6:$L$7</c:f>
              <c:numCache>
                <c:formatCode>#,##0</c:formatCode>
                <c:ptCount val="2"/>
                <c:pt idx="0">
                  <c:v>7104243376</c:v>
                </c:pt>
                <c:pt idx="1">
                  <c:v>5298548291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78F-4F8D-A074-BC2BB5A49290}"/>
            </c:ext>
          </c:extLst>
        </c:ser>
        <c:ser>
          <c:idx val="1"/>
          <c:order val="1"/>
          <c:tx>
            <c:strRef>
              <c:f>'بیشترین حجم مناطق-حقیقی و ح '!$M$5</c:f>
              <c:strCache>
                <c:ptCount val="1"/>
                <c:pt idx="0">
                  <c:v>اردیبهشت 97</c:v>
                </c:pt>
              </c:strCache>
            </c:strRef>
          </c:tx>
          <c:dPt>
            <c:idx val="0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478F-4F8D-A074-BC2BB5A49290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478F-4F8D-A074-BC2BB5A49290}"/>
              </c:ext>
            </c:extLst>
          </c:dPt>
          <c:dLbls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 rtl="1">
                    <a:defRPr sz="9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B Mitra" panose="00000400000000000000" pitchFamily="2" charset="-78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1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8-478F-4F8D-A074-BC2BB5A4929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B Mitra" panose="00000400000000000000" pitchFamily="2" charset="-78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'بیشترین حجم مناطق-حقیقی و ح '!$K$6:$K$7</c:f>
              <c:strCache>
                <c:ptCount val="2"/>
                <c:pt idx="0">
                  <c:v>معاملات غیر برخط</c:v>
                </c:pt>
                <c:pt idx="1">
                  <c:v>معاملات برخط</c:v>
                </c:pt>
              </c:strCache>
            </c:strRef>
          </c:cat>
          <c:val>
            <c:numRef>
              <c:f>'بیشترین حجم مناطق-حقیقی و ح '!$M$6:$M$7</c:f>
              <c:numCache>
                <c:formatCode>#,##0</c:formatCode>
                <c:ptCount val="2"/>
                <c:pt idx="0">
                  <c:v>21915485137</c:v>
                </c:pt>
                <c:pt idx="1">
                  <c:v>7862499094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478F-4F8D-A074-BC2BB5A4929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54"/>
      </c:doughnut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4781161974167032"/>
          <c:y val="0.91831749479590918"/>
          <c:w val="0.50454543382386285"/>
          <c:h val="7.62992125984252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B Mitra" panose="00000400000000000000" pitchFamily="2" charset="-78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100" b="1" i="0" u="none" strike="noStrike" kern="1200" cap="none" spc="0" normalizeH="0" baseline="0">
                <a:solidFill>
                  <a:sysClr val="windowText" lastClr="000000"/>
                </a:solidFill>
                <a:latin typeface="+mj-lt"/>
                <a:ea typeface="+mj-ea"/>
                <a:cs typeface="B Mitra" panose="00000400000000000000" pitchFamily="2" charset="-78"/>
              </a:defRPr>
            </a:pPr>
            <a:r>
              <a:rPr lang="fa-IR" sz="1100" b="1" i="0" baseline="0">
                <a:effectLst/>
                <a:cs typeface="B Mitra" panose="00000400000000000000" pitchFamily="2" charset="-78"/>
              </a:rPr>
              <a:t>ن</a:t>
            </a:r>
            <a:r>
              <a:rPr lang="fa-IR" sz="1100" b="1" i="0" baseline="0">
                <a:effectLst/>
              </a:rPr>
              <a:t>مودار15- مقایسه ارزش معاملات حقیقی و حقوقی از  ابتدای سال 96 تا پایان اردیبهشت‌ماه 97</a:t>
            </a:r>
            <a:endParaRPr lang="fa-IR" sz="1100">
              <a:effectLst/>
            </a:endParaRPr>
          </a:p>
        </c:rich>
      </c:tx>
      <c:layout>
        <c:manualLayout>
          <c:xMode val="edge"/>
          <c:yMode val="edge"/>
          <c:x val="0.15200638695941665"/>
          <c:y val="8.0960592304005537E-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8.127951695860311E-2"/>
          <c:y val="0.10594745383546909"/>
          <c:w val="0.86297129719802723"/>
          <c:h val="0.7589306250313203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'آمار معاملات حقیقی و حقوقی '!$I$3</c:f>
              <c:strCache>
                <c:ptCount val="1"/>
                <c:pt idx="0">
                  <c:v>حقوقی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IPT.Mitra" panose="00000400000000000000" pitchFamily="2" charset="2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'آمار معاملات حقیقی و حقوقی '!$H$16:$H$29</c:f>
              <c:strCache>
                <c:ptCount val="14"/>
                <c:pt idx="0">
                  <c:v>1396/01</c:v>
                </c:pt>
                <c:pt idx="1">
                  <c:v>1396/02</c:v>
                </c:pt>
                <c:pt idx="2">
                  <c:v>1396/03</c:v>
                </c:pt>
                <c:pt idx="3">
                  <c:v>1396/04</c:v>
                </c:pt>
                <c:pt idx="4">
                  <c:v>1396/05</c:v>
                </c:pt>
                <c:pt idx="5">
                  <c:v>1396/06</c:v>
                </c:pt>
                <c:pt idx="6">
                  <c:v>1396/07</c:v>
                </c:pt>
                <c:pt idx="7">
                  <c:v>1396/08</c:v>
                </c:pt>
                <c:pt idx="8">
                  <c:v>1396/09</c:v>
                </c:pt>
                <c:pt idx="9">
                  <c:v>1396/10</c:v>
                </c:pt>
                <c:pt idx="10">
                  <c:v>1396/11</c:v>
                </c:pt>
                <c:pt idx="11">
                  <c:v>1396/12</c:v>
                </c:pt>
                <c:pt idx="12">
                  <c:v>1397/01</c:v>
                </c:pt>
                <c:pt idx="13">
                  <c:v>1397/02</c:v>
                </c:pt>
              </c:strCache>
            </c:strRef>
          </c:cat>
          <c:val>
            <c:numRef>
              <c:f>'آمار معاملات حقیقی و حقوقی '!$J$16:$J$29</c:f>
              <c:numCache>
                <c:formatCode>0.00%</c:formatCode>
                <c:ptCount val="14"/>
                <c:pt idx="0">
                  <c:v>0.50163407079454536</c:v>
                </c:pt>
                <c:pt idx="1">
                  <c:v>0.66341053146838713</c:v>
                </c:pt>
                <c:pt idx="2">
                  <c:v>0.64219285569555618</c:v>
                </c:pt>
                <c:pt idx="3">
                  <c:v>0.65143958933210666</c:v>
                </c:pt>
                <c:pt idx="4">
                  <c:v>0.66165453334511526</c:v>
                </c:pt>
                <c:pt idx="5">
                  <c:v>0.6997678649364556</c:v>
                </c:pt>
                <c:pt idx="6">
                  <c:v>0.70058891266264833</c:v>
                </c:pt>
                <c:pt idx="7">
                  <c:v>0.71114232893294105</c:v>
                </c:pt>
                <c:pt idx="8">
                  <c:v>0.69870185413345354</c:v>
                </c:pt>
                <c:pt idx="9">
                  <c:v>0.64814483968926295</c:v>
                </c:pt>
                <c:pt idx="10">
                  <c:v>0.69979699182512012</c:v>
                </c:pt>
                <c:pt idx="11">
                  <c:v>0.8927427710076864</c:v>
                </c:pt>
                <c:pt idx="12">
                  <c:v>0.6918281940821922</c:v>
                </c:pt>
                <c:pt idx="13">
                  <c:v>0.772671330411557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6B-4359-9BF5-2DE0D7C1E8D9}"/>
            </c:ext>
          </c:extLst>
        </c:ser>
        <c:ser>
          <c:idx val="1"/>
          <c:order val="1"/>
          <c:tx>
            <c:strRef>
              <c:f>'آمار معاملات حقیقی و حقوقی '!$K$3</c:f>
              <c:strCache>
                <c:ptCount val="1"/>
                <c:pt idx="0">
                  <c:v>حقیقی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3"/>
              <c:layout>
                <c:manualLayout>
                  <c:x val="8.385744234800761E-3"/>
                  <c:y val="-2.26628895184135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BE6B-4359-9BF5-2DE0D7C1E8D9}"/>
                </c:ext>
              </c:extLst>
            </c:dLbl>
            <c:dLbl>
              <c:idx val="7"/>
              <c:layout>
                <c:manualLayout>
                  <c:x val="8.3857442348009154E-3"/>
                  <c:y val="-2.26628895184135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BE6B-4359-9BF5-2DE0D7C1E8D9}"/>
                </c:ext>
              </c:extLst>
            </c:dLbl>
            <c:dLbl>
              <c:idx val="9"/>
              <c:layout>
                <c:manualLayout>
                  <c:x val="1.0482180293501049E-2"/>
                  <c:y val="-7.554296506137934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BE6B-4359-9BF5-2DE0D7C1E8D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IPT.Mitra" panose="00000400000000000000" pitchFamily="2" charset="2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'آمار معاملات حقیقی و حقوقی '!$H$16:$H$29</c:f>
              <c:strCache>
                <c:ptCount val="14"/>
                <c:pt idx="0">
                  <c:v>1396/01</c:v>
                </c:pt>
                <c:pt idx="1">
                  <c:v>1396/02</c:v>
                </c:pt>
                <c:pt idx="2">
                  <c:v>1396/03</c:v>
                </c:pt>
                <c:pt idx="3">
                  <c:v>1396/04</c:v>
                </c:pt>
                <c:pt idx="4">
                  <c:v>1396/05</c:v>
                </c:pt>
                <c:pt idx="5">
                  <c:v>1396/06</c:v>
                </c:pt>
                <c:pt idx="6">
                  <c:v>1396/07</c:v>
                </c:pt>
                <c:pt idx="7">
                  <c:v>1396/08</c:v>
                </c:pt>
                <c:pt idx="8">
                  <c:v>1396/09</c:v>
                </c:pt>
                <c:pt idx="9">
                  <c:v>1396/10</c:v>
                </c:pt>
                <c:pt idx="10">
                  <c:v>1396/11</c:v>
                </c:pt>
                <c:pt idx="11">
                  <c:v>1396/12</c:v>
                </c:pt>
                <c:pt idx="12">
                  <c:v>1397/01</c:v>
                </c:pt>
                <c:pt idx="13">
                  <c:v>1397/02</c:v>
                </c:pt>
              </c:strCache>
            </c:strRef>
          </c:cat>
          <c:val>
            <c:numRef>
              <c:f>'آمار معاملات حقیقی و حقوقی '!$L$16:$L$29</c:f>
              <c:numCache>
                <c:formatCode>0.00%</c:formatCode>
                <c:ptCount val="14"/>
                <c:pt idx="0">
                  <c:v>0.49836592920545464</c:v>
                </c:pt>
                <c:pt idx="1">
                  <c:v>0.33658946853161287</c:v>
                </c:pt>
                <c:pt idx="2">
                  <c:v>0.35780714430444388</c:v>
                </c:pt>
                <c:pt idx="3">
                  <c:v>0.34856041066789345</c:v>
                </c:pt>
                <c:pt idx="4">
                  <c:v>0.3383454666548848</c:v>
                </c:pt>
                <c:pt idx="5">
                  <c:v>0.3002321350635444</c:v>
                </c:pt>
                <c:pt idx="6">
                  <c:v>0.29941108733735172</c:v>
                </c:pt>
                <c:pt idx="7">
                  <c:v>0.28885767106705895</c:v>
                </c:pt>
                <c:pt idx="8">
                  <c:v>0.30129814586654646</c:v>
                </c:pt>
                <c:pt idx="9">
                  <c:v>0.35185516031073699</c:v>
                </c:pt>
                <c:pt idx="10">
                  <c:v>0.30020300817487994</c:v>
                </c:pt>
                <c:pt idx="11">
                  <c:v>0.10725722899231362</c:v>
                </c:pt>
                <c:pt idx="12">
                  <c:v>0.3081718059178078</c:v>
                </c:pt>
                <c:pt idx="13">
                  <c:v>0.22732866958844306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E6B-4359-9BF5-2DE0D7C1E8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0"/>
        <c:overlap val="100"/>
        <c:axId val="172465152"/>
        <c:axId val="172463616"/>
      </c:barChart>
      <c:valAx>
        <c:axId val="172463616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IPT.Mitra" panose="00000400000000000000" pitchFamily="2" charset="2"/>
                <a:ea typeface="+mn-ea"/>
                <a:cs typeface="+mn-cs"/>
              </a:defRPr>
            </a:pPr>
            <a:endParaRPr lang="en-US"/>
          </a:p>
        </c:txPr>
        <c:crossAx val="172465152"/>
        <c:crosses val="autoZero"/>
        <c:crossBetween val="between"/>
      </c:valAx>
      <c:catAx>
        <c:axId val="1724651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 algn="ctr">
              <a:defRPr lang="en-US" sz="1050" b="0" i="0" u="none" strike="noStrike" kern="1200" cap="none" spc="0" normalizeH="0" baseline="0">
                <a:solidFill>
                  <a:sysClr val="windowText" lastClr="000000"/>
                </a:solidFill>
                <a:latin typeface="IPT.Mitra" panose="00000400000000000000" pitchFamily="2" charset="2"/>
                <a:ea typeface="+mn-ea"/>
                <a:cs typeface="B Mitra" panose="00000400000000000000" pitchFamily="2" charset="-78"/>
              </a:defRPr>
            </a:pPr>
            <a:endParaRPr lang="en-US"/>
          </a:p>
        </c:txPr>
        <c:crossAx val="172463616"/>
        <c:crosses val="autoZero"/>
        <c:auto val="1"/>
        <c:lblAlgn val="ctr"/>
        <c:lblOffset val="100"/>
        <c:noMultiLvlLbl val="0"/>
      </c:catAx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6454374376351153"/>
          <c:y val="0.93235326996886603"/>
          <c:w val="0.47329503123649252"/>
          <c:h val="6.43281717074787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B Mitra" panose="00000400000000000000" pitchFamily="2" charset="-78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solidFill>
        <a:sysClr val="window" lastClr="FFFFFF">
          <a:lumMod val="85000"/>
        </a:sysClr>
      </a:solidFill>
      <a:round/>
    </a:ln>
    <a:effectLst/>
    <a:scene3d>
      <a:camera prst="orthographicFront"/>
      <a:lightRig rig="threePt" dir="t"/>
    </a:scene3d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100" b="1" i="0" u="none" strike="noStrike" kern="1200" cap="none" spc="0" normalizeH="0" baseline="0">
                <a:solidFill>
                  <a:sysClr val="windowText" lastClr="000000"/>
                </a:solidFill>
                <a:latin typeface="+mj-lt"/>
                <a:ea typeface="+mj-ea"/>
                <a:cs typeface="B Mitra" panose="00000400000000000000" pitchFamily="2" charset="-78"/>
              </a:defRPr>
            </a:pPr>
            <a:r>
              <a:rPr lang="fa-IR" sz="1100" b="1" i="0" baseline="0">
                <a:effectLst/>
              </a:rPr>
              <a:t>نمودار17- مقایسه ارزش معاملات حقیقی و حقوقی در </a:t>
            </a:r>
            <a:r>
              <a:rPr lang="fa-IR" sz="1100" b="1" i="0" u="sng" baseline="0">
                <a:effectLst/>
              </a:rPr>
              <a:t>اوراق</a:t>
            </a:r>
            <a:r>
              <a:rPr lang="fa-IR" sz="1100" b="1" i="0" baseline="0">
                <a:effectLst/>
              </a:rPr>
              <a:t> از  ابتدای سال 96 تا پایان اردیبهشت‌ماه 97</a:t>
            </a:r>
            <a:endParaRPr lang="fa-IR" sz="1100">
              <a:effectLst/>
            </a:endParaRPr>
          </a:p>
        </c:rich>
      </c:tx>
      <c:layout>
        <c:manualLayout>
          <c:xMode val="edge"/>
          <c:yMode val="edge"/>
          <c:x val="0.11116214863061"/>
          <c:y val="8.460644021022928E-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5.4263232549005003E-2"/>
          <c:y val="0.11300382939799383"/>
          <c:w val="0.90928498765045673"/>
          <c:h val="0.7481229748375993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'آمار معاملات حقیقی و حقوقی '!$I$3</c:f>
              <c:strCache>
                <c:ptCount val="1"/>
                <c:pt idx="0">
                  <c:v>حقوقی</c:v>
                </c:pt>
              </c:strCache>
            </c:strRef>
          </c:tx>
          <c:spPr>
            <a:solidFill>
              <a:srgbClr val="4F81B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IPT.Mitra" panose="00000400000000000000" pitchFamily="2" charset="2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'آمار معاملات حقیقی و حقوقی '!$H$77:$H$90</c:f>
              <c:strCache>
                <c:ptCount val="14"/>
                <c:pt idx="0">
                  <c:v>1396/01</c:v>
                </c:pt>
                <c:pt idx="1">
                  <c:v>1396/02</c:v>
                </c:pt>
                <c:pt idx="2">
                  <c:v>1396/03</c:v>
                </c:pt>
                <c:pt idx="3">
                  <c:v>1396/04</c:v>
                </c:pt>
                <c:pt idx="4">
                  <c:v>1396/05</c:v>
                </c:pt>
                <c:pt idx="5">
                  <c:v>1396/06</c:v>
                </c:pt>
                <c:pt idx="6">
                  <c:v>1396/07</c:v>
                </c:pt>
                <c:pt idx="7">
                  <c:v>1396/08</c:v>
                </c:pt>
                <c:pt idx="8">
                  <c:v>1396/09</c:v>
                </c:pt>
                <c:pt idx="9">
                  <c:v>1396/10</c:v>
                </c:pt>
                <c:pt idx="10">
                  <c:v>1396/11</c:v>
                </c:pt>
                <c:pt idx="11">
                  <c:v>1396/12</c:v>
                </c:pt>
                <c:pt idx="12">
                  <c:v>1397/01</c:v>
                </c:pt>
                <c:pt idx="13">
                  <c:v>1397/02</c:v>
                </c:pt>
              </c:strCache>
            </c:strRef>
          </c:cat>
          <c:val>
            <c:numRef>
              <c:f>'آمار معاملات حقیقی و حقوقی '!$J$77:$J$90</c:f>
              <c:numCache>
                <c:formatCode>0.00%</c:formatCode>
                <c:ptCount val="14"/>
                <c:pt idx="0">
                  <c:v>0.95112036926514387</c:v>
                </c:pt>
                <c:pt idx="1">
                  <c:v>0.94157313465256987</c:v>
                </c:pt>
                <c:pt idx="2">
                  <c:v>0.93805641853972854</c:v>
                </c:pt>
                <c:pt idx="3">
                  <c:v>0.94583645995654286</c:v>
                </c:pt>
                <c:pt idx="4">
                  <c:v>0.93567687745059847</c:v>
                </c:pt>
                <c:pt idx="5">
                  <c:v>0.95108714207235678</c:v>
                </c:pt>
                <c:pt idx="6">
                  <c:v>0.95578468426859531</c:v>
                </c:pt>
                <c:pt idx="7">
                  <c:v>0.96903860440644618</c:v>
                </c:pt>
                <c:pt idx="8">
                  <c:v>0.97498149712276694</c:v>
                </c:pt>
                <c:pt idx="9">
                  <c:v>0.95960170051620164</c:v>
                </c:pt>
                <c:pt idx="10">
                  <c:v>0.96966845595171836</c:v>
                </c:pt>
                <c:pt idx="11">
                  <c:v>0.98513491893214666</c:v>
                </c:pt>
                <c:pt idx="12">
                  <c:v>0.93959221665138049</c:v>
                </c:pt>
                <c:pt idx="13">
                  <c:v>0.95842916183217663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BF-4BF0-9C6C-A392AEC26EC2}"/>
            </c:ext>
          </c:extLst>
        </c:ser>
        <c:ser>
          <c:idx val="1"/>
          <c:order val="1"/>
          <c:tx>
            <c:strRef>
              <c:f>'آمار معاملات حقیقی و حقوقی '!$K$3</c:f>
              <c:strCache>
                <c:ptCount val="1"/>
                <c:pt idx="0">
                  <c:v>حقیقی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3"/>
              <c:layout>
                <c:manualLayout>
                  <c:x val="8.385744234800761E-3"/>
                  <c:y val="-2.26628895184135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DBF-4BF0-9C6C-A392AEC26EC2}"/>
                </c:ext>
              </c:extLst>
            </c:dLbl>
            <c:dLbl>
              <c:idx val="7"/>
              <c:layout>
                <c:manualLayout>
                  <c:x val="1.1479643196583003E-3"/>
                  <c:y val="5.11681989426520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DBF-4BF0-9C6C-A392AEC26EC2}"/>
                </c:ext>
              </c:extLst>
            </c:dLbl>
            <c:dLbl>
              <c:idx val="9"/>
              <c:layout>
                <c:manualLayout>
                  <c:x val="4.6929024503834021E-3"/>
                  <c:y val="8.197392288491632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DBF-4BF0-9C6C-A392AEC26EC2}"/>
                </c:ext>
              </c:extLst>
            </c:dLbl>
            <c:dLbl>
              <c:idx val="12"/>
              <c:layout>
                <c:manualLayout>
                  <c:x val="2.2776949241135565E-4"/>
                  <c:y val="-4.4402412365699757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DBF-4BF0-9C6C-A392AEC26EC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IPT.Mitra" panose="00000400000000000000" pitchFamily="2" charset="2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'آمار معاملات حقیقی و حقوقی '!$H$77:$H$90</c:f>
              <c:strCache>
                <c:ptCount val="14"/>
                <c:pt idx="0">
                  <c:v>1396/01</c:v>
                </c:pt>
                <c:pt idx="1">
                  <c:v>1396/02</c:v>
                </c:pt>
                <c:pt idx="2">
                  <c:v>1396/03</c:v>
                </c:pt>
                <c:pt idx="3">
                  <c:v>1396/04</c:v>
                </c:pt>
                <c:pt idx="4">
                  <c:v>1396/05</c:v>
                </c:pt>
                <c:pt idx="5">
                  <c:v>1396/06</c:v>
                </c:pt>
                <c:pt idx="6">
                  <c:v>1396/07</c:v>
                </c:pt>
                <c:pt idx="7">
                  <c:v>1396/08</c:v>
                </c:pt>
                <c:pt idx="8">
                  <c:v>1396/09</c:v>
                </c:pt>
                <c:pt idx="9">
                  <c:v>1396/10</c:v>
                </c:pt>
                <c:pt idx="10">
                  <c:v>1396/11</c:v>
                </c:pt>
                <c:pt idx="11">
                  <c:v>1396/12</c:v>
                </c:pt>
                <c:pt idx="12">
                  <c:v>1397/01</c:v>
                </c:pt>
                <c:pt idx="13">
                  <c:v>1397/02</c:v>
                </c:pt>
              </c:strCache>
            </c:strRef>
          </c:cat>
          <c:val>
            <c:numRef>
              <c:f>'آمار معاملات حقیقی و حقوقی '!$L$77:$L$90</c:f>
              <c:numCache>
                <c:formatCode>0.00%</c:formatCode>
                <c:ptCount val="14"/>
                <c:pt idx="0">
                  <c:v>4.8879630734856086E-2</c:v>
                </c:pt>
                <c:pt idx="1">
                  <c:v>5.8426865347430128E-2</c:v>
                </c:pt>
                <c:pt idx="2">
                  <c:v>6.1943581460271374E-2</c:v>
                </c:pt>
                <c:pt idx="3">
                  <c:v>5.4163540043457088E-2</c:v>
                </c:pt>
                <c:pt idx="4">
                  <c:v>6.4323122549401507E-2</c:v>
                </c:pt>
                <c:pt idx="5">
                  <c:v>4.891285792764314E-2</c:v>
                </c:pt>
                <c:pt idx="6">
                  <c:v>4.421531573140465E-2</c:v>
                </c:pt>
                <c:pt idx="7">
                  <c:v>3.0961395593553875E-2</c:v>
                </c:pt>
                <c:pt idx="8">
                  <c:v>2.5018502877233104E-2</c:v>
                </c:pt>
                <c:pt idx="9">
                  <c:v>4.0398299483798347E-2</c:v>
                </c:pt>
                <c:pt idx="10">
                  <c:v>3.0331544048281655E-2</c:v>
                </c:pt>
                <c:pt idx="11">
                  <c:v>1.4865081067853376E-2</c:v>
                </c:pt>
                <c:pt idx="12">
                  <c:v>6.0407783348619452E-2</c:v>
                </c:pt>
                <c:pt idx="13">
                  <c:v>4.1570838167823372E-2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DBF-4BF0-9C6C-A392AEC26E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0"/>
        <c:overlap val="100"/>
        <c:axId val="172860160"/>
        <c:axId val="172850176"/>
      </c:barChart>
      <c:valAx>
        <c:axId val="172850176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IPT.Mitra" panose="00000400000000000000" pitchFamily="2" charset="2"/>
                <a:ea typeface="+mn-ea"/>
                <a:cs typeface="+mn-cs"/>
              </a:defRPr>
            </a:pPr>
            <a:endParaRPr lang="en-US"/>
          </a:p>
        </c:txPr>
        <c:crossAx val="172860160"/>
        <c:crosses val="autoZero"/>
        <c:crossBetween val="between"/>
      </c:valAx>
      <c:catAx>
        <c:axId val="1728601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 algn="ctr">
              <a:defRPr lang="en-US" sz="1100" b="0" i="0" u="none" strike="noStrike" kern="1200" cap="none" spc="0" normalizeH="0" baseline="0">
                <a:solidFill>
                  <a:sysClr val="windowText" lastClr="000000"/>
                </a:solidFill>
                <a:latin typeface="IPT.Mitra" panose="00000400000000000000" pitchFamily="2" charset="2"/>
                <a:ea typeface="+mn-ea"/>
                <a:cs typeface="B Mitra" panose="00000400000000000000" pitchFamily="2" charset="-78"/>
              </a:defRPr>
            </a:pPr>
            <a:endParaRPr lang="en-US"/>
          </a:p>
        </c:txPr>
        <c:crossAx val="172850176"/>
        <c:crosses val="autoZero"/>
        <c:auto val="1"/>
        <c:lblAlgn val="ctr"/>
        <c:lblOffset val="100"/>
        <c:noMultiLvlLbl val="0"/>
      </c:catAx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9546702242670997"/>
          <c:y val="0.9318395063642424"/>
          <c:w val="0.40512367397205529"/>
          <c:h val="6.43281717074787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B Mitra" panose="00000400000000000000" pitchFamily="2" charset="-78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ysClr val="window" lastClr="FFFFFF"/>
    </a:solidFill>
    <a:ln w="3175" cap="flat" cmpd="sng" algn="ctr">
      <a:solidFill>
        <a:sysClr val="window" lastClr="FFFFFF">
          <a:lumMod val="85000"/>
        </a:sysClr>
      </a:solidFill>
      <a:round/>
    </a:ln>
    <a:effectLst/>
    <a:scene3d>
      <a:camera prst="orthographicFront"/>
      <a:lightRig rig="threePt" dir="t"/>
    </a:scene3d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cap="none" spc="0" normalizeH="0" baseline="0">
                <a:solidFill>
                  <a:sysClr val="windowText" lastClr="000000"/>
                </a:solidFill>
                <a:latin typeface="+mj-lt"/>
                <a:ea typeface="+mj-ea"/>
                <a:cs typeface="B Mitra" panose="00000400000000000000" pitchFamily="2" charset="-78"/>
              </a:defRPr>
            </a:pPr>
            <a:r>
              <a:rPr lang="fa-IR" sz="1100">
                <a:solidFill>
                  <a:sysClr val="windowText" lastClr="000000"/>
                </a:solidFill>
                <a:cs typeface="B Mitra" panose="00000400000000000000" pitchFamily="2" charset="-78"/>
              </a:rPr>
              <a:t>نمودار 4- ارزش</a:t>
            </a:r>
            <a:r>
              <a:rPr lang="fa-IR" sz="1100" baseline="0">
                <a:solidFill>
                  <a:sysClr val="windowText" lastClr="000000"/>
                </a:solidFill>
                <a:cs typeface="B Mitra" panose="00000400000000000000" pitchFamily="2" charset="-78"/>
              </a:rPr>
              <a:t> معاملات کل</a:t>
            </a:r>
            <a:r>
              <a:rPr lang="en-US" sz="1100" baseline="0">
                <a:solidFill>
                  <a:sysClr val="windowText" lastClr="000000"/>
                </a:solidFill>
                <a:cs typeface="B Mitra" panose="00000400000000000000" pitchFamily="2" charset="-78"/>
              </a:rPr>
              <a:t> </a:t>
            </a:r>
            <a:r>
              <a:rPr lang="fa-IR" sz="1100" baseline="0">
                <a:solidFill>
                  <a:sysClr val="windowText" lastClr="000000"/>
                </a:solidFill>
                <a:cs typeface="B Mitra" panose="00000400000000000000" pitchFamily="2" charset="-78"/>
              </a:rPr>
              <a:t>به صورت تجمعی </a:t>
            </a:r>
            <a:endParaRPr lang="en-US" sz="1100">
              <a:solidFill>
                <a:sysClr val="windowText" lastClr="000000"/>
              </a:solidFill>
              <a:cs typeface="B Mitra" panose="00000400000000000000" pitchFamily="2" charset="-78"/>
            </a:endParaRPr>
          </a:p>
        </c:rich>
      </c:tx>
      <c:layout>
        <c:manualLayout>
          <c:xMode val="edge"/>
          <c:yMode val="edge"/>
          <c:x val="0.3024595211292756"/>
          <c:y val="8.2637963379540418E-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2570997028480502"/>
          <c:y val="9.3791432933721566E-2"/>
          <c:w val="0.84373082523905496"/>
          <c:h val="0.76515032974391917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'آمار معاملات حقیقی و حقوقی '!$K$93</c:f>
              <c:strCache>
                <c:ptCount val="1"/>
                <c:pt idx="0">
                  <c:v>ارزش تجمعی معاملات تا انتهای ماه قبل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'آمار معاملات حقیقی و حقوقی '!$H$106:$H$119</c:f>
              <c:strCache>
                <c:ptCount val="14"/>
                <c:pt idx="0">
                  <c:v>1396/01</c:v>
                </c:pt>
                <c:pt idx="1">
                  <c:v>1396/02</c:v>
                </c:pt>
                <c:pt idx="2">
                  <c:v>1396/03</c:v>
                </c:pt>
                <c:pt idx="3">
                  <c:v>1396/04</c:v>
                </c:pt>
                <c:pt idx="4">
                  <c:v>1396/05</c:v>
                </c:pt>
                <c:pt idx="5">
                  <c:v>1396/06</c:v>
                </c:pt>
                <c:pt idx="6">
                  <c:v>1396/07</c:v>
                </c:pt>
                <c:pt idx="7">
                  <c:v>1396/08</c:v>
                </c:pt>
                <c:pt idx="8">
                  <c:v>1396/09</c:v>
                </c:pt>
                <c:pt idx="9">
                  <c:v>1396/10</c:v>
                </c:pt>
                <c:pt idx="10">
                  <c:v>1396/11</c:v>
                </c:pt>
                <c:pt idx="11">
                  <c:v>1396/12</c:v>
                </c:pt>
                <c:pt idx="12">
                  <c:v>1397/01</c:v>
                </c:pt>
                <c:pt idx="13">
                  <c:v>1397/02</c:v>
                </c:pt>
              </c:strCache>
            </c:strRef>
          </c:cat>
          <c:val>
            <c:numRef>
              <c:f>'آمار معاملات حقیقی و حقوقی '!$K$106:$K$119</c:f>
              <c:numCache>
                <c:formatCode>#,##0</c:formatCode>
                <c:ptCount val="14"/>
                <c:pt idx="0">
                  <c:v>0</c:v>
                </c:pt>
                <c:pt idx="1">
                  <c:v>60288</c:v>
                </c:pt>
                <c:pt idx="2">
                  <c:v>173959</c:v>
                </c:pt>
                <c:pt idx="3">
                  <c:v>245550</c:v>
                </c:pt>
                <c:pt idx="4">
                  <c:v>312712</c:v>
                </c:pt>
                <c:pt idx="5">
                  <c:v>395357</c:v>
                </c:pt>
                <c:pt idx="6">
                  <c:v>478680</c:v>
                </c:pt>
                <c:pt idx="7">
                  <c:v>570386</c:v>
                </c:pt>
                <c:pt idx="8">
                  <c:v>667205</c:v>
                </c:pt>
                <c:pt idx="9">
                  <c:v>778331</c:v>
                </c:pt>
                <c:pt idx="10">
                  <c:v>878281</c:v>
                </c:pt>
                <c:pt idx="11">
                  <c:v>984796</c:v>
                </c:pt>
                <c:pt idx="12">
                  <c:v>1223760</c:v>
                </c:pt>
                <c:pt idx="13">
                  <c:v>1272261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5F-4631-875B-75819A55AF07}"/>
            </c:ext>
          </c:extLst>
        </c:ser>
        <c:ser>
          <c:idx val="0"/>
          <c:order val="1"/>
          <c:tx>
            <c:strRef>
              <c:f>'آمار معاملات حقیقی و حقوقی '!$J$93</c:f>
              <c:strCache>
                <c:ptCount val="1"/>
                <c:pt idx="0">
                  <c:v>ارزش معاملات در هر ماه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-1.20628028258362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45F-4631-875B-75819A55AF07}"/>
                </c:ext>
              </c:extLst>
            </c:dLbl>
            <c:dLbl>
              <c:idx val="1"/>
              <c:layout>
                <c:manualLayout>
                  <c:x val="-7.7333782008609133E-6"/>
                  <c:y val="-3.03868609485173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45F-4631-875B-75819A55AF07}"/>
                </c:ext>
              </c:extLst>
            </c:dLbl>
            <c:dLbl>
              <c:idx val="8"/>
              <c:layout>
                <c:manualLayout>
                  <c:x val="-4.6758606851240439E-3"/>
                  <c:y val="-4.829327019970598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03D-42CA-A4DD-B3A50A8CACAE}"/>
                </c:ext>
              </c:extLst>
            </c:dLbl>
            <c:dLbl>
              <c:idx val="9"/>
              <c:layout>
                <c:manualLayout>
                  <c:x val="-2.3379303425619361E-3"/>
                  <c:y val="-4.829327019970598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250-4EA2-903D-98412459FD5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IPT.Mitra" panose="00000400000000000000" pitchFamily="2" charset="2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'آمار معاملات حقیقی و حقوقی '!$H$106:$H$119</c:f>
              <c:strCache>
                <c:ptCount val="14"/>
                <c:pt idx="0">
                  <c:v>1396/01</c:v>
                </c:pt>
                <c:pt idx="1">
                  <c:v>1396/02</c:v>
                </c:pt>
                <c:pt idx="2">
                  <c:v>1396/03</c:v>
                </c:pt>
                <c:pt idx="3">
                  <c:v>1396/04</c:v>
                </c:pt>
                <c:pt idx="4">
                  <c:v>1396/05</c:v>
                </c:pt>
                <c:pt idx="5">
                  <c:v>1396/06</c:v>
                </c:pt>
                <c:pt idx="6">
                  <c:v>1396/07</c:v>
                </c:pt>
                <c:pt idx="7">
                  <c:v>1396/08</c:v>
                </c:pt>
                <c:pt idx="8">
                  <c:v>1396/09</c:v>
                </c:pt>
                <c:pt idx="9">
                  <c:v>1396/10</c:v>
                </c:pt>
                <c:pt idx="10">
                  <c:v>1396/11</c:v>
                </c:pt>
                <c:pt idx="11">
                  <c:v>1396/12</c:v>
                </c:pt>
                <c:pt idx="12">
                  <c:v>1397/01</c:v>
                </c:pt>
                <c:pt idx="13">
                  <c:v>1397/02</c:v>
                </c:pt>
              </c:strCache>
            </c:strRef>
          </c:cat>
          <c:val>
            <c:numRef>
              <c:f>'آمار معاملات حقیقی و حقوقی '!$J$106:$J$119</c:f>
              <c:numCache>
                <c:formatCode>#,##0</c:formatCode>
                <c:ptCount val="14"/>
                <c:pt idx="0">
                  <c:v>60288</c:v>
                </c:pt>
                <c:pt idx="1">
                  <c:v>113671</c:v>
                </c:pt>
                <c:pt idx="2">
                  <c:v>71591</c:v>
                </c:pt>
                <c:pt idx="3">
                  <c:v>67162</c:v>
                </c:pt>
                <c:pt idx="4">
                  <c:v>82645</c:v>
                </c:pt>
                <c:pt idx="5">
                  <c:v>83323</c:v>
                </c:pt>
                <c:pt idx="6">
                  <c:v>91706</c:v>
                </c:pt>
                <c:pt idx="7">
                  <c:v>96819</c:v>
                </c:pt>
                <c:pt idx="8">
                  <c:v>111126</c:v>
                </c:pt>
                <c:pt idx="9">
                  <c:v>99950</c:v>
                </c:pt>
                <c:pt idx="10">
                  <c:v>106515</c:v>
                </c:pt>
                <c:pt idx="11">
                  <c:v>238964</c:v>
                </c:pt>
                <c:pt idx="12">
                  <c:v>48501</c:v>
                </c:pt>
                <c:pt idx="13">
                  <c:v>109769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45F-4631-875B-75819A55AF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72532096"/>
        <c:axId val="172533632"/>
      </c:barChart>
      <c:catAx>
        <c:axId val="1725320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50" b="0" i="0" u="none" strike="noStrike" kern="1200" cap="none" spc="0" normalizeH="0" baseline="0">
                <a:solidFill>
                  <a:sysClr val="windowText" lastClr="000000"/>
                </a:solidFill>
                <a:latin typeface="IPT.Mitra" panose="00000400000000000000" pitchFamily="2" charset="2"/>
                <a:ea typeface="+mn-ea"/>
                <a:cs typeface="B Mitra" panose="00000400000000000000" pitchFamily="2" charset="-78"/>
              </a:defRPr>
            </a:pPr>
            <a:endParaRPr lang="en-US"/>
          </a:p>
        </c:txPr>
        <c:crossAx val="172533632"/>
        <c:crosses val="autoZero"/>
        <c:auto val="1"/>
        <c:lblAlgn val="ctr"/>
        <c:lblOffset val="100"/>
        <c:noMultiLvlLbl val="0"/>
      </c:catAx>
      <c:valAx>
        <c:axId val="172533632"/>
        <c:scaling>
          <c:orientation val="minMax"/>
          <c:max val="145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a-IR">
                    <a:solidFill>
                      <a:sysClr val="windowText" lastClr="000000"/>
                    </a:solidFill>
                    <a:cs typeface="B Mitra" panose="00000400000000000000" pitchFamily="2" charset="-78"/>
                  </a:rPr>
                  <a:t>میلیارد ريال</a:t>
                </a:r>
                <a:endParaRPr lang="en-US">
                  <a:solidFill>
                    <a:sysClr val="windowText" lastClr="000000"/>
                  </a:solidFill>
                  <a:cs typeface="B Mitra" panose="00000400000000000000" pitchFamily="2" charset="-78"/>
                </a:endParaRPr>
              </a:p>
            </c:rich>
          </c:tx>
          <c:layout>
            <c:manualLayout>
              <c:xMode val="edge"/>
              <c:yMode val="edge"/>
              <c:x val="2.2025561372111227E-3"/>
              <c:y val="0.39702195381649241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IPT.Mitra" panose="00000400000000000000" pitchFamily="2" charset="2"/>
                <a:ea typeface="+mn-ea"/>
                <a:cs typeface="+mn-cs"/>
              </a:defRPr>
            </a:pPr>
            <a:endParaRPr lang="en-US"/>
          </a:p>
        </c:txPr>
        <c:crossAx val="172532096"/>
        <c:crosses val="autoZero"/>
        <c:crossBetween val="between"/>
      </c:valAx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4630339296743311"/>
          <c:y val="0.92183086517001911"/>
          <c:w val="0.67553963826600938"/>
          <c:h val="7.816905954867703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B Mitra" panose="00000400000000000000" pitchFamily="2" charset="-78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50" b="1" i="0" u="none" strike="noStrike" kern="1200" cap="none" spc="0" normalizeH="0" baseline="0">
                <a:solidFill>
                  <a:sysClr val="windowText" lastClr="000000"/>
                </a:solidFill>
                <a:latin typeface="+mj-lt"/>
                <a:ea typeface="+mj-ea"/>
                <a:cs typeface="B Mitra" panose="00000400000000000000" pitchFamily="2" charset="-78"/>
              </a:defRPr>
            </a:pPr>
            <a:r>
              <a:rPr lang="fa-IR" sz="1050" b="1" i="0" baseline="0">
                <a:effectLst/>
                <a:cs typeface="B Mitra" panose="00000400000000000000" pitchFamily="2" charset="-78"/>
              </a:rPr>
              <a:t>ن</a:t>
            </a:r>
            <a:r>
              <a:rPr lang="fa-IR" sz="1050" b="1" i="0" baseline="0">
                <a:effectLst/>
              </a:rPr>
              <a:t>مودار16- مقایسه ارزش معاملات حقیقی و حقوقی </a:t>
            </a:r>
            <a:r>
              <a:rPr lang="fa-IR" sz="1050" b="1" i="0" u="sng" baseline="0">
                <a:effectLst/>
              </a:rPr>
              <a:t>در سهام</a:t>
            </a:r>
            <a:r>
              <a:rPr lang="fa-IR" sz="1050" b="1" i="0" baseline="0">
                <a:effectLst/>
              </a:rPr>
              <a:t> از  ابتدای سال 96 تا انتهای اردیبهشت‌ماه 97</a:t>
            </a:r>
            <a:endParaRPr lang="fa-IR" sz="1050">
              <a:effectLst/>
            </a:endParaRPr>
          </a:p>
        </c:rich>
      </c:tx>
      <c:layout>
        <c:manualLayout>
          <c:xMode val="edge"/>
          <c:yMode val="edge"/>
          <c:x val="0.15724139464122361"/>
          <c:y val="0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8.127951695860311E-2"/>
          <c:y val="8.4257452893015242E-2"/>
          <c:w val="0.87844074273025463"/>
          <c:h val="0.7751469424530889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'آمار معاملات حقیقی و حقوقی '!$I$3</c:f>
              <c:strCache>
                <c:ptCount val="1"/>
                <c:pt idx="0">
                  <c:v>حقوقی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IPT.Mitra" panose="00000400000000000000" pitchFamily="2" charset="2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'آمار معاملات حقیقی و حقوقی '!$H$48:$H$61</c:f>
              <c:strCache>
                <c:ptCount val="14"/>
                <c:pt idx="0">
                  <c:v>1396/01</c:v>
                </c:pt>
                <c:pt idx="1">
                  <c:v>1396/02</c:v>
                </c:pt>
                <c:pt idx="2">
                  <c:v>1396/03</c:v>
                </c:pt>
                <c:pt idx="3">
                  <c:v>1396/04</c:v>
                </c:pt>
                <c:pt idx="4">
                  <c:v>1396/05</c:v>
                </c:pt>
                <c:pt idx="5">
                  <c:v>1396/06</c:v>
                </c:pt>
                <c:pt idx="6">
                  <c:v>1396/07</c:v>
                </c:pt>
                <c:pt idx="7">
                  <c:v>1396/08</c:v>
                </c:pt>
                <c:pt idx="8">
                  <c:v>1396/09</c:v>
                </c:pt>
                <c:pt idx="9">
                  <c:v>1396/10</c:v>
                </c:pt>
                <c:pt idx="10">
                  <c:v>1396/11</c:v>
                </c:pt>
                <c:pt idx="11">
                  <c:v>1396/12</c:v>
                </c:pt>
                <c:pt idx="12">
                  <c:v>1397/01</c:v>
                </c:pt>
                <c:pt idx="13">
                  <c:v>1397/02</c:v>
                </c:pt>
              </c:strCache>
            </c:strRef>
          </c:cat>
          <c:val>
            <c:numRef>
              <c:f>'آمار معاملات حقیقی و حقوقی '!$J$48:$J$61</c:f>
              <c:numCache>
                <c:formatCode>0.00%</c:formatCode>
                <c:ptCount val="14"/>
                <c:pt idx="0">
                  <c:v>0.30529231270219676</c:v>
                </c:pt>
                <c:pt idx="1">
                  <c:v>0.59634383532545365</c:v>
                </c:pt>
                <c:pt idx="2">
                  <c:v>0.51952589759876699</c:v>
                </c:pt>
                <c:pt idx="3">
                  <c:v>0.51403789407534695</c:v>
                </c:pt>
                <c:pt idx="4">
                  <c:v>0.568873727967803</c:v>
                </c:pt>
                <c:pt idx="5">
                  <c:v>0.5139509124230387</c:v>
                </c:pt>
                <c:pt idx="6">
                  <c:v>0.52726181439703057</c:v>
                </c:pt>
                <c:pt idx="7">
                  <c:v>0.45808422414235994</c:v>
                </c:pt>
                <c:pt idx="8">
                  <c:v>0.50264924232996666</c:v>
                </c:pt>
                <c:pt idx="9">
                  <c:v>0.51506361358166264</c:v>
                </c:pt>
                <c:pt idx="10">
                  <c:v>0.56300228370368566</c:v>
                </c:pt>
                <c:pt idx="11">
                  <c:v>0.77047314222048802</c:v>
                </c:pt>
                <c:pt idx="12">
                  <c:v>0.42712202046760323</c:v>
                </c:pt>
                <c:pt idx="13">
                  <c:v>0.62890037722528347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07-4D4F-B152-F7DD4D6449C6}"/>
            </c:ext>
          </c:extLst>
        </c:ser>
        <c:ser>
          <c:idx val="1"/>
          <c:order val="1"/>
          <c:tx>
            <c:strRef>
              <c:f>'آمار معاملات حقیقی و حقوقی '!$K$3</c:f>
              <c:strCache>
                <c:ptCount val="1"/>
                <c:pt idx="0">
                  <c:v>حقیقی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3"/>
              <c:layout>
                <c:manualLayout>
                  <c:x val="8.385744234800761E-3"/>
                  <c:y val="-2.26628895184135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407-4D4F-B152-F7DD4D6449C6}"/>
                </c:ext>
              </c:extLst>
            </c:dLbl>
            <c:dLbl>
              <c:idx val="7"/>
              <c:layout>
                <c:manualLayout>
                  <c:x val="8.3857442348009154E-3"/>
                  <c:y val="-2.26628895184135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407-4D4F-B152-F7DD4D6449C6}"/>
                </c:ext>
              </c:extLst>
            </c:dLbl>
            <c:dLbl>
              <c:idx val="9"/>
              <c:layout>
                <c:manualLayout>
                  <c:x val="1.0482180293501049E-2"/>
                  <c:y val="-7.554296506137934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407-4D4F-B152-F7DD4D6449C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IPT.Mitra" panose="00000400000000000000" pitchFamily="2" charset="2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'آمار معاملات حقیقی و حقوقی '!$H$48:$H$61</c:f>
              <c:strCache>
                <c:ptCount val="14"/>
                <c:pt idx="0">
                  <c:v>1396/01</c:v>
                </c:pt>
                <c:pt idx="1">
                  <c:v>1396/02</c:v>
                </c:pt>
                <c:pt idx="2">
                  <c:v>1396/03</c:v>
                </c:pt>
                <c:pt idx="3">
                  <c:v>1396/04</c:v>
                </c:pt>
                <c:pt idx="4">
                  <c:v>1396/05</c:v>
                </c:pt>
                <c:pt idx="5">
                  <c:v>1396/06</c:v>
                </c:pt>
                <c:pt idx="6">
                  <c:v>1396/07</c:v>
                </c:pt>
                <c:pt idx="7">
                  <c:v>1396/08</c:v>
                </c:pt>
                <c:pt idx="8">
                  <c:v>1396/09</c:v>
                </c:pt>
                <c:pt idx="9">
                  <c:v>1396/10</c:v>
                </c:pt>
                <c:pt idx="10">
                  <c:v>1396/11</c:v>
                </c:pt>
                <c:pt idx="11">
                  <c:v>1396/12</c:v>
                </c:pt>
                <c:pt idx="12">
                  <c:v>1397/01</c:v>
                </c:pt>
                <c:pt idx="13">
                  <c:v>1397/02</c:v>
                </c:pt>
              </c:strCache>
            </c:strRef>
          </c:cat>
          <c:val>
            <c:numRef>
              <c:f>'آمار معاملات حقیقی و حقوقی '!$L$48:$L$61</c:f>
              <c:numCache>
                <c:formatCode>0.00%</c:formatCode>
                <c:ptCount val="14"/>
                <c:pt idx="0">
                  <c:v>0.6947076872978033</c:v>
                </c:pt>
                <c:pt idx="1">
                  <c:v>0.40365616467454629</c:v>
                </c:pt>
                <c:pt idx="2">
                  <c:v>0.48047410240123289</c:v>
                </c:pt>
                <c:pt idx="3">
                  <c:v>0.48596210592465305</c:v>
                </c:pt>
                <c:pt idx="4">
                  <c:v>0.43112627203219706</c:v>
                </c:pt>
                <c:pt idx="5">
                  <c:v>0.48604908757696125</c:v>
                </c:pt>
                <c:pt idx="6">
                  <c:v>0.47273818560296937</c:v>
                </c:pt>
                <c:pt idx="7">
                  <c:v>0.54191577585764006</c:v>
                </c:pt>
                <c:pt idx="8">
                  <c:v>0.49735075767003328</c:v>
                </c:pt>
                <c:pt idx="9">
                  <c:v>0.48493638641833742</c:v>
                </c:pt>
                <c:pt idx="10">
                  <c:v>0.43699771629631434</c:v>
                </c:pt>
                <c:pt idx="11">
                  <c:v>0.22952685777951193</c:v>
                </c:pt>
                <c:pt idx="12">
                  <c:v>0.57287797953239683</c:v>
                </c:pt>
                <c:pt idx="13">
                  <c:v>0.37109962277471659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407-4D4F-B152-F7DD4D6449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0"/>
        <c:overlap val="100"/>
        <c:axId val="172596608"/>
        <c:axId val="172595072"/>
      </c:barChart>
      <c:valAx>
        <c:axId val="172595072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IPT.Mitra" panose="00000400000000000000" pitchFamily="2" charset="2"/>
                <a:ea typeface="+mn-ea"/>
                <a:cs typeface="+mn-cs"/>
              </a:defRPr>
            </a:pPr>
            <a:endParaRPr lang="en-US"/>
          </a:p>
        </c:txPr>
        <c:crossAx val="172596608"/>
        <c:crosses val="autoZero"/>
        <c:crossBetween val="between"/>
      </c:valAx>
      <c:catAx>
        <c:axId val="1725966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 algn="ctr">
              <a:defRPr lang="en-US" sz="1100" b="0" i="0" u="none" strike="noStrike" kern="1200" cap="none" spc="0" normalizeH="0" baseline="0">
                <a:solidFill>
                  <a:sysClr val="windowText" lastClr="000000"/>
                </a:solidFill>
                <a:latin typeface="IPT.Mitra" panose="00000400000000000000" pitchFamily="2" charset="2"/>
                <a:ea typeface="+mn-ea"/>
                <a:cs typeface="B Mitra" panose="00000400000000000000" pitchFamily="2" charset="-78"/>
              </a:defRPr>
            </a:pPr>
            <a:endParaRPr lang="en-US"/>
          </a:p>
        </c:txPr>
        <c:crossAx val="172595072"/>
        <c:crosses val="autoZero"/>
        <c:auto val="1"/>
        <c:lblAlgn val="ctr"/>
        <c:lblOffset val="100"/>
        <c:noMultiLvlLbl val="0"/>
      </c:catAx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8933117004132908"/>
          <c:y val="0.93474015748031514"/>
          <c:w val="0.41108547074135382"/>
          <c:h val="6.43281717074787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B Mitra" panose="00000400000000000000" pitchFamily="2" charset="-78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solidFill>
        <a:sysClr val="window" lastClr="FFFFFF">
          <a:lumMod val="85000"/>
        </a:sysClr>
      </a:solidFill>
      <a:round/>
    </a:ln>
    <a:effectLst/>
    <a:scene3d>
      <a:camera prst="orthographicFront"/>
      <a:lightRig rig="threePt" dir="t"/>
    </a:scene3d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cap="none" spc="0" normalizeH="0" baseline="0">
                <a:solidFill>
                  <a:sysClr val="windowText" lastClr="000000"/>
                </a:solidFill>
                <a:latin typeface="+mj-lt"/>
                <a:ea typeface="+mj-ea"/>
                <a:cs typeface="B Mitra" panose="00000400000000000000" pitchFamily="2" charset="-78"/>
              </a:defRPr>
            </a:pPr>
            <a:r>
              <a:rPr lang="fa-IR" sz="1100" b="1" i="0" baseline="0">
                <a:effectLst/>
              </a:rPr>
              <a:t>نمودار18- نسبت ارزش معاملات حقیقی و حقوقی به تفکیک نوع بازار </a:t>
            </a:r>
            <a:endParaRPr lang="fa-IR" sz="1100">
              <a:effectLst/>
            </a:endParaRPr>
          </a:p>
        </c:rich>
      </c:tx>
      <c:layout>
        <c:manualLayout>
          <c:xMode val="edge"/>
          <c:yMode val="edge"/>
          <c:x val="0.21697577059065967"/>
          <c:y val="1.22323803484296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7.1004297539730615E-2"/>
          <c:y val="0.11225280326197759"/>
          <c:w val="0.87520889096783694"/>
          <c:h val="0.7524960100448538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'نسبت معاملات حقیقی و حقوقی'!$C$20</c:f>
              <c:strCache>
                <c:ptCount val="1"/>
                <c:pt idx="0">
                  <c:v>نسبت ارزش معاملات حقیقی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IPT.Mitra" panose="00000400000000000000" pitchFamily="2" charset="2"/>
                    <a:ea typeface="+mn-ea"/>
                    <a:cs typeface="Nirmala UI" panose="020B0502040204020203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'نسبت معاملات حقیقی و حقوقی'!$B$21:$B$24</c:f>
              <c:strCache>
                <c:ptCount val="4"/>
                <c:pt idx="0">
                  <c:v>سهام</c:v>
                </c:pt>
                <c:pt idx="1">
                  <c:v>ETFs</c:v>
                </c:pt>
                <c:pt idx="2">
                  <c:v>اوراق بدهی</c:v>
                </c:pt>
                <c:pt idx="3">
                  <c:v>مشتقه</c:v>
                </c:pt>
              </c:strCache>
            </c:strRef>
          </c:cat>
          <c:val>
            <c:numRef>
              <c:f>'نسبت معاملات حقیقی و حقوقی'!$D$21:$D$24</c:f>
              <c:numCache>
                <c:formatCode>0.0%</c:formatCode>
                <c:ptCount val="4"/>
                <c:pt idx="0">
                  <c:v>0.37109962277471653</c:v>
                </c:pt>
                <c:pt idx="1">
                  <c:v>0.26274871919511006</c:v>
                </c:pt>
                <c:pt idx="2">
                  <c:v>4.1570838167823372E-2</c:v>
                </c:pt>
                <c:pt idx="3">
                  <c:v>3.0602458430667317E-2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41-41A3-869C-8833418FF48B}"/>
            </c:ext>
          </c:extLst>
        </c:ser>
        <c:ser>
          <c:idx val="2"/>
          <c:order val="1"/>
          <c:tx>
            <c:strRef>
              <c:f>'نسبت معاملات حقیقی و حقوقی'!$G$20</c:f>
              <c:strCache>
                <c:ptCount val="1"/>
                <c:pt idx="0">
                  <c:v>نسبت ارزش معاملات حقوقی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IPT.Mitra" panose="00000400000000000000" pitchFamily="2" charset="2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'نسبت معاملات حقیقی و حقوقی'!$B$21:$B$24</c:f>
              <c:strCache>
                <c:ptCount val="4"/>
                <c:pt idx="0">
                  <c:v>سهام</c:v>
                </c:pt>
                <c:pt idx="1">
                  <c:v>ETFs</c:v>
                </c:pt>
                <c:pt idx="2">
                  <c:v>اوراق بدهی</c:v>
                </c:pt>
                <c:pt idx="3">
                  <c:v>مشتقه</c:v>
                </c:pt>
              </c:strCache>
            </c:strRef>
          </c:cat>
          <c:val>
            <c:numRef>
              <c:f>'نسبت معاملات حقیقی و حقوقی'!$H$21:$H$24</c:f>
              <c:numCache>
                <c:formatCode>0.0%</c:formatCode>
                <c:ptCount val="4"/>
                <c:pt idx="0">
                  <c:v>0.62890037722528347</c:v>
                </c:pt>
                <c:pt idx="1">
                  <c:v>0.73725128080488989</c:v>
                </c:pt>
                <c:pt idx="2">
                  <c:v>0.95842916183217663</c:v>
                </c:pt>
                <c:pt idx="3">
                  <c:v>0.96939754156933267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FBC-4F95-B054-514EA44161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72304640"/>
        <c:axId val="172314624"/>
      </c:barChart>
      <c:catAx>
        <c:axId val="1723046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ysClr val="windowText" lastClr="000000"/>
                </a:solidFill>
                <a:latin typeface="+mn-lt"/>
                <a:ea typeface="+mn-ea"/>
                <a:cs typeface="B Mitra" panose="00000400000000000000" pitchFamily="2" charset="-78"/>
              </a:defRPr>
            </a:pPr>
            <a:endParaRPr lang="en-US"/>
          </a:p>
        </c:txPr>
        <c:crossAx val="172314624"/>
        <c:crosses val="autoZero"/>
        <c:auto val="1"/>
        <c:lblAlgn val="ctr"/>
        <c:lblOffset val="100"/>
        <c:noMultiLvlLbl val="0"/>
      </c:catAx>
      <c:valAx>
        <c:axId val="172314624"/>
        <c:scaling>
          <c:orientation val="minMax"/>
          <c:max val="1"/>
        </c:scaling>
        <c:delete val="0"/>
        <c:axPos val="l"/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ysClr val="windowText" lastClr="000000"/>
                </a:solidFill>
                <a:latin typeface="IPT.Mitra" panose="00000400000000000000" pitchFamily="2" charset="2"/>
                <a:ea typeface="+mn-ea"/>
                <a:cs typeface="Nirmala UI" panose="020B0502040204020203" pitchFamily="34" charset="0"/>
              </a:defRPr>
            </a:pPr>
            <a:endParaRPr lang="en-US"/>
          </a:p>
        </c:txPr>
        <c:crossAx val="172304640"/>
        <c:crosses val="autoZero"/>
        <c:crossBetween val="between"/>
      </c:valAx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2146707623085577"/>
          <c:y val="0.93515804760716148"/>
          <c:w val="0.73888220703181329"/>
          <c:h val="6.48419523928385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B Mitra" panose="00000400000000000000" pitchFamily="2" charset="-78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B Mitra" panose="00000400000000000000" pitchFamily="2" charset="-78"/>
              </a:defRPr>
            </a:pPr>
            <a:r>
              <a:rPr lang="en-US" sz="1100" b="1">
                <a:solidFill>
                  <a:sysClr val="windowText" lastClr="000000"/>
                </a:solidFill>
                <a:cs typeface="B Mitra" panose="00000400000000000000" pitchFamily="2" charset="-78"/>
              </a:rPr>
              <a:t> </a:t>
            </a:r>
            <a:r>
              <a:rPr lang="fa-IR" sz="1100" b="1">
                <a:solidFill>
                  <a:sysClr val="windowText" lastClr="000000"/>
                </a:solidFill>
                <a:cs typeface="B Mitra" panose="00000400000000000000" pitchFamily="2" charset="-78"/>
              </a:rPr>
              <a:t>نمودار19- نسبت ارزش معاملات حقیقی به تفکیک نوع بازار </a:t>
            </a:r>
            <a:endParaRPr lang="en-US" sz="1100" b="1">
              <a:solidFill>
                <a:sysClr val="windowText" lastClr="000000"/>
              </a:solidFill>
              <a:cs typeface="B Mitra" panose="00000400000000000000" pitchFamily="2" charset="-78"/>
            </a:endParaRPr>
          </a:p>
        </c:rich>
      </c:tx>
      <c:layout>
        <c:manualLayout>
          <c:xMode val="edge"/>
          <c:yMode val="edge"/>
          <c:x val="0.14256588430043368"/>
          <c:y val="4.6296296296296294E-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6005579012768332"/>
          <c:y val="0.15135405528012702"/>
          <c:w val="0.46154352580927382"/>
          <c:h val="0.76923920968212312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362-44E6-984F-0487FC74B28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362-44E6-984F-0487FC74B28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362-44E6-984F-0487FC74B28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362-44E6-984F-0487FC74B28E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7362-44E6-984F-0487FC74B28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IPT.Mitra" panose="00000400000000000000" pitchFamily="2" charset="2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'نسبت معاملات حقیقی و حقوقی'!$B$21:$B$24</c:f>
              <c:strCache>
                <c:ptCount val="4"/>
                <c:pt idx="0">
                  <c:v>سهام</c:v>
                </c:pt>
                <c:pt idx="1">
                  <c:v>ETFs</c:v>
                </c:pt>
                <c:pt idx="2">
                  <c:v>اوراق بدهی</c:v>
                </c:pt>
                <c:pt idx="3">
                  <c:v>مشتقه</c:v>
                </c:pt>
              </c:strCache>
            </c:strRef>
          </c:cat>
          <c:val>
            <c:numRef>
              <c:f>'نسبت معاملات حقیقی و حقوقی'!$E$21:$E$24</c:f>
              <c:numCache>
                <c:formatCode>0.00%</c:formatCode>
                <c:ptCount val="4"/>
                <c:pt idx="0">
                  <c:v>0.86227579995671955</c:v>
                </c:pt>
                <c:pt idx="1">
                  <c:v>6.1125383948668781E-2</c:v>
                </c:pt>
                <c:pt idx="2">
                  <c:v>7.6587208938727433E-2</c:v>
                </c:pt>
                <c:pt idx="3">
                  <c:v>1.160715588424973E-5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362-44E6-984F-0487FC74B2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36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9.3019387069369949E-2"/>
          <c:y val="0.89154879945562382"/>
          <c:w val="0.81396122586126007"/>
          <c:h val="9.301910177894430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B Mitra" panose="00000400000000000000" pitchFamily="2" charset="-78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B Mitra" panose="00000400000000000000" pitchFamily="2" charset="-78"/>
              </a:defRPr>
            </a:pPr>
            <a:r>
              <a:rPr lang="en-US" sz="1100" b="1">
                <a:solidFill>
                  <a:sysClr val="windowText" lastClr="000000"/>
                </a:solidFill>
                <a:cs typeface="B Mitra" panose="00000400000000000000" pitchFamily="2" charset="-78"/>
              </a:rPr>
              <a:t> </a:t>
            </a:r>
            <a:r>
              <a:rPr lang="fa-IR" sz="1100" b="1">
                <a:solidFill>
                  <a:sysClr val="windowText" lastClr="000000"/>
                </a:solidFill>
                <a:cs typeface="B Mitra" panose="00000400000000000000" pitchFamily="2" charset="-78"/>
              </a:rPr>
              <a:t>نمودار20- نسبت ارزش معاملات حقوقی به تفکیک نوع بازار </a:t>
            </a:r>
            <a:endParaRPr lang="en-US" sz="1100" b="1">
              <a:solidFill>
                <a:sysClr val="windowText" lastClr="000000"/>
              </a:solidFill>
              <a:cs typeface="B Mitra" panose="00000400000000000000" pitchFamily="2" charset="-78"/>
            </a:endParaRPr>
          </a:p>
        </c:rich>
      </c:tx>
      <c:layout>
        <c:manualLayout>
          <c:xMode val="edge"/>
          <c:yMode val="edge"/>
          <c:x val="0.14579594701825063"/>
          <c:y val="4.6296296296296294E-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6005564711387819"/>
          <c:y val="0.15242255597679918"/>
          <c:w val="0.46154352580927382"/>
          <c:h val="0.76923920968212312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B8E-4FA3-9F73-FF35F78458F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B8E-4FA3-9F73-FF35F78458F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B8E-4FA3-9F73-FF35F78458F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B8E-4FA3-9F73-FF35F78458F4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5B8E-4FA3-9F73-FF35F78458F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ysClr val="windowText" lastClr="000000"/>
                    </a:solidFill>
                    <a:latin typeface="IPT.Mitra" panose="00000400000000000000" pitchFamily="2" charset="2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'نسبت معاملات حقیقی و حقوقی'!$B$21:$B$24</c:f>
              <c:strCache>
                <c:ptCount val="4"/>
                <c:pt idx="0">
                  <c:v>سهام</c:v>
                </c:pt>
                <c:pt idx="1">
                  <c:v>ETFs</c:v>
                </c:pt>
                <c:pt idx="2">
                  <c:v>اوراق بدهی</c:v>
                </c:pt>
                <c:pt idx="3">
                  <c:v>مشتقه</c:v>
                </c:pt>
              </c:strCache>
            </c:strRef>
          </c:cat>
          <c:val>
            <c:numRef>
              <c:f>'نسبت معاملات حقیقی و حقوقی'!$I$21:$I$24</c:f>
              <c:numCache>
                <c:formatCode>0.00%</c:formatCode>
                <c:ptCount val="4"/>
                <c:pt idx="0">
                  <c:v>0.42992920933399337</c:v>
                </c:pt>
                <c:pt idx="1">
                  <c:v>5.0461010148887507E-2</c:v>
                </c:pt>
                <c:pt idx="2">
                  <c:v>0.51950160454007954</c:v>
                </c:pt>
                <c:pt idx="3">
                  <c:v>1.0817597703962308E-4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5B8E-4FA3-9F73-FF35F78458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36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9.1836303892246021E-2"/>
          <c:y val="0.90183686529924501"/>
          <c:w val="0.81632739221550799"/>
          <c:h val="9.301910177894430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B Mitra" panose="00000400000000000000" pitchFamily="2" charset="-78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fa-IR" sz="1200" b="1">
                <a:solidFill>
                  <a:schemeClr val="tx1"/>
                </a:solidFill>
                <a:cs typeface="B Mitra" panose="00000400000000000000" pitchFamily="2" charset="-78"/>
              </a:rPr>
              <a:t>نمودار 2-</a:t>
            </a:r>
            <a:r>
              <a:rPr lang="fa-IR" sz="1200" b="1" baseline="0">
                <a:solidFill>
                  <a:schemeClr val="tx1"/>
                </a:solidFill>
                <a:cs typeface="B Mitra" panose="00000400000000000000" pitchFamily="2" charset="-78"/>
              </a:rPr>
              <a:t> ارزش صنایع بورسی</a:t>
            </a:r>
            <a:endParaRPr lang="en-US" sz="1200" b="1">
              <a:solidFill>
                <a:schemeClr val="tx1"/>
              </a:solidFill>
              <a:cs typeface="B Mitra" panose="00000400000000000000" pitchFamily="2" charset="-78"/>
            </a:endParaRPr>
          </a:p>
        </c:rich>
      </c:tx>
      <c:layout>
        <c:manualLayout>
          <c:xMode val="edge"/>
          <c:yMode val="edge"/>
          <c:x val="0.33831472558467507"/>
          <c:y val="1.183431952662721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30379343440278922"/>
          <c:y val="0.16974218556599754"/>
          <c:w val="0.46722078583460652"/>
          <c:h val="0.66572567017044826"/>
        </c:manualLayout>
      </c:layout>
      <c:pieChart>
        <c:varyColors val="1"/>
        <c:ser>
          <c:idx val="0"/>
          <c:order val="0"/>
          <c:tx>
            <c:v>ارزش صنایع بورسی</c:v>
          </c:tx>
          <c:spPr>
            <a:ln w="6350">
              <a:solidFill>
                <a:schemeClr val="bg1"/>
              </a:solidFill>
            </a:ln>
          </c:spPr>
          <c:dPt>
            <c:idx val="0"/>
            <c:bubble3D val="0"/>
            <c:spPr>
              <a:solidFill>
                <a:schemeClr val="accent1"/>
              </a:solidFill>
              <a:ln w="6350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238-4BD1-83ED-9466D59E376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6350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238-4BD1-83ED-9466D59E376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6350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238-4BD1-83ED-9466D59E376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6350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238-4BD1-83ED-9466D59E3767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6350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2238-4BD1-83ED-9466D59E3767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6350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2238-4BD1-83ED-9466D59E3767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6350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2238-4BD1-83ED-9466D59E3767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6350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2238-4BD1-83ED-9466D59E3767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6350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2238-4BD1-83ED-9466D59E3767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6350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2238-4BD1-83ED-9466D59E3767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6350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2238-4BD1-83ED-9466D59E3767}"/>
              </c:ext>
            </c:extLst>
          </c:dPt>
          <c:dLbls>
            <c:dLbl>
              <c:idx val="1"/>
              <c:layout>
                <c:manualLayout>
                  <c:x val="-0.12965190043917257"/>
                  <c:y val="-1.42113479306671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2238-4BD1-83ED-9466D59E3767}"/>
                </c:ext>
              </c:extLst>
            </c:dLbl>
            <c:dLbl>
              <c:idx val="2"/>
              <c:layout>
                <c:manualLayout>
                  <c:x val="-3.1143344460957911E-2"/>
                  <c:y val="-2.089678655877545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2238-4BD1-83ED-9466D59E3767}"/>
                </c:ext>
              </c:extLst>
            </c:dLbl>
            <c:dLbl>
              <c:idx val="3"/>
              <c:layout>
                <c:manualLayout>
                  <c:x val="-0.12713935484644534"/>
                  <c:y val="4.957874862203731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2238-4BD1-83ED-9466D59E3767}"/>
                </c:ext>
              </c:extLst>
            </c:dLbl>
            <c:dLbl>
              <c:idx val="4"/>
              <c:layout>
                <c:manualLayout>
                  <c:x val="-0.15521671015045177"/>
                  <c:y val="1.726035793218115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2238-4BD1-83ED-9466D59E3767}"/>
                </c:ext>
              </c:extLst>
            </c:dLbl>
            <c:dLbl>
              <c:idx val="5"/>
              <c:layout>
                <c:manualLayout>
                  <c:x val="-0.12892453972650372"/>
                  <c:y val="-2.937864750882593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2238-4BD1-83ED-9466D59E3767}"/>
                </c:ext>
              </c:extLst>
            </c:dLbl>
            <c:dLbl>
              <c:idx val="6"/>
              <c:layout>
                <c:manualLayout>
                  <c:x val="-5.5191820832494493E-2"/>
                  <c:y val="-3.41659609136254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2238-4BD1-83ED-9466D59E3767}"/>
                </c:ext>
              </c:extLst>
            </c:dLbl>
            <c:dLbl>
              <c:idx val="7"/>
              <c:layout>
                <c:manualLayout>
                  <c:x val="-6.0000081223881459E-2"/>
                  <c:y val="-5.405665774680693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2238-4BD1-83ED-9466D59E3767}"/>
                </c:ext>
              </c:extLst>
            </c:dLbl>
            <c:dLbl>
              <c:idx val="8"/>
              <c:layout>
                <c:manualLayout>
                  <c:x val="-3.0121489653721321E-2"/>
                  <c:y val="-9.051725525933607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2238-4BD1-83ED-9466D59E3767}"/>
                </c:ext>
              </c:extLst>
            </c:dLbl>
            <c:dLbl>
              <c:idx val="9"/>
              <c:layout>
                <c:manualLayout>
                  <c:x val="-6.8059230775032481E-2"/>
                  <c:y val="-0.1070385851020094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2238-4BD1-83ED-9466D59E3767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B Mitra" panose="00000400000000000000" pitchFamily="2" charset="-78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'ارزش بورس'!$A$56:$A$67</c15:sqref>
                  </c15:fullRef>
                </c:ext>
              </c:extLst>
              <c:f>('ارزش بورس'!$A$56:$A$65,'ارزش بورس'!$A$67)</c:f>
              <c:strCache>
                <c:ptCount val="11"/>
                <c:pt idx="0">
                  <c:v>محصولات شيميايي</c:v>
                </c:pt>
                <c:pt idx="1">
                  <c:v>فلزات اساسي</c:v>
                </c:pt>
                <c:pt idx="2">
                  <c:v>فراورده هاي نفتي، كك و سوخت هسته اي</c:v>
                </c:pt>
                <c:pt idx="3">
                  <c:v>استخراج کانه هاي فلزي</c:v>
                </c:pt>
                <c:pt idx="4">
                  <c:v>مخابرات</c:v>
                </c:pt>
                <c:pt idx="5">
                  <c:v>بانكها و موسسات اعتباري</c:v>
                </c:pt>
                <c:pt idx="6">
                  <c:v>شرکتهاي چند رشته اي صنعتي</c:v>
                </c:pt>
                <c:pt idx="7">
                  <c:v>رايانه و فعاليت‌هاي وابسته به آن</c:v>
                </c:pt>
                <c:pt idx="8">
                  <c:v>خودرو و ساخت قطعات</c:v>
                </c:pt>
                <c:pt idx="9">
                  <c:v>مواد و محصولات دارويي</c:v>
                </c:pt>
                <c:pt idx="10">
                  <c:v>سایر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'ارزش بورس'!$C$56:$C$67</c15:sqref>
                  </c15:fullRef>
                </c:ext>
              </c:extLst>
              <c:f>('ارزش بورس'!$C$56:$C$65,'ارزش بورس'!$C$67)</c:f>
              <c:numCache>
                <c:formatCode>0.00%</c:formatCode>
                <c:ptCount val="11"/>
                <c:pt idx="0">
                  <c:v>0.21146336454460199</c:v>
                </c:pt>
                <c:pt idx="1">
                  <c:v>0.14926310275443599</c:v>
                </c:pt>
                <c:pt idx="2">
                  <c:v>9.3757885863236995E-2</c:v>
                </c:pt>
                <c:pt idx="3">
                  <c:v>7.4550308620502007E-2</c:v>
                </c:pt>
                <c:pt idx="4">
                  <c:v>7.1861051502895998E-2</c:v>
                </c:pt>
                <c:pt idx="5">
                  <c:v>6.8246954299610002E-2</c:v>
                </c:pt>
                <c:pt idx="6">
                  <c:v>5.9638989215316997E-2</c:v>
                </c:pt>
                <c:pt idx="7">
                  <c:v>3.9809047251935001E-2</c:v>
                </c:pt>
                <c:pt idx="8">
                  <c:v>3.7287837664652997E-2</c:v>
                </c:pt>
                <c:pt idx="9">
                  <c:v>3.1279454530957998E-2</c:v>
                </c:pt>
                <c:pt idx="10">
                  <c:v>0.16284200375185445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/>
            </c:ext>
            <c:ext xmlns:c16="http://schemas.microsoft.com/office/drawing/2014/chart" uri="{C3380CC4-5D6E-409C-BE32-E72D297353CC}">
              <c16:uniqueId val="{00000016-2238-4BD1-83ED-9466D59E3767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B Mitra" panose="00000400000000000000" pitchFamily="2" charset="-78"/>
              </a:defRPr>
            </a:pPr>
            <a:r>
              <a:rPr lang="fa-IR" sz="1200" b="1">
                <a:solidFill>
                  <a:schemeClr val="tx1"/>
                </a:solidFill>
                <a:cs typeface="B Mitra" panose="00000400000000000000" pitchFamily="2" charset="-78"/>
              </a:rPr>
              <a:t>نمودار3- ارزش صنایع فرابورس ایران</a:t>
            </a:r>
            <a:r>
              <a:rPr lang="en-US" sz="1200" b="1">
                <a:solidFill>
                  <a:schemeClr val="tx1"/>
                </a:solidFill>
                <a:cs typeface="B Mitra" panose="00000400000000000000" pitchFamily="2" charset="-78"/>
              </a:rPr>
              <a:t> </a:t>
            </a:r>
          </a:p>
        </c:rich>
      </c:tx>
      <c:layout>
        <c:manualLayout>
          <c:xMode val="edge"/>
          <c:yMode val="edge"/>
          <c:x val="0.34483259485037487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B Mitra" panose="00000400000000000000" pitchFamily="2" charset="-78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6500721666574151"/>
          <c:y val="0.14569147439827068"/>
          <c:w val="0.4763490903898831"/>
          <c:h val="0.71169179650416037"/>
        </c:manualLayout>
      </c:layout>
      <c:pieChart>
        <c:varyColors val="1"/>
        <c:ser>
          <c:idx val="0"/>
          <c:order val="0"/>
          <c:tx>
            <c:strRef>
              <c:f>'ارزش فرابورس'!$C$64</c:f>
              <c:strCache>
                <c:ptCount val="1"/>
                <c:pt idx="0">
                  <c:v>درصد از كل</c:v>
                </c:pt>
              </c:strCache>
            </c:strRef>
          </c:tx>
          <c:spPr>
            <a:ln w="9525"/>
          </c:spPr>
          <c:dPt>
            <c:idx val="0"/>
            <c:bubble3D val="0"/>
            <c:spPr>
              <a:solidFill>
                <a:schemeClr val="accent1"/>
              </a:solidFill>
              <a:ln w="9525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391-4C46-8AF6-C66DC950E07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9525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391-4C46-8AF6-C66DC950E07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9525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391-4C46-8AF6-C66DC950E07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9525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391-4C46-8AF6-C66DC950E071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9525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5391-4C46-8AF6-C66DC950E071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9525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5391-4C46-8AF6-C66DC950E071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5391-4C46-8AF6-C66DC950E071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5391-4C46-8AF6-C66DC950E071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5391-4C46-8AF6-C66DC950E071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5391-4C46-8AF6-C66DC950E071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5391-4C46-8AF6-C66DC950E071}"/>
              </c:ext>
            </c:extLst>
          </c:dPt>
          <c:dLbls>
            <c:dLbl>
              <c:idx val="2"/>
              <c:layout>
                <c:manualLayout>
                  <c:x val="0.13019283626083458"/>
                  <c:y val="-0.1156966949379261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5391-4C46-8AF6-C66DC950E071}"/>
                </c:ext>
              </c:extLst>
            </c:dLbl>
            <c:dLbl>
              <c:idx val="3"/>
              <c:layout>
                <c:manualLayout>
                  <c:x val="0.18305238892361264"/>
                  <c:y val="-7.933884297520661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5391-4C46-8AF6-C66DC950E071}"/>
                </c:ext>
              </c:extLst>
            </c:dLbl>
            <c:dLbl>
              <c:idx val="4"/>
              <c:layout>
                <c:manualLayout>
                  <c:x val="0.27601306429124312"/>
                  <c:y val="5.83036376651265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5391-4C46-8AF6-C66DC950E071}"/>
                </c:ext>
              </c:extLst>
            </c:dLbl>
            <c:dLbl>
              <c:idx val="5"/>
              <c:layout>
                <c:manualLayout>
                  <c:x val="3.0885289606592189E-2"/>
                  <c:y val="1.9636884232447365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5391-4C46-8AF6-C66DC950E071}"/>
                </c:ext>
              </c:extLst>
            </c:dLbl>
            <c:dLbl>
              <c:idx val="6"/>
              <c:layout>
                <c:manualLayout>
                  <c:x val="-7.2608002630768609E-2"/>
                  <c:y val="3.5715494240905836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5391-4C46-8AF6-C66DC950E071}"/>
                </c:ext>
              </c:extLst>
            </c:dLbl>
            <c:dLbl>
              <c:idx val="7"/>
              <c:layout>
                <c:manualLayout>
                  <c:x val="-0.31531241979424035"/>
                  <c:y val="5.813053946769050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5391-4C46-8AF6-C66DC950E071}"/>
                </c:ext>
              </c:extLst>
            </c:dLbl>
            <c:dLbl>
              <c:idx val="8"/>
              <c:layout>
                <c:manualLayout>
                  <c:x val="-0.20945403109870925"/>
                  <c:y val="-0.1315764950868744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5391-4C46-8AF6-C66DC950E071}"/>
                </c:ext>
              </c:extLst>
            </c:dLbl>
            <c:dLbl>
              <c:idx val="9"/>
              <c:layout>
                <c:manualLayout>
                  <c:x val="-8.0845486752751425E-2"/>
                  <c:y val="6.289685690115169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5391-4C46-8AF6-C66DC950E071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B Mitra" panose="00000400000000000000" pitchFamily="2" charset="-78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('ارزش فرابورس'!$A$65:$A$74,'ارزش فرابورس'!$A$76)</c:f>
              <c:strCache>
                <c:ptCount val="11"/>
                <c:pt idx="0">
                  <c:v>محصولات شيميايي</c:v>
                </c:pt>
                <c:pt idx="1">
                  <c:v>فلزات اساسي</c:v>
                </c:pt>
                <c:pt idx="2">
                  <c:v>بانكها و موسسات اعتباري</c:v>
                </c:pt>
                <c:pt idx="3">
                  <c:v>فراورده هاي نفتي، كك و سوخت هسته اي</c:v>
                </c:pt>
                <c:pt idx="4">
                  <c:v>سرمايه گذاريها</c:v>
                </c:pt>
                <c:pt idx="5">
                  <c:v>بيمه وصندوق بازنشستگي به جزتامين اجتماعي</c:v>
                </c:pt>
                <c:pt idx="6">
                  <c:v>عرضه برق، گاز، بخاروآب گرم</c:v>
                </c:pt>
                <c:pt idx="7">
                  <c:v>پيمانكاري صنعتي</c:v>
                </c:pt>
                <c:pt idx="8">
                  <c:v>انبوه سازي، املاك و مستغلات</c:v>
                </c:pt>
                <c:pt idx="9">
                  <c:v>محصولات غذايي و آشاميدني به جز قند و شكر</c:v>
                </c:pt>
                <c:pt idx="10">
                  <c:v>سایر</c:v>
                </c:pt>
              </c:strCache>
              <c:extLst/>
            </c:strRef>
          </c:cat>
          <c:val>
            <c:numRef>
              <c:f>('ارزش فرابورس'!$C$65:$C$74,'ارزش فرابورس'!$C$76)</c:f>
              <c:numCache>
                <c:formatCode>0.00%</c:formatCode>
                <c:ptCount val="11"/>
                <c:pt idx="0">
                  <c:v>0.21891397990435499</c:v>
                </c:pt>
                <c:pt idx="1">
                  <c:v>9.7265434549859101E-2</c:v>
                </c:pt>
                <c:pt idx="2">
                  <c:v>7.1807633835508103E-2</c:v>
                </c:pt>
                <c:pt idx="3">
                  <c:v>3.12426419279161E-2</c:v>
                </c:pt>
                <c:pt idx="4">
                  <c:v>3.01052920504928E-2</c:v>
                </c:pt>
                <c:pt idx="5">
                  <c:v>2.5789445647096801E-2</c:v>
                </c:pt>
                <c:pt idx="6">
                  <c:v>2.5762079496281301E-2</c:v>
                </c:pt>
                <c:pt idx="7">
                  <c:v>1.5365159464173401E-2</c:v>
                </c:pt>
                <c:pt idx="8">
                  <c:v>1.4820682208486299E-2</c:v>
                </c:pt>
                <c:pt idx="9">
                  <c:v>1.33441390700966E-2</c:v>
                </c:pt>
                <c:pt idx="10">
                  <c:v>0.45558351184573465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5391-4C46-8AF6-C66DC950E071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360"/>
      </c:pieChart>
      <c:spPr>
        <a:noFill/>
        <a:ln w="6350">
          <a:solidFill>
            <a:schemeClr val="bg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8.2347013453586693E-2"/>
          <c:y val="8.3411643634312249E-2"/>
          <c:w val="0.8994772594997289"/>
          <c:h val="0.7125453995157384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'معاملات بورس - صنایع - ارزش'!$K$2</c:f>
              <c:strCache>
                <c:ptCount val="1"/>
                <c:pt idx="0">
                  <c:v>اردیبهشت‌ماه 1397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1.10192805595596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EA4A-41E7-82ED-69A888460882}"/>
                </c:ext>
              </c:extLst>
            </c:dLbl>
            <c:dLbl>
              <c:idx val="2"/>
              <c:layout>
                <c:manualLayout>
                  <c:x val="-1.0123468048262318E-2"/>
                  <c:y val="1.50355777879527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3DAA-4E23-A6B2-6CDDC5591830}"/>
                </c:ext>
              </c:extLst>
            </c:dLbl>
            <c:dLbl>
              <c:idx val="8"/>
              <c:layout>
                <c:manualLayout>
                  <c:x val="0"/>
                  <c:y val="7.346187039706430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EA4A-41E7-82ED-69A888460882}"/>
                </c:ext>
              </c:extLst>
            </c:dLbl>
            <c:dLbl>
              <c:idx val="9"/>
              <c:layout>
                <c:manualLayout>
                  <c:x val="0"/>
                  <c:y val="1.94525590377508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1B73-4818-849F-1861CC694E5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accent1">
                        <a:lumMod val="50000"/>
                      </a:schemeClr>
                    </a:solidFill>
                    <a:latin typeface="IPT.Mitra" panose="00000400000000000000" pitchFamily="2" charset="2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'معاملات بورس - صنایع - ارزش'!$J$3:$J$13</c:f>
              <c:strCache>
                <c:ptCount val="11"/>
                <c:pt idx="0">
                  <c:v>فلزات اساسي</c:v>
                </c:pt>
                <c:pt idx="1">
                  <c:v>مخابرات</c:v>
                </c:pt>
                <c:pt idx="2">
                  <c:v>محصولات شيميايي</c:v>
                </c:pt>
                <c:pt idx="3">
                  <c:v>خودرو و ساخت قطعات</c:v>
                </c:pt>
                <c:pt idx="4">
                  <c:v>فراورده هاي نفتي، كك و سوخت هسته اي</c:v>
                </c:pt>
                <c:pt idx="5">
                  <c:v>صندوق سرمايه گذاري قابل معامله</c:v>
                </c:pt>
                <c:pt idx="6">
                  <c:v>استخراج کانه هاي فلزي</c:v>
                </c:pt>
                <c:pt idx="7">
                  <c:v>استخراج نفت گاز و خدمات جنبي جز اکتشاف</c:v>
                </c:pt>
                <c:pt idx="8">
                  <c:v>رايانه و فعاليت‌هاي وابسته به آن</c:v>
                </c:pt>
                <c:pt idx="9">
                  <c:v>شرکتهاي چند رشته اي صنعتي</c:v>
                </c:pt>
                <c:pt idx="10">
                  <c:v>سایر صنایع</c:v>
                </c:pt>
              </c:strCache>
            </c:strRef>
          </c:cat>
          <c:val>
            <c:numRef>
              <c:f>'معاملات بورس - صنایع - ارزش'!$K$3:$K$13</c:f>
              <c:numCache>
                <c:formatCode>#,##0</c:formatCode>
                <c:ptCount val="11"/>
                <c:pt idx="0">
                  <c:v>16147.977696546001</c:v>
                </c:pt>
                <c:pt idx="1">
                  <c:v>8193.4693306000008</c:v>
                </c:pt>
                <c:pt idx="2">
                  <c:v>6788.1842843439999</c:v>
                </c:pt>
                <c:pt idx="3">
                  <c:v>5169.971532435</c:v>
                </c:pt>
                <c:pt idx="4">
                  <c:v>4608.9717241420003</c:v>
                </c:pt>
                <c:pt idx="5">
                  <c:v>4129.0533544769996</c:v>
                </c:pt>
                <c:pt idx="6">
                  <c:v>3429.1383138900001</c:v>
                </c:pt>
                <c:pt idx="7">
                  <c:v>2021.26202724</c:v>
                </c:pt>
                <c:pt idx="8">
                  <c:v>1249.9802702310001</c:v>
                </c:pt>
                <c:pt idx="9">
                  <c:v>1041.8848135640001</c:v>
                </c:pt>
                <c:pt idx="10">
                  <c:v>10005.800107183997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3F-4D19-B3C0-A12753FD9931}"/>
            </c:ext>
          </c:extLst>
        </c:ser>
        <c:ser>
          <c:idx val="1"/>
          <c:order val="1"/>
          <c:tx>
            <c:strRef>
              <c:f>'معاملات بورس - صنایع - ارزش'!$L$2</c:f>
              <c:strCache>
                <c:ptCount val="1"/>
                <c:pt idx="0">
                  <c:v>فروردین‌ماه 1397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7.34612284836590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EA4A-41E7-82ED-69A888460882}"/>
                </c:ext>
              </c:extLst>
            </c:dLbl>
            <c:dLbl>
              <c:idx val="1"/>
              <c:layout>
                <c:manualLayout>
                  <c:x val="0"/>
                  <c:y val="1.46923740794128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EA4A-41E7-82ED-69A888460882}"/>
                </c:ext>
              </c:extLst>
            </c:dLbl>
            <c:dLbl>
              <c:idx val="2"/>
              <c:layout>
                <c:manualLayout>
                  <c:x val="4.0494397793208606E-3"/>
                  <c:y val="3.46197346364607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DAA-4E23-A6B2-6CDDC5591830}"/>
                </c:ext>
              </c:extLst>
            </c:dLbl>
            <c:dLbl>
              <c:idx val="4"/>
              <c:layout>
                <c:manualLayout>
                  <c:x val="0"/>
                  <c:y val="2.25533666819291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3DAA-4E23-A6B2-6CDDC5591830}"/>
                </c:ext>
              </c:extLst>
            </c:dLbl>
            <c:dLbl>
              <c:idx val="6"/>
              <c:layout>
                <c:manualLayout>
                  <c:x val="-8.1577648302561956E-17"/>
                  <c:y val="2.33430708453009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1B73-4818-849F-1861CC694E5F}"/>
                </c:ext>
              </c:extLst>
            </c:dLbl>
            <c:dLbl>
              <c:idx val="7"/>
              <c:layout>
                <c:manualLayout>
                  <c:x val="7.8895314930442079E-3"/>
                  <c:y val="2.33430708453009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EA4A-41E7-82ED-69A888460882}"/>
                </c:ext>
              </c:extLst>
            </c:dLbl>
            <c:dLbl>
              <c:idx val="8"/>
              <c:layout>
                <c:manualLayout>
                  <c:x val="0"/>
                  <c:y val="2.33430708453009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1B73-4818-849F-1861CC694E5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accent2">
                        <a:lumMod val="50000"/>
                      </a:schemeClr>
                    </a:solidFill>
                    <a:latin typeface="IPT.Mitra" panose="00000400000000000000" pitchFamily="2" charset="2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'معاملات بورس - صنایع - ارزش'!$J$3:$J$13</c:f>
              <c:strCache>
                <c:ptCount val="11"/>
                <c:pt idx="0">
                  <c:v>فلزات اساسي</c:v>
                </c:pt>
                <c:pt idx="1">
                  <c:v>مخابرات</c:v>
                </c:pt>
                <c:pt idx="2">
                  <c:v>محصولات شيميايي</c:v>
                </c:pt>
                <c:pt idx="3">
                  <c:v>خودرو و ساخت قطعات</c:v>
                </c:pt>
                <c:pt idx="4">
                  <c:v>فراورده هاي نفتي، كك و سوخت هسته اي</c:v>
                </c:pt>
                <c:pt idx="5">
                  <c:v>صندوق سرمايه گذاري قابل معامله</c:v>
                </c:pt>
                <c:pt idx="6">
                  <c:v>استخراج کانه هاي فلزي</c:v>
                </c:pt>
                <c:pt idx="7">
                  <c:v>استخراج نفت گاز و خدمات جنبي جز اکتشاف</c:v>
                </c:pt>
                <c:pt idx="8">
                  <c:v>رايانه و فعاليت‌هاي وابسته به آن</c:v>
                </c:pt>
                <c:pt idx="9">
                  <c:v>شرکتهاي چند رشته اي صنعتي</c:v>
                </c:pt>
                <c:pt idx="10">
                  <c:v>سایر صنایع</c:v>
                </c:pt>
              </c:strCache>
            </c:strRef>
          </c:cat>
          <c:val>
            <c:numRef>
              <c:f>'معاملات بورس - صنایع - ارزش'!$L$3:$L$13</c:f>
              <c:numCache>
                <c:formatCode>#,##0</c:formatCode>
                <c:ptCount val="11"/>
                <c:pt idx="0">
                  <c:v>3086.7560943210001</c:v>
                </c:pt>
                <c:pt idx="1">
                  <c:v>255.555721154</c:v>
                </c:pt>
                <c:pt idx="2">
                  <c:v>1490.7006042600001</c:v>
                </c:pt>
                <c:pt idx="3">
                  <c:v>3005.5457550370002</c:v>
                </c:pt>
                <c:pt idx="4">
                  <c:v>1247.202159165</c:v>
                </c:pt>
                <c:pt idx="5">
                  <c:v>1734.060852432</c:v>
                </c:pt>
                <c:pt idx="6">
                  <c:v>1695.883082569</c:v>
                </c:pt>
                <c:pt idx="7">
                  <c:v>828.360999687</c:v>
                </c:pt>
                <c:pt idx="8">
                  <c:v>351.26938058799999</c:v>
                </c:pt>
                <c:pt idx="9">
                  <c:v>385.86122286599999</c:v>
                </c:pt>
                <c:pt idx="10">
                  <c:v>5061.3649957819944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C3F-4D19-B3C0-A12753FD993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181263744"/>
        <c:axId val="181261824"/>
      </c:barChart>
      <c:valAx>
        <c:axId val="181261824"/>
        <c:scaling>
          <c:orientation val="minMax"/>
          <c:max val="18000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r>
                  <a:rPr lang="fa-IR">
                    <a:solidFill>
                      <a:sysClr val="windowText" lastClr="000000"/>
                    </a:solidFill>
                    <a:cs typeface="B Mitra" pitchFamily="2" charset="-78"/>
                  </a:rPr>
                  <a:t>میلیارد ریال</a:t>
                </a:r>
                <a:endParaRPr lang="en-US">
                  <a:solidFill>
                    <a:sysClr val="windowText" lastClr="000000"/>
                  </a:solidFill>
                  <a:cs typeface="B Mitra" pitchFamily="2" charset="-78"/>
                </a:endParaRPr>
              </a:p>
            </c:rich>
          </c:tx>
          <c:layout/>
          <c:overlay val="0"/>
        </c:title>
        <c:numFmt formatCode="#,##0" sourceLinked="0"/>
        <c:majorTickMark val="none"/>
        <c:minorTickMark val="none"/>
        <c:tickLblPos val="nextTo"/>
        <c:spPr>
          <a:noFill/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IPT.Mitra" panose="00000400000000000000" pitchFamily="2" charset="2"/>
                <a:ea typeface="+mn-ea"/>
                <a:cs typeface="+mn-cs"/>
              </a:defRPr>
            </a:pPr>
            <a:endParaRPr lang="en-US"/>
          </a:p>
        </c:txPr>
        <c:crossAx val="181263744"/>
        <c:crosses val="autoZero"/>
        <c:crossBetween val="between"/>
        <c:majorUnit val="3000"/>
        <c:minorUnit val="2000"/>
      </c:valAx>
      <c:catAx>
        <c:axId val="1812637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fa-IR" sz="1100">
                    <a:cs typeface="B Mitra" pitchFamily="2" charset="-78"/>
                  </a:rPr>
                  <a:t>نمودار</a:t>
                </a:r>
                <a:r>
                  <a:rPr lang="fa-IR" sz="1100" baseline="0">
                    <a:cs typeface="B Mitra" pitchFamily="2" charset="-78"/>
                  </a:rPr>
                  <a:t> 5- ده صنعت بورسی با بیشترین ارزش معاملات</a:t>
                </a:r>
                <a:endParaRPr lang="en-US" sz="1100">
                  <a:cs typeface="B Mitra" pitchFamily="2" charset="-78"/>
                </a:endParaRPr>
              </a:p>
            </c:rich>
          </c:tx>
          <c:layout>
            <c:manualLayout>
              <c:xMode val="edge"/>
              <c:yMode val="edge"/>
              <c:x val="0.31259433053716068"/>
              <c:y val="3.8800283144130457E-3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 algn="ctr">
              <a:defRPr lang="en-US" sz="800" b="0" i="0" u="none" strike="noStrike" kern="1200" cap="none" spc="0" normalizeH="0" baseline="0">
                <a:solidFill>
                  <a:sysClr val="windowText" lastClr="000000"/>
                </a:solidFill>
                <a:latin typeface="+mn-lt"/>
                <a:ea typeface="+mn-ea"/>
                <a:cs typeface="B Mitra" panose="00000400000000000000" pitchFamily="2" charset="-78"/>
              </a:defRPr>
            </a:pPr>
            <a:endParaRPr lang="en-US"/>
          </a:p>
        </c:txPr>
        <c:crossAx val="181261824"/>
        <c:crosses val="autoZero"/>
        <c:auto val="1"/>
        <c:lblAlgn val="ctr"/>
        <c:lblOffset val="100"/>
        <c:noMultiLvlLbl val="0"/>
      </c:catAx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6697563196455146"/>
          <c:y val="0.93656821224316322"/>
          <c:w val="0.25531805832483356"/>
          <c:h val="6.343178775683681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B Mitra" panose="00000400000000000000" pitchFamily="2" charset="-78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  <a:scene3d>
      <a:camera prst="orthographicFront"/>
      <a:lightRig rig="threePt" dir="t"/>
    </a:scene3d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100" b="1" i="0" u="none" strike="noStrike" kern="1200" cap="none" spc="0" normalizeH="0" baseline="0">
                <a:solidFill>
                  <a:sysClr val="windowText" lastClr="000000"/>
                </a:solidFill>
                <a:latin typeface="+mj-lt"/>
                <a:ea typeface="+mj-ea"/>
                <a:cs typeface="B Mitra" panose="00000400000000000000" pitchFamily="2" charset="-78"/>
              </a:defRPr>
            </a:pPr>
            <a:r>
              <a:rPr lang="fa-IR" sz="1100" b="1" i="0" baseline="0">
                <a:effectLst/>
              </a:rPr>
              <a:t>نمودار6- ده صنعت بورسی با بیشترین حجم معاملات</a:t>
            </a:r>
            <a:endParaRPr lang="fa-IR" sz="1100">
              <a:effectLst/>
            </a:endParaRPr>
          </a:p>
        </c:rich>
      </c:tx>
      <c:layout>
        <c:manualLayout>
          <c:xMode val="edge"/>
          <c:yMode val="edge"/>
          <c:x val="0.32130009955652095"/>
          <c:y val="2.0286688379022532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100" b="1" i="0" u="none" strike="noStrike" kern="1200" cap="none" spc="0" normalizeH="0" baseline="0">
              <a:solidFill>
                <a:sysClr val="windowText" lastClr="000000"/>
              </a:solidFill>
              <a:latin typeface="+mj-lt"/>
              <a:ea typeface="+mj-ea"/>
              <a:cs typeface="B Mitra" panose="00000400000000000000" pitchFamily="2" charset="-78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9769140052652264E-2"/>
          <c:y val="9.0886963151952369E-2"/>
          <c:w val="0.88275230928173465"/>
          <c:h val="0.7103486490510552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'معاملات بورس - صنایع - حجم'!$K$2</c:f>
              <c:strCache>
                <c:ptCount val="1"/>
                <c:pt idx="0">
                  <c:v>اردیبهشت‌ماه 1397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4.4150110375275938E-3"/>
                  <c:y val="2.97951582867783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5F9F-4B57-8CCF-D58E5085C92A}"/>
                </c:ext>
              </c:extLst>
            </c:dLbl>
            <c:dLbl>
              <c:idx val="2"/>
              <c:layout>
                <c:manualLayout>
                  <c:x val="-6.8259385665529011E-3"/>
                  <c:y val="1.48975791433891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3833-4781-9B3C-C2EB21A28F7A}"/>
                </c:ext>
              </c:extLst>
            </c:dLbl>
            <c:dLbl>
              <c:idx val="3"/>
              <c:layout>
                <c:manualLayout>
                  <c:x val="-1.5230486161790524E-3"/>
                  <c:y val="1.22180148705007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833-4781-9B3C-C2EB21A28F7A}"/>
                </c:ext>
              </c:extLst>
            </c:dLbl>
            <c:dLbl>
              <c:idx val="4"/>
              <c:layout>
                <c:manualLayout>
                  <c:x val="2.2446693080709649E-3"/>
                  <c:y val="3.11890838206628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34B5-4141-8D44-AA07E80534E0}"/>
                </c:ext>
              </c:extLst>
            </c:dLbl>
            <c:dLbl>
              <c:idx val="5"/>
              <c:layout>
                <c:manualLayout>
                  <c:x val="-6.4497223826188617E-3"/>
                  <c:y val="2.42424176316821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6130-4B4B-97A3-DE33F445BA4F}"/>
                </c:ext>
              </c:extLst>
            </c:dLbl>
            <c:dLbl>
              <c:idx val="6"/>
              <c:layout>
                <c:manualLayout>
                  <c:x val="-2.149907460872875E-3"/>
                  <c:y val="1.85548574005910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4B5-4141-8D44-AA07E80534E0}"/>
                </c:ext>
              </c:extLst>
            </c:dLbl>
            <c:dLbl>
              <c:idx val="7"/>
              <c:layout>
                <c:manualLayout>
                  <c:x val="-8.5996298434918156E-3"/>
                  <c:y val="2.42424176316821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29DC-465C-9774-93C923A94EDD}"/>
                </c:ext>
              </c:extLst>
            </c:dLbl>
            <c:dLbl>
              <c:idx val="8"/>
              <c:layout>
                <c:manualLayout>
                  <c:x val="2.1499074608729539E-3"/>
                  <c:y val="-1.33303300731962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34B5-4141-8D44-AA07E80534E0}"/>
                </c:ext>
              </c:extLst>
            </c:dLbl>
            <c:dLbl>
              <c:idx val="9"/>
              <c:layout>
                <c:manualLayout>
                  <c:x val="-2.8422792337052676E-4"/>
                  <c:y val="-5.097725030446185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4B5-4141-8D44-AA07E80534E0}"/>
                </c:ext>
              </c:extLst>
            </c:dLbl>
            <c:dLbl>
              <c:idx val="10"/>
              <c:layout>
                <c:manualLayout>
                  <c:x val="-2.1499074608729539E-3"/>
                  <c:y val="1.03896075564352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B278-4B9B-88B8-B7D8FB2DDF4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accent1">
                        <a:lumMod val="50000"/>
                      </a:schemeClr>
                    </a:solidFill>
                    <a:latin typeface="IPT.Mitra" panose="00000400000000000000" pitchFamily="2" charset="2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'معاملات بورس - صنایع - حجم'!$J$3:$J$13</c:f>
              <c:strCache>
                <c:ptCount val="11"/>
                <c:pt idx="0">
                  <c:v>فلزات اساسي</c:v>
                </c:pt>
                <c:pt idx="1">
                  <c:v>بانكها و موسسات اعتباري</c:v>
                </c:pt>
                <c:pt idx="2">
                  <c:v>خودرو و ساخت قطعات</c:v>
                </c:pt>
                <c:pt idx="3">
                  <c:v>محصولات شيميايي</c:v>
                </c:pt>
                <c:pt idx="4">
                  <c:v>استخراج کانه هاي فلزي</c:v>
                </c:pt>
                <c:pt idx="5">
                  <c:v>فراورده‌هاي نفتي، كك و سوخت هسته‌اي</c:v>
                </c:pt>
                <c:pt idx="6">
                  <c:v>سرمايه گذاري‌ها</c:v>
                </c:pt>
                <c:pt idx="7">
                  <c:v>شرکتهاي چند رشته‌اي صنعتي</c:v>
                </c:pt>
                <c:pt idx="8">
                  <c:v>بيمه وصندوق بازنشستگي به جزتامين اجتماعي</c:v>
                </c:pt>
                <c:pt idx="9">
                  <c:v>انبوه سازي، املاك و مستغلات</c:v>
                </c:pt>
                <c:pt idx="10">
                  <c:v>سایر صنایع</c:v>
                </c:pt>
              </c:strCache>
            </c:strRef>
          </c:cat>
          <c:val>
            <c:numRef>
              <c:f>'معاملات بورس - صنایع - حجم'!$K$3:$K$13</c:f>
              <c:numCache>
                <c:formatCode>#,##0</c:formatCode>
                <c:ptCount val="11"/>
                <c:pt idx="0">
                  <c:v>6000529.8289999999</c:v>
                </c:pt>
                <c:pt idx="1">
                  <c:v>3534599.7689999999</c:v>
                </c:pt>
                <c:pt idx="2">
                  <c:v>3453218.8569999998</c:v>
                </c:pt>
                <c:pt idx="3">
                  <c:v>3174908.6129999999</c:v>
                </c:pt>
                <c:pt idx="4">
                  <c:v>959577.91200000001</c:v>
                </c:pt>
                <c:pt idx="5">
                  <c:v>841600.50800000003</c:v>
                </c:pt>
                <c:pt idx="6">
                  <c:v>748872.66</c:v>
                </c:pt>
                <c:pt idx="7">
                  <c:v>662322.50100000005</c:v>
                </c:pt>
                <c:pt idx="8">
                  <c:v>586384.03399999999</c:v>
                </c:pt>
                <c:pt idx="9">
                  <c:v>364689.685</c:v>
                </c:pt>
                <c:pt idx="10">
                  <c:v>3100595.6070000054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32-4A37-925A-EAD63F78BA3A}"/>
            </c:ext>
          </c:extLst>
        </c:ser>
        <c:ser>
          <c:idx val="1"/>
          <c:order val="1"/>
          <c:tx>
            <c:strRef>
              <c:f>'معاملات بورس - صنایع - حجم'!$L$2</c:f>
              <c:strCache>
                <c:ptCount val="1"/>
                <c:pt idx="0">
                  <c:v>فروردین‌ماه 1397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2.7258118059036458E-3"/>
                  <c:y val="1.46362573852111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3833-4781-9B3C-C2EB21A28F7A}"/>
                </c:ext>
              </c:extLst>
            </c:dLbl>
            <c:dLbl>
              <c:idx val="1"/>
              <c:layout>
                <c:manualLayout>
                  <c:x val="0"/>
                  <c:y val="1.03896075564352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6130-4B4B-97A3-DE33F445BA4F}"/>
                </c:ext>
              </c:extLst>
            </c:dLbl>
            <c:dLbl>
              <c:idx val="2"/>
              <c:layout>
                <c:manualLayout>
                  <c:x val="3.0278145547380829E-3"/>
                  <c:y val="1.30693627652826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833-4781-9B3C-C2EB21A28F7A}"/>
                </c:ext>
              </c:extLst>
            </c:dLbl>
            <c:dLbl>
              <c:idx val="3"/>
              <c:layout>
                <c:manualLayout>
                  <c:x val="4.2998149217459078E-3"/>
                  <c:y val="2.07792151128704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B278-4B9B-88B8-B7D8FB2DDF42}"/>
                </c:ext>
              </c:extLst>
            </c:dLbl>
            <c:dLbl>
              <c:idx val="4"/>
              <c:layout>
                <c:manualLayout>
                  <c:x val="2.0551083917320994E-3"/>
                  <c:y val="2.61267270336497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34B5-4141-8D44-AA07E80534E0}"/>
                </c:ext>
              </c:extLst>
            </c:dLbl>
            <c:dLbl>
              <c:idx val="5"/>
              <c:layout>
                <c:manualLayout>
                  <c:x val="0"/>
                  <c:y val="-9.344920245445616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5F9F-4B57-8CCF-D58E5085C92A}"/>
                </c:ext>
              </c:extLst>
            </c:dLbl>
            <c:dLbl>
              <c:idx val="6"/>
              <c:layout>
                <c:manualLayout>
                  <c:x val="2.3395055991546634E-3"/>
                  <c:y val="1.25466100701203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34B5-4141-8D44-AA07E80534E0}"/>
                </c:ext>
              </c:extLst>
            </c:dLbl>
            <c:dLbl>
              <c:idx val="7"/>
              <c:layout>
                <c:manualLayout>
                  <c:x val="4.2998149217459078E-3"/>
                  <c:y val="3.463202518811734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6130-4B4B-97A3-DE33F445BA4F}"/>
                </c:ext>
              </c:extLst>
            </c:dLbl>
            <c:dLbl>
              <c:idx val="8"/>
              <c:layout>
                <c:manualLayout>
                  <c:x val="1.2543948255959518E-4"/>
                  <c:y val="2.39806322444333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34B5-4141-8D44-AA07E80534E0}"/>
                </c:ext>
              </c:extLst>
            </c:dLbl>
            <c:dLbl>
              <c:idx val="9"/>
              <c:layout>
                <c:manualLayout>
                  <c:x val="8.9759482911706007E-3"/>
                  <c:y val="1.22856427622066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3833-4781-9B3C-C2EB21A28F7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accent2">
                        <a:lumMod val="50000"/>
                      </a:schemeClr>
                    </a:solidFill>
                    <a:latin typeface="IPT.Mitra" panose="00000400000000000000" pitchFamily="2" charset="2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'معاملات بورس - صنایع - حجم'!$J$3:$J$13</c:f>
              <c:strCache>
                <c:ptCount val="11"/>
                <c:pt idx="0">
                  <c:v>فلزات اساسي</c:v>
                </c:pt>
                <c:pt idx="1">
                  <c:v>بانكها و موسسات اعتباري</c:v>
                </c:pt>
                <c:pt idx="2">
                  <c:v>خودرو و ساخت قطعات</c:v>
                </c:pt>
                <c:pt idx="3">
                  <c:v>محصولات شيميايي</c:v>
                </c:pt>
                <c:pt idx="4">
                  <c:v>استخراج کانه هاي فلزي</c:v>
                </c:pt>
                <c:pt idx="5">
                  <c:v>فراورده‌هاي نفتي، كك و سوخت هسته‌اي</c:v>
                </c:pt>
                <c:pt idx="6">
                  <c:v>سرمايه گذاري‌ها</c:v>
                </c:pt>
                <c:pt idx="7">
                  <c:v>شرکتهاي چند رشته‌اي صنعتي</c:v>
                </c:pt>
                <c:pt idx="8">
                  <c:v>بيمه وصندوق بازنشستگي به جزتامين اجتماعي</c:v>
                </c:pt>
                <c:pt idx="9">
                  <c:v>انبوه سازي، املاك و مستغلات</c:v>
                </c:pt>
                <c:pt idx="10">
                  <c:v>سایر صنایع</c:v>
                </c:pt>
              </c:strCache>
            </c:strRef>
          </c:cat>
          <c:val>
            <c:numRef>
              <c:f>'معاملات بورس - صنایع - حجم'!$L$3:$L$13</c:f>
              <c:numCache>
                <c:formatCode>#,##0</c:formatCode>
                <c:ptCount val="11"/>
                <c:pt idx="0">
                  <c:v>1081412.0830000001</c:v>
                </c:pt>
                <c:pt idx="1">
                  <c:v>2683999.7519999999</c:v>
                </c:pt>
                <c:pt idx="2">
                  <c:v>2156381.6409999998</c:v>
                </c:pt>
                <c:pt idx="3">
                  <c:v>404803.74599999998</c:v>
                </c:pt>
                <c:pt idx="4">
                  <c:v>452021.18900000001</c:v>
                </c:pt>
                <c:pt idx="5">
                  <c:v>252737.01800000001</c:v>
                </c:pt>
                <c:pt idx="6">
                  <c:v>260922.70199999999</c:v>
                </c:pt>
                <c:pt idx="7">
                  <c:v>236140.12700000001</c:v>
                </c:pt>
                <c:pt idx="8">
                  <c:v>33194.383000000002</c:v>
                </c:pt>
                <c:pt idx="9">
                  <c:v>100175.883</c:v>
                </c:pt>
                <c:pt idx="10">
                  <c:v>1942610.8339999984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F32-4A37-925A-EAD63F78BA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2285440"/>
        <c:axId val="182225920"/>
      </c:barChart>
      <c:valAx>
        <c:axId val="182225920"/>
        <c:scaling>
          <c:orientation val="minMax"/>
          <c:max val="650000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B Mitra" panose="00000400000000000000" pitchFamily="2" charset="-78"/>
                  </a:defRPr>
                </a:pPr>
                <a:r>
                  <a:rPr lang="en-US" sz="800">
                    <a:solidFill>
                      <a:sysClr val="windowText" lastClr="000000"/>
                    </a:solidFill>
                    <a:cs typeface="B Mitra" panose="00000400000000000000" pitchFamily="2" charset="-78"/>
                  </a:rPr>
                  <a:t> </a:t>
                </a:r>
                <a:r>
                  <a:rPr lang="fa-IR" sz="800">
                    <a:solidFill>
                      <a:sysClr val="windowText" lastClr="000000"/>
                    </a:solidFill>
                    <a:cs typeface="B Mitra" panose="00000400000000000000" pitchFamily="2" charset="-78"/>
                  </a:rPr>
                  <a:t>هزار سهم</a:t>
                </a:r>
                <a:endParaRPr lang="en-US" sz="800">
                  <a:solidFill>
                    <a:sysClr val="windowText" lastClr="000000"/>
                  </a:solidFill>
                  <a:cs typeface="B Mitra" panose="00000400000000000000" pitchFamily="2" charset="-78"/>
                </a:endParaRPr>
              </a:p>
            </c:rich>
          </c:tx>
          <c:layout>
            <c:manualLayout>
              <c:xMode val="edge"/>
              <c:yMode val="edge"/>
              <c:x val="0"/>
              <c:y val="0.3576243053417205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B Mitra" panose="00000400000000000000" pitchFamily="2" charset="-78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IPT.Mitra" panose="00000400000000000000" pitchFamily="2" charset="2"/>
                <a:ea typeface="+mn-ea"/>
                <a:cs typeface="+mn-cs"/>
              </a:defRPr>
            </a:pPr>
            <a:endParaRPr lang="en-US"/>
          </a:p>
        </c:txPr>
        <c:crossAx val="182285440"/>
        <c:crosses val="autoZero"/>
        <c:crossBetween val="between"/>
        <c:majorUnit val="500000"/>
        <c:minorUnit val="2000"/>
      </c:valAx>
      <c:catAx>
        <c:axId val="1822854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 algn="ctr">
              <a:defRPr lang="en-US" sz="900" b="0" i="0" u="none" strike="noStrike" kern="1200" cap="none" spc="0" normalizeH="0" baseline="0">
                <a:solidFill>
                  <a:sysClr val="windowText" lastClr="000000"/>
                </a:solidFill>
                <a:latin typeface="+mn-lt"/>
                <a:ea typeface="+mn-ea"/>
                <a:cs typeface="B Mitra" panose="00000400000000000000" pitchFamily="2" charset="-78"/>
              </a:defRPr>
            </a:pPr>
            <a:endParaRPr lang="en-US"/>
          </a:p>
        </c:txPr>
        <c:crossAx val="182225920"/>
        <c:crosses val="autoZero"/>
        <c:auto val="1"/>
        <c:lblAlgn val="ctr"/>
        <c:lblOffset val="100"/>
        <c:noMultiLvlLbl val="0"/>
      </c:catAx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5231616790259298"/>
          <c:y val="0.93465065470168185"/>
          <c:w val="0.52120355279779551"/>
          <c:h val="6.338072529666187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B Mitra" panose="00000400000000000000" pitchFamily="2" charset="-78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  <a:scene3d>
      <a:camera prst="orthographicFront"/>
      <a:lightRig rig="threePt" dir="t"/>
    </a:scene3d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100" b="1" i="0" u="none" strike="noStrike" kern="1200" cap="none" spc="0" normalizeH="0" baseline="0">
                <a:solidFill>
                  <a:sysClr val="windowText" lastClr="000000"/>
                </a:solidFill>
                <a:latin typeface="+mj-lt"/>
                <a:ea typeface="+mj-ea"/>
                <a:cs typeface="B Mitra" panose="00000400000000000000" pitchFamily="2" charset="-78"/>
              </a:defRPr>
            </a:pPr>
            <a:r>
              <a:rPr lang="fa-IR" sz="1100" b="1" i="0" baseline="0">
                <a:effectLst/>
              </a:rPr>
              <a:t>نمودار7- ده صنعت بورسی با بیشترین تعداد معاملات</a:t>
            </a:r>
            <a:endParaRPr lang="fa-IR" sz="1100">
              <a:effectLst/>
            </a:endParaRPr>
          </a:p>
        </c:rich>
      </c:tx>
      <c:layout>
        <c:manualLayout>
          <c:xMode val="edge"/>
          <c:yMode val="edge"/>
          <c:x val="0.25487897137296761"/>
          <c:y val="2.0287609180037534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100" b="1" i="0" u="none" strike="noStrike" kern="1200" cap="none" spc="0" normalizeH="0" baseline="0">
              <a:solidFill>
                <a:sysClr val="windowText" lastClr="000000"/>
              </a:solidFill>
              <a:latin typeface="+mj-lt"/>
              <a:ea typeface="+mj-ea"/>
              <a:cs typeface="B Mitra" panose="00000400000000000000" pitchFamily="2" charset="-78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3426454833474694E-2"/>
          <c:y val="9.9714317340117833E-2"/>
          <c:w val="0.89982520319608317"/>
          <c:h val="0.6704467857010831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'معاملات بورس - صنایع - تعداد'!$K$2</c:f>
              <c:strCache>
                <c:ptCount val="1"/>
                <c:pt idx="0">
                  <c:v>اردیبهشت‌ماه 1397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1.82149362477231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157A-456D-B8F2-D6EDC17BC60E}"/>
                </c:ext>
              </c:extLst>
            </c:dLbl>
            <c:dLbl>
              <c:idx val="1"/>
              <c:layout>
                <c:manualLayout>
                  <c:x val="9.3129114532757278E-4"/>
                  <c:y val="8.208553129848866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BB59-411B-90E2-8F63C5212521}"/>
                </c:ext>
              </c:extLst>
            </c:dLbl>
            <c:dLbl>
              <c:idx val="2"/>
              <c:layout>
                <c:manualLayout>
                  <c:x val="0"/>
                  <c:y val="8.419231064968512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BB59-411B-90E2-8F63C5212521}"/>
                </c:ext>
              </c:extLst>
            </c:dLbl>
            <c:dLbl>
              <c:idx val="3"/>
              <c:layout>
                <c:manualLayout>
                  <c:x val="-1.0936696464942863E-2"/>
                  <c:y val="3.00923011579118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BB59-411B-90E2-8F63C5212521}"/>
                </c:ext>
              </c:extLst>
            </c:dLbl>
            <c:dLbl>
              <c:idx val="4"/>
              <c:layout>
                <c:manualLayout>
                  <c:x val="-1.0612705657087473E-2"/>
                  <c:y val="2.54607664452013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BB59-411B-90E2-8F63C5212521}"/>
                </c:ext>
              </c:extLst>
            </c:dLbl>
            <c:dLbl>
              <c:idx val="5"/>
              <c:layout>
                <c:manualLayout>
                  <c:x val="-1.195810667506805E-2"/>
                  <c:y val="2.12511509127170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BB59-411B-90E2-8F63C5212521}"/>
                </c:ext>
              </c:extLst>
            </c:dLbl>
            <c:dLbl>
              <c:idx val="6"/>
              <c:layout>
                <c:manualLayout>
                  <c:x val="6.6221094173145724E-4"/>
                  <c:y val="-6.837174966616841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BB59-411B-90E2-8F63C5212521}"/>
                </c:ext>
              </c:extLst>
            </c:dLbl>
            <c:dLbl>
              <c:idx val="7"/>
              <c:layout>
                <c:manualLayout>
                  <c:x val="-9.278250274507414E-4"/>
                  <c:y val="3.28257628695912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BB59-411B-90E2-8F63C5212521}"/>
                </c:ext>
              </c:extLst>
            </c:dLbl>
            <c:dLbl>
              <c:idx val="8"/>
              <c:layout>
                <c:manualLayout>
                  <c:x val="4.1219438645791395E-3"/>
                  <c:y val="8.630190655081634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F970-4D9B-A426-4886579CBA4D}"/>
                </c:ext>
              </c:extLst>
            </c:dLbl>
            <c:dLbl>
              <c:idx val="9"/>
              <c:layout>
                <c:manualLayout>
                  <c:x val="-6.3028617181327407E-3"/>
                  <c:y val="1.38864361433207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BB59-411B-90E2-8F63C5212521}"/>
                </c:ext>
              </c:extLst>
            </c:dLbl>
            <c:dLbl>
              <c:idx val="10"/>
              <c:layout>
                <c:manualLayout>
                  <c:x val="-1.1928371032229971E-2"/>
                  <c:y val="1.28395245325724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BB59-411B-90E2-8F63C521252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accent1">
                        <a:lumMod val="50000"/>
                      </a:schemeClr>
                    </a:solidFill>
                    <a:latin typeface="IPT.Mitra" panose="00000400000000000000" pitchFamily="2" charset="2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'معاملات بورس - صنایع - تعداد'!$J$3:$J$13</c:f>
              <c:strCache>
                <c:ptCount val="11"/>
                <c:pt idx="0">
                  <c:v>خودرو و ساخت قطعات</c:v>
                </c:pt>
                <c:pt idx="1">
                  <c:v>فلزات اساسي</c:v>
                </c:pt>
                <c:pt idx="2">
                  <c:v>محصولات شيميايي</c:v>
                </c:pt>
                <c:pt idx="3">
                  <c:v>بانكها و موسسات اعتباري</c:v>
                </c:pt>
                <c:pt idx="4">
                  <c:v>رايانه و فعاليت‌هاي وابسته به آن</c:v>
                </c:pt>
                <c:pt idx="5">
                  <c:v>فراورده هاي نفتي، كك و سوخت هسته اي</c:v>
                </c:pt>
                <c:pt idx="6">
                  <c:v>سرمايه گذاريها</c:v>
                </c:pt>
                <c:pt idx="7">
                  <c:v>استخراج کانه هاي فلزي</c:v>
                </c:pt>
                <c:pt idx="8">
                  <c:v>انبوه سازي، املاك و مستغلات</c:v>
                </c:pt>
                <c:pt idx="9">
                  <c:v>ساير محصولات كاني غيرفلزي</c:v>
                </c:pt>
                <c:pt idx="10">
                  <c:v>سایر صنایع</c:v>
                </c:pt>
              </c:strCache>
            </c:strRef>
          </c:cat>
          <c:val>
            <c:numRef>
              <c:f>'معاملات بورس - صنایع - تعداد'!$K$3:$K$13</c:f>
              <c:numCache>
                <c:formatCode>#,##0</c:formatCode>
                <c:ptCount val="11"/>
                <c:pt idx="0">
                  <c:v>216376</c:v>
                </c:pt>
                <c:pt idx="1">
                  <c:v>115189</c:v>
                </c:pt>
                <c:pt idx="2">
                  <c:v>71065</c:v>
                </c:pt>
                <c:pt idx="3">
                  <c:v>62996</c:v>
                </c:pt>
                <c:pt idx="4">
                  <c:v>51339</c:v>
                </c:pt>
                <c:pt idx="5">
                  <c:v>43125</c:v>
                </c:pt>
                <c:pt idx="6">
                  <c:v>43067</c:v>
                </c:pt>
                <c:pt idx="7">
                  <c:v>42808</c:v>
                </c:pt>
                <c:pt idx="8">
                  <c:v>37850</c:v>
                </c:pt>
                <c:pt idx="9">
                  <c:v>29709</c:v>
                </c:pt>
                <c:pt idx="10">
                  <c:v>306430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B2-45A9-8419-A7F4CB51E76F}"/>
            </c:ext>
          </c:extLst>
        </c:ser>
        <c:ser>
          <c:idx val="1"/>
          <c:order val="1"/>
          <c:tx>
            <c:strRef>
              <c:f>'معاملات بورس - صنایع - تعداد'!$L$2</c:f>
              <c:strCache>
                <c:ptCount val="1"/>
                <c:pt idx="0">
                  <c:v>فروردین‌ماه 1397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8.6050936973754381E-3"/>
                  <c:y val="2.52500885100816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3078-429C-9C6A-183402A57496}"/>
                </c:ext>
              </c:extLst>
            </c:dLbl>
            <c:dLbl>
              <c:idx val="1"/>
              <c:layout>
                <c:manualLayout>
                  <c:x val="-4.5844269466316709E-4"/>
                  <c:y val="2.6080346514062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BB59-411B-90E2-8F63C5212521}"/>
                </c:ext>
              </c:extLst>
            </c:dLbl>
            <c:dLbl>
              <c:idx val="2"/>
              <c:layout>
                <c:manualLayout>
                  <c:x val="4.4444752543811271E-3"/>
                  <c:y val="2.84049060920003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BB59-411B-90E2-8F63C5212521}"/>
                </c:ext>
              </c:extLst>
            </c:dLbl>
            <c:dLbl>
              <c:idx val="3"/>
              <c:layout>
                <c:manualLayout>
                  <c:x val="1.594420032067302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BB59-411B-90E2-8F63C5212521}"/>
                </c:ext>
              </c:extLst>
            </c:dLbl>
            <c:dLbl>
              <c:idx val="4"/>
              <c:layout>
                <c:manualLayout>
                  <c:x val="2.6908020359611554E-3"/>
                  <c:y val="7.997593539735746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BB59-411B-90E2-8F63C5212521}"/>
                </c:ext>
              </c:extLst>
            </c:dLbl>
            <c:dLbl>
              <c:idx val="5"/>
              <c:layout>
                <c:manualLayout>
                  <c:x val="2.6908020359611554E-3"/>
                  <c:y val="-9.46586102072333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BB59-411B-90E2-8F63C5212521}"/>
                </c:ext>
              </c:extLst>
            </c:dLbl>
            <c:dLbl>
              <c:idx val="6"/>
              <c:layout>
                <c:manualLayout>
                  <c:x val="3.5277782895875814E-3"/>
                  <c:y val="3.81555203111273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BB59-411B-90E2-8F63C5212521}"/>
                </c:ext>
              </c:extLst>
            </c:dLbl>
            <c:dLbl>
              <c:idx val="7"/>
              <c:layout>
                <c:manualLayout>
                  <c:x val="4.2149817654835589E-3"/>
                  <c:y val="1.53493521794322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BB59-411B-90E2-8F63C5212521}"/>
                </c:ext>
              </c:extLst>
            </c:dLbl>
            <c:dLbl>
              <c:idx val="8"/>
              <c:layout>
                <c:manualLayout>
                  <c:x val="4.72814963851127E-3"/>
                  <c:y val="2.18837480280629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078-429C-9C6A-183402A57496}"/>
                </c:ext>
              </c:extLst>
            </c:dLbl>
            <c:dLbl>
              <c:idx val="9"/>
              <c:layout>
                <c:manualLayout>
                  <c:x val="1.5715937069787723E-2"/>
                  <c:y val="2.65151515151515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BB59-411B-90E2-8F63C5212521}"/>
                </c:ext>
              </c:extLst>
            </c:dLbl>
            <c:dLbl>
              <c:idx val="10"/>
              <c:layout>
                <c:manualLayout>
                  <c:x val="2.2222222222222222E-3"/>
                  <c:y val="2.55009107468123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157A-456D-B8F2-D6EDC17BC60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accent2">
                        <a:lumMod val="50000"/>
                      </a:schemeClr>
                    </a:solidFill>
                    <a:latin typeface="IPT.Mitra" panose="00000400000000000000" pitchFamily="2" charset="2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'معاملات بورس - صنایع - تعداد'!$J$3:$J$13</c:f>
              <c:strCache>
                <c:ptCount val="11"/>
                <c:pt idx="0">
                  <c:v>خودرو و ساخت قطعات</c:v>
                </c:pt>
                <c:pt idx="1">
                  <c:v>فلزات اساسي</c:v>
                </c:pt>
                <c:pt idx="2">
                  <c:v>محصولات شيميايي</c:v>
                </c:pt>
                <c:pt idx="3">
                  <c:v>بانكها و موسسات اعتباري</c:v>
                </c:pt>
                <c:pt idx="4">
                  <c:v>رايانه و فعاليت‌هاي وابسته به آن</c:v>
                </c:pt>
                <c:pt idx="5">
                  <c:v>فراورده هاي نفتي، كك و سوخت هسته اي</c:v>
                </c:pt>
                <c:pt idx="6">
                  <c:v>سرمايه گذاريها</c:v>
                </c:pt>
                <c:pt idx="7">
                  <c:v>استخراج کانه هاي فلزي</c:v>
                </c:pt>
                <c:pt idx="8">
                  <c:v>انبوه سازي، املاك و مستغلات</c:v>
                </c:pt>
                <c:pt idx="9">
                  <c:v>ساير محصولات كاني غيرفلزي</c:v>
                </c:pt>
                <c:pt idx="10">
                  <c:v>سایر صنایع</c:v>
                </c:pt>
              </c:strCache>
            </c:strRef>
          </c:cat>
          <c:val>
            <c:numRef>
              <c:f>'معاملات بورس - صنایع - تعداد'!$L$3:$L$13</c:f>
              <c:numCache>
                <c:formatCode>#,##0</c:formatCode>
                <c:ptCount val="11"/>
                <c:pt idx="0">
                  <c:v>142137</c:v>
                </c:pt>
                <c:pt idx="1">
                  <c:v>72656</c:v>
                </c:pt>
                <c:pt idx="2">
                  <c:v>50558</c:v>
                </c:pt>
                <c:pt idx="3">
                  <c:v>68964</c:v>
                </c:pt>
                <c:pt idx="4">
                  <c:v>59270</c:v>
                </c:pt>
                <c:pt idx="5">
                  <c:v>26491</c:v>
                </c:pt>
                <c:pt idx="6">
                  <c:v>19796</c:v>
                </c:pt>
                <c:pt idx="7">
                  <c:v>38562</c:v>
                </c:pt>
                <c:pt idx="8">
                  <c:v>15030</c:v>
                </c:pt>
                <c:pt idx="9">
                  <c:v>16781</c:v>
                </c:pt>
                <c:pt idx="10">
                  <c:v>201984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4B2-45A9-8419-A7F4CB51E7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0"/>
        <c:axId val="182003584"/>
        <c:axId val="182002048"/>
      </c:barChart>
      <c:valAx>
        <c:axId val="182002048"/>
        <c:scaling>
          <c:orientation val="minMax"/>
          <c:max val="310000"/>
          <c:min val="0"/>
        </c:scaling>
        <c:delete val="0"/>
        <c:axPos val="l"/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IPT.Mitra" panose="00000400000000000000" pitchFamily="2" charset="2"/>
                <a:ea typeface="+mn-ea"/>
                <a:cs typeface="+mn-cs"/>
              </a:defRPr>
            </a:pPr>
            <a:endParaRPr lang="en-US"/>
          </a:p>
        </c:txPr>
        <c:crossAx val="182003584"/>
        <c:crosses val="autoZero"/>
        <c:crossBetween val="between"/>
        <c:majorUnit val="60000"/>
        <c:minorUnit val="2000"/>
      </c:valAx>
      <c:catAx>
        <c:axId val="1820035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 algn="ctr">
              <a:defRPr lang="en-US" sz="900" b="0" i="0" u="none" strike="noStrike" kern="1200" cap="none" spc="0" normalizeH="0" baseline="0">
                <a:solidFill>
                  <a:sysClr val="windowText" lastClr="000000"/>
                </a:solidFill>
                <a:latin typeface="+mn-lt"/>
                <a:ea typeface="+mn-ea"/>
                <a:cs typeface="B Mitra" panose="00000400000000000000" pitchFamily="2" charset="-78"/>
              </a:defRPr>
            </a:pPr>
            <a:endParaRPr lang="en-US"/>
          </a:p>
        </c:txPr>
        <c:crossAx val="182002048"/>
        <c:crosses val="autoZero"/>
        <c:auto val="1"/>
        <c:lblAlgn val="ctr"/>
        <c:lblOffset val="100"/>
        <c:noMultiLvlLbl val="0"/>
      </c:catAx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6769164311912558"/>
          <c:y val="0.93089468041846879"/>
          <c:w val="0.40535630568179593"/>
          <c:h val="6.338072529666187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B Mitra" panose="00000400000000000000" pitchFamily="2" charset="-78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  <a:scene3d>
      <a:camera prst="orthographicFront"/>
      <a:lightRig rig="threePt" dir="t"/>
    </a:scene3d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100" b="1" i="0" u="none" strike="noStrike" kern="1200" cap="none" spc="0" normalizeH="0" baseline="0">
                <a:solidFill>
                  <a:sysClr val="windowText" lastClr="000000"/>
                </a:solidFill>
                <a:latin typeface="+mj-lt"/>
                <a:ea typeface="+mj-ea"/>
                <a:cs typeface="B Mitra" panose="00000400000000000000" pitchFamily="2" charset="-78"/>
              </a:defRPr>
            </a:pPr>
            <a:r>
              <a:rPr lang="fa-IR" sz="1100" b="1" i="0" baseline="0">
                <a:effectLst/>
              </a:rPr>
              <a:t>نمودار8- ده صنعت فرابورسی با بیشترین ارزش معاملات</a:t>
            </a:r>
            <a:endParaRPr lang="fa-IR" sz="1100">
              <a:effectLst/>
            </a:endParaRPr>
          </a:p>
        </c:rich>
      </c:tx>
      <c:layout>
        <c:manualLayout>
          <c:xMode val="edge"/>
          <c:yMode val="edge"/>
          <c:x val="0.28041042946554756"/>
          <c:y val="2.0284891505676175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100" b="1" i="0" u="none" strike="noStrike" kern="1200" cap="none" spc="0" normalizeH="0" baseline="0">
              <a:solidFill>
                <a:sysClr val="windowText" lastClr="000000"/>
              </a:solidFill>
              <a:latin typeface="+mj-lt"/>
              <a:ea typeface="+mj-ea"/>
              <a:cs typeface="B Mitra" panose="00000400000000000000" pitchFamily="2" charset="-78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5926685963070395E-2"/>
          <c:y val="9.3159513321830839E-2"/>
          <c:w val="0.89982520319608317"/>
          <c:h val="0.6844315888837889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'معاملات فرابورس-صنایع- ارزش'!$K$2</c:f>
              <c:strCache>
                <c:ptCount val="1"/>
                <c:pt idx="0">
                  <c:v>اردیبهشت‌ماه 1397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2"/>
              <c:layout>
                <c:manualLayout>
                  <c:x val="0"/>
                  <c:y val="2.21873849866526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42F7-4CFB-87C2-052EC70C8E9D}"/>
                </c:ext>
              </c:extLst>
            </c:dLbl>
            <c:dLbl>
              <c:idx val="3"/>
              <c:layout>
                <c:manualLayout>
                  <c:x val="-8.3989501312335957E-3"/>
                  <c:y val="1.84894874888771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42F7-4CFB-87C2-052EC70C8E9D}"/>
                </c:ext>
              </c:extLst>
            </c:dLbl>
            <c:dLbl>
              <c:idx val="8"/>
              <c:layout>
                <c:manualLayout>
                  <c:x val="0"/>
                  <c:y val="-1.10936924933263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5863-440A-9A96-1285E9FFD6E9}"/>
                </c:ext>
              </c:extLst>
            </c:dLbl>
            <c:dLbl>
              <c:idx val="10"/>
              <c:layout>
                <c:manualLayout>
                  <c:x val="-2.5196850393700787E-2"/>
                  <c:y val="6.7794004297093632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42F7-4CFB-87C2-052EC70C8E9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accent1">
                        <a:lumMod val="50000"/>
                      </a:schemeClr>
                    </a:solidFill>
                    <a:latin typeface="IPT.Mitra" panose="00000400000000000000" pitchFamily="2" charset="2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'معاملات فرابورس-صنایع- ارزش'!$J$3:$J$13</c:f>
              <c:strCache>
                <c:ptCount val="11"/>
                <c:pt idx="0">
                  <c:v>محصولات شيميايي</c:v>
                </c:pt>
                <c:pt idx="1">
                  <c:v>فلزات اساسي</c:v>
                </c:pt>
                <c:pt idx="2">
                  <c:v>انبوه سازي، املاك و مستغلات</c:v>
                </c:pt>
                <c:pt idx="3">
                  <c:v>سرمايه گذاريها</c:v>
                </c:pt>
                <c:pt idx="4">
                  <c:v>بانكها و موسسات اعتباري</c:v>
                </c:pt>
                <c:pt idx="5">
                  <c:v>فراورده هاي نفتي، كك و سوخت هسته اي</c:v>
                </c:pt>
                <c:pt idx="6">
                  <c:v>فعاليتهاي كمكي به نهادهاي مالي واسط</c:v>
                </c:pt>
                <c:pt idx="7">
                  <c:v>محصولات غذايي و آشاميدني به جز قند و شكر</c:v>
                </c:pt>
                <c:pt idx="8">
                  <c:v>قند و شكر</c:v>
                </c:pt>
                <c:pt idx="9">
                  <c:v>بيمه وصندوق بازنشستگي به جزتامين اجتماعي</c:v>
                </c:pt>
                <c:pt idx="10">
                  <c:v>سایر صنایع</c:v>
                </c:pt>
              </c:strCache>
            </c:strRef>
          </c:cat>
          <c:val>
            <c:numRef>
              <c:f>'معاملات فرابورس-صنایع- ارزش'!$K$3:$K$13</c:f>
              <c:numCache>
                <c:formatCode>#,##0</c:formatCode>
                <c:ptCount val="11"/>
                <c:pt idx="0">
                  <c:v>1377.405265694</c:v>
                </c:pt>
                <c:pt idx="1">
                  <c:v>1150.760683536</c:v>
                </c:pt>
                <c:pt idx="2">
                  <c:v>788.010457729</c:v>
                </c:pt>
                <c:pt idx="3">
                  <c:v>733.42615087299998</c:v>
                </c:pt>
                <c:pt idx="4">
                  <c:v>471.97099131700003</c:v>
                </c:pt>
                <c:pt idx="5">
                  <c:v>467.70714304099999</c:v>
                </c:pt>
                <c:pt idx="6">
                  <c:v>404.617086223</c:v>
                </c:pt>
                <c:pt idx="7">
                  <c:v>384.42168368699998</c:v>
                </c:pt>
                <c:pt idx="8">
                  <c:v>382.14032150399998</c:v>
                </c:pt>
                <c:pt idx="9">
                  <c:v>367.79360065399999</c:v>
                </c:pt>
                <c:pt idx="10">
                  <c:v>2495.0060358609662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82-4232-9E05-535A53A42DB2}"/>
            </c:ext>
          </c:extLst>
        </c:ser>
        <c:ser>
          <c:idx val="1"/>
          <c:order val="1"/>
          <c:tx>
            <c:strRef>
              <c:f>'معاملات فرابورس-صنایع- ارزش'!$L$2</c:f>
              <c:strCache>
                <c:ptCount val="1"/>
                <c:pt idx="0">
                  <c:v>فروردین‌ماه 1397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4.1994750656167978E-3"/>
                  <c:y val="-7.395794995550875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42F7-4CFB-87C2-052EC70C8E9D}"/>
                </c:ext>
              </c:extLst>
            </c:dLbl>
            <c:dLbl>
              <c:idx val="1"/>
              <c:layout>
                <c:manualLayout>
                  <c:x val="8.3989501312335957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42F7-4CFB-87C2-052EC70C8E9D}"/>
                </c:ext>
              </c:extLst>
            </c:dLbl>
            <c:dLbl>
              <c:idx val="2"/>
              <c:layout>
                <c:manualLayout>
                  <c:x val="1.111111111111111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5863-440A-9A96-1285E9FFD6E9}"/>
                </c:ext>
              </c:extLst>
            </c:dLbl>
            <c:dLbl>
              <c:idx val="3"/>
              <c:layout>
                <c:manualLayout>
                  <c:x val="6.2992125984252375E-3"/>
                  <c:y val="-3.69789749777543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42F7-4CFB-87C2-052EC70C8E9D}"/>
                </c:ext>
              </c:extLst>
            </c:dLbl>
            <c:dLbl>
              <c:idx val="7"/>
              <c:layout>
                <c:manualLayout>
                  <c:x val="1.2598425196850394E-2"/>
                  <c:y val="1.10936924933263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42F7-4CFB-87C2-052EC70C8E9D}"/>
                </c:ext>
              </c:extLst>
            </c:dLbl>
            <c:dLbl>
              <c:idx val="8"/>
              <c:layout>
                <c:manualLayout>
                  <c:x val="0"/>
                  <c:y val="2.95831799822035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42F7-4CFB-87C2-052EC70C8E9D}"/>
                </c:ext>
              </c:extLst>
            </c:dLbl>
            <c:dLbl>
              <c:idx val="9"/>
              <c:layout>
                <c:manualLayout>
                  <c:x val="0"/>
                  <c:y val="2.21873849866526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5863-440A-9A96-1285E9FFD6E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accent2">
                        <a:lumMod val="50000"/>
                      </a:schemeClr>
                    </a:solidFill>
                    <a:latin typeface="IPT.Mitra" panose="00000400000000000000" pitchFamily="2" charset="2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'معاملات فرابورس-صنایع- ارزش'!$J$3:$J$13</c:f>
              <c:strCache>
                <c:ptCount val="11"/>
                <c:pt idx="0">
                  <c:v>محصولات شيميايي</c:v>
                </c:pt>
                <c:pt idx="1">
                  <c:v>فلزات اساسي</c:v>
                </c:pt>
                <c:pt idx="2">
                  <c:v>انبوه سازي، املاك و مستغلات</c:v>
                </c:pt>
                <c:pt idx="3">
                  <c:v>سرمايه گذاريها</c:v>
                </c:pt>
                <c:pt idx="4">
                  <c:v>بانكها و موسسات اعتباري</c:v>
                </c:pt>
                <c:pt idx="5">
                  <c:v>فراورده هاي نفتي، كك و سوخت هسته اي</c:v>
                </c:pt>
                <c:pt idx="6">
                  <c:v>فعاليتهاي كمكي به نهادهاي مالي واسط</c:v>
                </c:pt>
                <c:pt idx="7">
                  <c:v>محصولات غذايي و آشاميدني به جز قند و شكر</c:v>
                </c:pt>
                <c:pt idx="8">
                  <c:v>قند و شكر</c:v>
                </c:pt>
                <c:pt idx="9">
                  <c:v>بيمه وصندوق بازنشستگي به جزتامين اجتماعي</c:v>
                </c:pt>
                <c:pt idx="10">
                  <c:v>سایر صنایع</c:v>
                </c:pt>
              </c:strCache>
            </c:strRef>
          </c:cat>
          <c:val>
            <c:numRef>
              <c:f>'معاملات فرابورس-صنایع- ارزش'!$L$3:$L$13</c:f>
              <c:numCache>
                <c:formatCode>#,##0</c:formatCode>
                <c:ptCount val="11"/>
                <c:pt idx="0">
                  <c:v>1062.6655505149999</c:v>
                </c:pt>
                <c:pt idx="1">
                  <c:v>782.26234583400003</c:v>
                </c:pt>
                <c:pt idx="2">
                  <c:v>287.42004560100003</c:v>
                </c:pt>
                <c:pt idx="3">
                  <c:v>144.44643170399999</c:v>
                </c:pt>
                <c:pt idx="4">
                  <c:v>4.1119974680000002</c:v>
                </c:pt>
                <c:pt idx="5">
                  <c:v>148.98564372300001</c:v>
                </c:pt>
                <c:pt idx="6">
                  <c:v>150.53380625200001</c:v>
                </c:pt>
                <c:pt idx="7">
                  <c:v>399.24567675499998</c:v>
                </c:pt>
                <c:pt idx="8">
                  <c:v>36.541147832999997</c:v>
                </c:pt>
                <c:pt idx="9">
                  <c:v>325.44918983000002</c:v>
                </c:pt>
                <c:pt idx="10">
                  <c:v>1535.073627492993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F82-4232-9E05-535A53A42D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0"/>
        <c:axId val="182326400"/>
        <c:axId val="183036928"/>
      </c:barChart>
      <c:valAx>
        <c:axId val="183036928"/>
        <c:scaling>
          <c:orientation val="minMax"/>
          <c:max val="280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B Mitra" panose="00000400000000000000" pitchFamily="2" charset="-78"/>
                  </a:defRPr>
                </a:pPr>
                <a:r>
                  <a:rPr lang="en-US" sz="800">
                    <a:solidFill>
                      <a:sysClr val="windowText" lastClr="000000"/>
                    </a:solidFill>
                    <a:cs typeface="B Mitra" panose="00000400000000000000" pitchFamily="2" charset="-78"/>
                  </a:rPr>
                  <a:t> </a:t>
                </a:r>
                <a:r>
                  <a:rPr lang="fa-IR" sz="800">
                    <a:solidFill>
                      <a:sysClr val="windowText" lastClr="000000"/>
                    </a:solidFill>
                    <a:cs typeface="B Mitra" panose="00000400000000000000" pitchFamily="2" charset="-78"/>
                  </a:rPr>
                  <a:t>میلیارد ریال</a:t>
                </a:r>
                <a:endParaRPr lang="en-US" sz="800">
                  <a:solidFill>
                    <a:sysClr val="windowText" lastClr="000000"/>
                  </a:solidFill>
                  <a:cs typeface="B Mitra" panose="00000400000000000000" pitchFamily="2" charset="-78"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B Mitra" panose="00000400000000000000" pitchFamily="2" charset="-78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IPT.Mitra" panose="00000400000000000000" pitchFamily="2" charset="2"/>
                <a:ea typeface="+mn-ea"/>
                <a:cs typeface="+mn-cs"/>
              </a:defRPr>
            </a:pPr>
            <a:endParaRPr lang="en-US"/>
          </a:p>
        </c:txPr>
        <c:crossAx val="182326400"/>
        <c:crosses val="autoZero"/>
        <c:crossBetween val="between"/>
        <c:majorUnit val="1000"/>
      </c:valAx>
      <c:catAx>
        <c:axId val="1823264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 algn="ctr">
              <a:defRPr lang="en-US" sz="800" b="0" i="0" u="none" strike="noStrike" kern="1200" cap="none" spc="0" normalizeH="0" baseline="0">
                <a:solidFill>
                  <a:sysClr val="windowText" lastClr="000000"/>
                </a:solidFill>
                <a:latin typeface="+mn-lt"/>
                <a:ea typeface="+mn-ea"/>
                <a:cs typeface="B Mitra" panose="00000400000000000000" pitchFamily="2" charset="-78"/>
              </a:defRPr>
            </a:pPr>
            <a:endParaRPr lang="en-US"/>
          </a:p>
        </c:txPr>
        <c:crossAx val="183036928"/>
        <c:crosses val="autoZero"/>
        <c:auto val="1"/>
        <c:lblAlgn val="ctr"/>
        <c:lblOffset val="100"/>
        <c:noMultiLvlLbl val="0"/>
      </c:catAx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6027643117691812"/>
          <c:y val="0.9346504416993926"/>
          <c:w val="0.43319726584324597"/>
          <c:h val="6.338072529666187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B Mitra" panose="00000400000000000000" pitchFamily="2" charset="-78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  <a:scene3d>
      <a:camera prst="orthographicFront"/>
      <a:lightRig rig="threePt" dir="t"/>
    </a:scene3d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100" b="1" i="0" u="none" strike="noStrike" kern="1200" cap="none" spc="0" normalizeH="0" baseline="0">
                <a:solidFill>
                  <a:sysClr val="windowText" lastClr="000000"/>
                </a:solidFill>
                <a:latin typeface="+mj-lt"/>
                <a:ea typeface="+mj-ea"/>
                <a:cs typeface="B Mitra" panose="00000400000000000000" pitchFamily="2" charset="-78"/>
              </a:defRPr>
            </a:pPr>
            <a:r>
              <a:rPr lang="fa-IR" sz="1100" b="1" i="0" baseline="0">
                <a:effectLst/>
              </a:rPr>
              <a:t>نمودار9- ده صنعت فرابورسی با بیشترین حجم معاملات</a:t>
            </a:r>
            <a:endParaRPr lang="fa-IR" sz="1100">
              <a:effectLst/>
            </a:endParaRPr>
          </a:p>
        </c:rich>
      </c:tx>
      <c:layout>
        <c:manualLayout>
          <c:xMode val="edge"/>
          <c:yMode val="edge"/>
          <c:x val="0.32661978144978687"/>
          <c:y val="2.0286281020947274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100" b="1" i="0" u="none" strike="noStrike" kern="1200" cap="none" spc="0" normalizeH="0" baseline="0">
              <a:solidFill>
                <a:sysClr val="windowText" lastClr="000000"/>
              </a:solidFill>
              <a:latin typeface="+mj-lt"/>
              <a:ea typeface="+mj-ea"/>
              <a:cs typeface="B Mitra" panose="00000400000000000000" pitchFamily="2" charset="-78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568261963297042"/>
          <c:y val="7.2399258723485335E-2"/>
          <c:w val="0.8798804741060543"/>
          <c:h val="0.72157391093141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'معاملات فرابورس-صنایع-حجم'!$K$2</c:f>
              <c:strCache>
                <c:ptCount val="1"/>
                <c:pt idx="0">
                  <c:v>اردیبهشت‌ماه 1397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2.192981698790683E-3"/>
                  <c:y val="2.80567419992030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C02-46BE-AAF3-5CC341CAB0DC}"/>
                </c:ext>
              </c:extLst>
            </c:dLbl>
            <c:dLbl>
              <c:idx val="2"/>
              <c:layout>
                <c:manualLayout>
                  <c:x val="-3.7262442169814612E-17"/>
                  <c:y val="-1.75354637495018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AE7-479C-B5F2-D9FCF122E8E6}"/>
                </c:ext>
              </c:extLst>
            </c:dLbl>
            <c:dLbl>
              <c:idx val="3"/>
              <c:layout>
                <c:manualLayout>
                  <c:x val="0"/>
                  <c:y val="1.75354637495018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AE7-479C-B5F2-D9FCF122E8E6}"/>
                </c:ext>
              </c:extLst>
            </c:dLbl>
            <c:dLbl>
              <c:idx val="4"/>
              <c:layout>
                <c:manualLayout>
                  <c:x val="0"/>
                  <c:y val="-3.1563834749103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C02-46BE-AAF3-5CC341CAB0DC}"/>
                </c:ext>
              </c:extLst>
            </c:dLbl>
            <c:dLbl>
              <c:idx val="5"/>
              <c:layout>
                <c:manualLayout>
                  <c:x val="-1.8912535183644439E-3"/>
                  <c:y val="2.06089038578407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C6F-4556-A934-B90611217067}"/>
                </c:ext>
              </c:extLst>
            </c:dLbl>
            <c:dLbl>
              <c:idx val="6"/>
              <c:layout>
                <c:manualLayout>
                  <c:x val="-6.2272046459438879E-3"/>
                  <c:y val="-1.4317499039691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C6F-4556-A934-B90611217067}"/>
                </c:ext>
              </c:extLst>
            </c:dLbl>
            <c:dLbl>
              <c:idx val="7"/>
              <c:layout>
                <c:manualLayout>
                  <c:x val="-1.8912535183644439E-3"/>
                  <c:y val="2.4043721167480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C6F-4556-A934-B90611217067}"/>
                </c:ext>
              </c:extLst>
            </c:dLbl>
            <c:dLbl>
              <c:idx val="8"/>
              <c:layout>
                <c:manualLayout>
                  <c:x val="4.0842989072044115E-3"/>
                  <c:y val="-4.3355398561760591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F4F-48EC-9A78-139C198EA7E6}"/>
                </c:ext>
              </c:extLst>
            </c:dLbl>
            <c:dLbl>
              <c:idx val="9"/>
              <c:layout>
                <c:manualLayout>
                  <c:x val="-5.3720952563856344E-3"/>
                  <c:y val="1.36668919122298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C6F-4556-A934-B90611217067}"/>
                </c:ext>
              </c:extLst>
            </c:dLbl>
            <c:dLbl>
              <c:idx val="10"/>
              <c:layout>
                <c:manualLayout>
                  <c:x val="-1.1347557899033741E-2"/>
                  <c:y val="-4.3355398561760591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C6F-4556-A934-B9061121706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accent1">
                        <a:lumMod val="50000"/>
                      </a:schemeClr>
                    </a:solidFill>
                    <a:latin typeface="IPT.Mitra" panose="00000400000000000000" pitchFamily="2" charset="2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'معاملات فرابورس-صنایع-حجم'!$J$3:$J$13</c:f>
              <c:strCache>
                <c:ptCount val="11"/>
                <c:pt idx="0">
                  <c:v>محصولات شيميايي</c:v>
                </c:pt>
                <c:pt idx="1">
                  <c:v>فلزات اساسي</c:v>
                </c:pt>
                <c:pt idx="2">
                  <c:v>انبوه سازي، املاك و مستغلات</c:v>
                </c:pt>
                <c:pt idx="3">
                  <c:v>بانكها و موسسات اعتباري</c:v>
                </c:pt>
                <c:pt idx="4">
                  <c:v>بيمه وصندوق بازنشستگي به جزتامين اجتماعي</c:v>
                </c:pt>
                <c:pt idx="5">
                  <c:v>سرمايه گذاريها</c:v>
                </c:pt>
                <c:pt idx="6">
                  <c:v>محصولات غذايي و آشاميدني به جز قند و شكر</c:v>
                </c:pt>
                <c:pt idx="7">
                  <c:v>ساخت دستگاه‌ها و وسايل ارتباطي</c:v>
                </c:pt>
                <c:pt idx="8">
                  <c:v>حمل ونقل، انبارداري و ارتباطات</c:v>
                </c:pt>
                <c:pt idx="9">
                  <c:v>ساير محصولات كاني غيرفلزي</c:v>
                </c:pt>
                <c:pt idx="10">
                  <c:v>سایر صنایع</c:v>
                </c:pt>
              </c:strCache>
            </c:strRef>
          </c:cat>
          <c:val>
            <c:numRef>
              <c:f>'معاملات فرابورس-صنایع-حجم'!$K$3:$K$13</c:f>
              <c:numCache>
                <c:formatCode>#,##0</c:formatCode>
                <c:ptCount val="11"/>
                <c:pt idx="0">
                  <c:v>1417628.2150000001</c:v>
                </c:pt>
                <c:pt idx="1">
                  <c:v>1080135.125</c:v>
                </c:pt>
                <c:pt idx="2">
                  <c:v>737411.228</c:v>
                </c:pt>
                <c:pt idx="3">
                  <c:v>516300.31400000001</c:v>
                </c:pt>
                <c:pt idx="4">
                  <c:v>317094.158</c:v>
                </c:pt>
                <c:pt idx="5">
                  <c:v>280073.848</c:v>
                </c:pt>
                <c:pt idx="6">
                  <c:v>165588.84</c:v>
                </c:pt>
                <c:pt idx="7">
                  <c:v>142153.742</c:v>
                </c:pt>
                <c:pt idx="8">
                  <c:v>124261.34299999999</c:v>
                </c:pt>
                <c:pt idx="9">
                  <c:v>119090.054</c:v>
                </c:pt>
                <c:pt idx="10">
                  <c:v>854780.08399999945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D3-4716-89DC-609FD0F992E1}"/>
            </c:ext>
          </c:extLst>
        </c:ser>
        <c:ser>
          <c:idx val="1"/>
          <c:order val="1"/>
          <c:tx>
            <c:strRef>
              <c:f>'معاملات فرابورس-صنایع-حجم'!$L$2</c:f>
              <c:strCache>
                <c:ptCount val="1"/>
                <c:pt idx="0">
                  <c:v>فروردین‌ماه 1397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-1.05212782497011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AE7-479C-B5F2-D9FCF122E8E6}"/>
                </c:ext>
              </c:extLst>
            </c:dLbl>
            <c:dLbl>
              <c:idx val="1"/>
              <c:layout>
                <c:manualLayout>
                  <c:x val="0"/>
                  <c:y val="2.10425564994022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5CA-4CCA-A450-C07195DEE6A5}"/>
                </c:ext>
              </c:extLst>
            </c:dLbl>
            <c:dLbl>
              <c:idx val="2"/>
              <c:layout>
                <c:manualLayout>
                  <c:x val="-1.6004097052570747E-7"/>
                  <c:y val="2.06482156768150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A1D-418A-AFCC-26084A2F8C5F}"/>
                </c:ext>
              </c:extLst>
            </c:dLbl>
            <c:dLbl>
              <c:idx val="4"/>
              <c:layout>
                <c:manualLayout>
                  <c:x val="2.192981698790683E-3"/>
                  <c:y val="2.41881701619310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624-4575-A59C-2BE0D62369F8}"/>
                </c:ext>
              </c:extLst>
            </c:dLbl>
            <c:dLbl>
              <c:idx val="5"/>
              <c:layout>
                <c:manualLayout>
                  <c:x val="5.6737789495168705E-3"/>
                  <c:y val="2.10425564994022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C6F-4556-A934-B90611217067}"/>
                </c:ext>
              </c:extLst>
            </c:dLbl>
            <c:dLbl>
              <c:idx val="6"/>
              <c:layout>
                <c:manualLayout>
                  <c:x val="3.4524784319386547E-3"/>
                  <c:y val="3.06174720047011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C6F-4556-A934-B90611217067}"/>
                </c:ext>
              </c:extLst>
            </c:dLbl>
            <c:dLbl>
              <c:idx val="7"/>
              <c:layout>
                <c:manualLayout>
                  <c:x val="3.480797250726188E-3"/>
                  <c:y val="-1.49948926235898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F4F-48EC-9A78-139C198EA7E6}"/>
                </c:ext>
              </c:extLst>
            </c:dLbl>
            <c:dLbl>
              <c:idx val="8"/>
              <c:layout>
                <c:manualLayout>
                  <c:x val="4.6343063824339035E-3"/>
                  <c:y val="3.74143282136222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F4F-48EC-9A78-139C198EA7E6}"/>
                </c:ext>
              </c:extLst>
            </c:dLbl>
            <c:dLbl>
              <c:idx val="9"/>
              <c:layout>
                <c:manualLayout>
                  <c:x val="1.8913172084137283E-3"/>
                  <c:y val="-5.0590503289901529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F4F-48EC-9A78-139C198EA7E6}"/>
                </c:ext>
              </c:extLst>
            </c:dLbl>
            <c:dLbl>
              <c:idx val="10"/>
              <c:layout>
                <c:manualLayout>
                  <c:x val="7.7300291269369161E-3"/>
                  <c:y val="3.09133557867611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C6F-4556-A934-B9061121706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accent2">
                        <a:lumMod val="50000"/>
                      </a:schemeClr>
                    </a:solidFill>
                    <a:latin typeface="IPT.Mitra" panose="00000400000000000000" pitchFamily="2" charset="2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'معاملات فرابورس-صنایع-حجم'!$J$3:$J$13</c:f>
              <c:strCache>
                <c:ptCount val="11"/>
                <c:pt idx="0">
                  <c:v>محصولات شيميايي</c:v>
                </c:pt>
                <c:pt idx="1">
                  <c:v>فلزات اساسي</c:v>
                </c:pt>
                <c:pt idx="2">
                  <c:v>انبوه سازي، املاك و مستغلات</c:v>
                </c:pt>
                <c:pt idx="3">
                  <c:v>بانكها و موسسات اعتباري</c:v>
                </c:pt>
                <c:pt idx="4">
                  <c:v>بيمه وصندوق بازنشستگي به جزتامين اجتماعي</c:v>
                </c:pt>
                <c:pt idx="5">
                  <c:v>سرمايه گذاريها</c:v>
                </c:pt>
                <c:pt idx="6">
                  <c:v>محصولات غذايي و آشاميدني به جز قند و شكر</c:v>
                </c:pt>
                <c:pt idx="7">
                  <c:v>ساخت دستگاه‌ها و وسايل ارتباطي</c:v>
                </c:pt>
                <c:pt idx="8">
                  <c:v>حمل ونقل، انبارداري و ارتباطات</c:v>
                </c:pt>
                <c:pt idx="9">
                  <c:v>ساير محصولات كاني غيرفلزي</c:v>
                </c:pt>
                <c:pt idx="10">
                  <c:v>سایر صنایع</c:v>
                </c:pt>
              </c:strCache>
            </c:strRef>
          </c:cat>
          <c:val>
            <c:numRef>
              <c:f>'معاملات فرابورس-صنایع-حجم'!$L$3:$L$13</c:f>
              <c:numCache>
                <c:formatCode>#,##0</c:formatCode>
                <c:ptCount val="11"/>
                <c:pt idx="0">
                  <c:v>369238.27100000001</c:v>
                </c:pt>
                <c:pt idx="1">
                  <c:v>673029.50699999998</c:v>
                </c:pt>
                <c:pt idx="2">
                  <c:v>221872.644</c:v>
                </c:pt>
                <c:pt idx="3">
                  <c:v>4692.3109999999997</c:v>
                </c:pt>
                <c:pt idx="4">
                  <c:v>221404.024</c:v>
                </c:pt>
                <c:pt idx="5">
                  <c:v>89528.03</c:v>
                </c:pt>
                <c:pt idx="6">
                  <c:v>242909.13699999999</c:v>
                </c:pt>
                <c:pt idx="7">
                  <c:v>71088.557000000001</c:v>
                </c:pt>
                <c:pt idx="8">
                  <c:v>85529.683000000005</c:v>
                </c:pt>
                <c:pt idx="9">
                  <c:v>73090.013999999996</c:v>
                </c:pt>
                <c:pt idx="10">
                  <c:v>465167.71899999975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8D3-4716-89DC-609FD0F992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0"/>
        <c:axId val="182520448"/>
        <c:axId val="182518528"/>
      </c:barChart>
      <c:valAx>
        <c:axId val="182518528"/>
        <c:scaling>
          <c:orientation val="minMax"/>
          <c:max val="150000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B Mitra" panose="00000400000000000000" pitchFamily="2" charset="-78"/>
                  </a:defRPr>
                </a:pPr>
                <a:r>
                  <a:rPr lang="en-US">
                    <a:solidFill>
                      <a:sysClr val="windowText" lastClr="000000"/>
                    </a:solidFill>
                    <a:cs typeface="B Mitra" panose="00000400000000000000" pitchFamily="2" charset="-78"/>
                  </a:rPr>
                  <a:t> </a:t>
                </a:r>
                <a:r>
                  <a:rPr lang="fa-IR">
                    <a:solidFill>
                      <a:sysClr val="windowText" lastClr="000000"/>
                    </a:solidFill>
                    <a:cs typeface="B Mitra" panose="00000400000000000000" pitchFamily="2" charset="-78"/>
                  </a:rPr>
                  <a:t>هزار سهم</a:t>
                </a:r>
                <a:endParaRPr lang="en-US">
                  <a:solidFill>
                    <a:sysClr val="windowText" lastClr="000000"/>
                  </a:solidFill>
                  <a:cs typeface="B Mitra" panose="00000400000000000000" pitchFamily="2" charset="-78"/>
                </a:endParaRPr>
              </a:p>
            </c:rich>
          </c:tx>
          <c:layout>
            <c:manualLayout>
              <c:xMode val="edge"/>
              <c:yMode val="edge"/>
              <c:x val="0"/>
              <c:y val="0.4161586788232153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B Mitra" panose="00000400000000000000" pitchFamily="2" charset="-78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IPT.Mitra" panose="00000400000000000000" pitchFamily="2" charset="2"/>
                <a:ea typeface="+mn-ea"/>
                <a:cs typeface="+mn-cs"/>
              </a:defRPr>
            </a:pPr>
            <a:endParaRPr lang="en-US"/>
          </a:p>
        </c:txPr>
        <c:crossAx val="182520448"/>
        <c:crosses val="autoZero"/>
        <c:crossBetween val="between"/>
        <c:majorUnit val="500000"/>
      </c:valAx>
      <c:catAx>
        <c:axId val="1825204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 algn="ctr">
              <a:defRPr lang="en-US" sz="800" b="0" i="0" u="none" strike="noStrike" kern="1200" cap="none" spc="0" normalizeH="0" baseline="0">
                <a:solidFill>
                  <a:sysClr val="windowText" lastClr="000000"/>
                </a:solidFill>
                <a:latin typeface="+mn-lt"/>
                <a:ea typeface="+mn-ea"/>
                <a:cs typeface="B Mitra" panose="00000400000000000000" pitchFamily="2" charset="-78"/>
              </a:defRPr>
            </a:pPr>
            <a:endParaRPr lang="en-US"/>
          </a:p>
        </c:txPr>
        <c:crossAx val="182518528"/>
        <c:crosses val="autoZero"/>
        <c:auto val="0"/>
        <c:lblAlgn val="ctr"/>
        <c:lblOffset val="100"/>
        <c:noMultiLvlLbl val="0"/>
      </c:catAx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6754997615763942"/>
          <c:y val="0.94867908251139876"/>
          <c:w val="0.47828234250041701"/>
          <c:h val="4.935225101505481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B Mitra" panose="00000400000000000000" pitchFamily="2" charset="-78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  <a:scene3d>
      <a:camera prst="orthographicFront"/>
      <a:lightRig rig="threePt" dir="t"/>
    </a:scene3d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100" b="1" i="0" u="none" strike="noStrike" kern="1200" cap="none" spc="0" normalizeH="0" baseline="0">
                <a:solidFill>
                  <a:sysClr val="windowText" lastClr="000000"/>
                </a:solidFill>
                <a:latin typeface="+mj-lt"/>
                <a:ea typeface="+mj-ea"/>
                <a:cs typeface="B Mitra" panose="00000400000000000000" pitchFamily="2" charset="-78"/>
              </a:defRPr>
            </a:pPr>
            <a:r>
              <a:rPr lang="fa-IR" sz="1100" b="1" i="0" baseline="0">
                <a:effectLst/>
              </a:rPr>
              <a:t>نمودار10- ده صنعت فرابورسی با بیشترین تعداد معاملات</a:t>
            </a:r>
            <a:endParaRPr lang="fa-IR" sz="1100">
              <a:effectLst/>
            </a:endParaRPr>
          </a:p>
        </c:rich>
      </c:tx>
      <c:layout>
        <c:manualLayout>
          <c:xMode val="edge"/>
          <c:yMode val="edge"/>
          <c:x val="0.30506930412506017"/>
          <c:y val="2.0287604894458616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100" b="1" i="0" u="none" strike="noStrike" kern="1200" cap="none" spc="0" normalizeH="0" baseline="0">
              <a:solidFill>
                <a:sysClr val="windowText" lastClr="000000"/>
              </a:solidFill>
              <a:latin typeface="+mj-lt"/>
              <a:ea typeface="+mj-ea"/>
              <a:cs typeface="B Mitra" panose="00000400000000000000" pitchFamily="2" charset="-78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1213884267158398E-2"/>
          <c:y val="0.10505491876806539"/>
          <c:w val="0.89982520319608317"/>
          <c:h val="0.6704467857010831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'معاملات فرابورس-صنایع-تعداد'!$M$2</c:f>
              <c:strCache>
                <c:ptCount val="1"/>
                <c:pt idx="0">
                  <c:v>اردیبهشت‌ماه 1397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3.9623576027736501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C0CE-440B-A3C7-6C46628D171F}"/>
                </c:ext>
              </c:extLst>
            </c:dLbl>
            <c:dLbl>
              <c:idx val="3"/>
              <c:layout>
                <c:manualLayout>
                  <c:x val="-2.051282051282089E-3"/>
                  <c:y val="2.25442834138486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B9D0-4F2E-86A0-ED7C1073B29B}"/>
                </c:ext>
              </c:extLst>
            </c:dLbl>
            <c:dLbl>
              <c:idx val="5"/>
              <c:layout>
                <c:manualLayout>
                  <c:x val="-5.7471264367816091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7258-4063-9F76-EF59506C51C8}"/>
                </c:ext>
              </c:extLst>
            </c:dLbl>
            <c:dLbl>
              <c:idx val="6"/>
              <c:layout>
                <c:manualLayout>
                  <c:x val="-2.0512820512820513E-3"/>
                  <c:y val="1.6103059581320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60B5-48DF-BF8C-7FBA69CB3140}"/>
                </c:ext>
              </c:extLst>
            </c:dLbl>
            <c:dLbl>
              <c:idx val="7"/>
              <c:layout>
                <c:manualLayout>
                  <c:x val="-6.1538461538461538E-3"/>
                  <c:y val="1.9323671497584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60B5-48DF-BF8C-7FBA69CB3140}"/>
                </c:ext>
              </c:extLst>
            </c:dLbl>
            <c:dLbl>
              <c:idx val="8"/>
              <c:layout>
                <c:manualLayout>
                  <c:x val="-6.1538461538461538E-3"/>
                  <c:y val="1.64127711884115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B9D0-4F2E-86A0-ED7C1073B29B}"/>
                </c:ext>
              </c:extLst>
            </c:dLbl>
            <c:dLbl>
              <c:idx val="9"/>
              <c:layout>
                <c:manualLayout>
                  <c:x val="0"/>
                  <c:y val="9.66183574879227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B9D0-4F2E-86A0-ED7C1073B29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accent1">
                        <a:lumMod val="50000"/>
                      </a:schemeClr>
                    </a:solidFill>
                    <a:latin typeface="IPT.Mitra" panose="00000400000000000000" pitchFamily="2" charset="2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'معاملات فرابورس-صنایع-تعداد'!$L$3:$L$13</c:f>
              <c:strCache>
                <c:ptCount val="11"/>
                <c:pt idx="0">
                  <c:v>انبوه سازي، املاك و مستغلات</c:v>
                </c:pt>
                <c:pt idx="1">
                  <c:v>محصولات شيميايي</c:v>
                </c:pt>
                <c:pt idx="2">
                  <c:v>فلزات اساسي</c:v>
                </c:pt>
                <c:pt idx="3">
                  <c:v>محصولات غذايي و آشاميدني به جز قند و شكر</c:v>
                </c:pt>
                <c:pt idx="4">
                  <c:v>سرمايه گذاريها</c:v>
                </c:pt>
                <c:pt idx="5">
                  <c:v>بيمه وصندوق بازنشستگي به جزتامين اجتماعي</c:v>
                </c:pt>
                <c:pt idx="6">
                  <c:v>ساير محصولات كاني غيرفلزي</c:v>
                </c:pt>
                <c:pt idx="7">
                  <c:v>حمل ونقل، انبارداري و ارتباطات</c:v>
                </c:pt>
                <c:pt idx="8">
                  <c:v>فعاليتهاي كمكي به نهادهاي مالي واسط</c:v>
                </c:pt>
                <c:pt idx="9">
                  <c:v>قند و شكر</c:v>
                </c:pt>
                <c:pt idx="10">
                  <c:v>سایر صنایع</c:v>
                </c:pt>
              </c:strCache>
            </c:strRef>
          </c:cat>
          <c:val>
            <c:numRef>
              <c:f>'معاملات فرابورس-صنایع-تعداد'!$M$3:$M$13</c:f>
              <c:numCache>
                <c:formatCode>#,##0</c:formatCode>
                <c:ptCount val="11"/>
                <c:pt idx="0">
                  <c:v>77823</c:v>
                </c:pt>
                <c:pt idx="1">
                  <c:v>70556</c:v>
                </c:pt>
                <c:pt idx="2">
                  <c:v>68914</c:v>
                </c:pt>
                <c:pt idx="3">
                  <c:v>41429</c:v>
                </c:pt>
                <c:pt idx="4">
                  <c:v>27874</c:v>
                </c:pt>
                <c:pt idx="5">
                  <c:v>26974</c:v>
                </c:pt>
                <c:pt idx="6">
                  <c:v>19787</c:v>
                </c:pt>
                <c:pt idx="7">
                  <c:v>19232</c:v>
                </c:pt>
                <c:pt idx="8">
                  <c:v>17238</c:v>
                </c:pt>
                <c:pt idx="9">
                  <c:v>16342</c:v>
                </c:pt>
                <c:pt idx="10">
                  <c:v>144035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05-49E3-A228-52DA47D02740}"/>
            </c:ext>
          </c:extLst>
        </c:ser>
        <c:ser>
          <c:idx val="1"/>
          <c:order val="1"/>
          <c:tx>
            <c:strRef>
              <c:f>'معاملات فرابورس-صنایع-تعداد'!$N$2</c:f>
              <c:strCache>
                <c:ptCount val="1"/>
                <c:pt idx="0">
                  <c:v>فروردین‌ماه 1397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2"/>
              <c:layout>
                <c:manualLayout>
                  <c:x val="1.9157088122605363E-3"/>
                  <c:y val="1.79211469534050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7258-4063-9F76-EF59506C51C8}"/>
                </c:ext>
              </c:extLst>
            </c:dLbl>
            <c:dLbl>
              <c:idx val="3"/>
              <c:layout>
                <c:manualLayout>
                  <c:x val="4.1025641025641026E-3"/>
                  <c:y val="-6.44122383252818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B9D0-4F2E-86A0-ED7C1073B29B}"/>
                </c:ext>
              </c:extLst>
            </c:dLbl>
            <c:dLbl>
              <c:idx val="6"/>
              <c:layout>
                <c:manualLayout>
                  <c:x val="0"/>
                  <c:y val="-3.375527426160337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60B5-48DF-BF8C-7FBA69CB3140}"/>
                </c:ext>
              </c:extLst>
            </c:dLbl>
            <c:dLbl>
              <c:idx val="7"/>
              <c:layout>
                <c:manualLayout>
                  <c:x val="2.3222312728150359E-3"/>
                  <c:y val="1.42895041345638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B9D0-4F2E-86A0-ED7C1073B29B}"/>
                </c:ext>
              </c:extLst>
            </c:dLbl>
            <c:dLbl>
              <c:idx val="8"/>
              <c:layout>
                <c:manualLayout>
                  <c:x val="2.0512820512820513E-3"/>
                  <c:y val="-1.28824476650563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B9D0-4F2E-86A0-ED7C1073B29B}"/>
                </c:ext>
              </c:extLst>
            </c:dLbl>
            <c:dLbl>
              <c:idx val="9"/>
              <c:layout>
                <c:manualLayout>
                  <c:x val="0"/>
                  <c:y val="-1.28824476650563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B9D0-4F2E-86A0-ED7C1073B29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accent2">
                        <a:lumMod val="50000"/>
                      </a:schemeClr>
                    </a:solidFill>
                    <a:latin typeface="IPT.Mitra" panose="00000400000000000000" pitchFamily="2" charset="2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'معاملات فرابورس-صنایع-تعداد'!$L$3:$L$13</c:f>
              <c:strCache>
                <c:ptCount val="11"/>
                <c:pt idx="0">
                  <c:v>انبوه سازي، املاك و مستغلات</c:v>
                </c:pt>
                <c:pt idx="1">
                  <c:v>محصولات شيميايي</c:v>
                </c:pt>
                <c:pt idx="2">
                  <c:v>فلزات اساسي</c:v>
                </c:pt>
                <c:pt idx="3">
                  <c:v>محصولات غذايي و آشاميدني به جز قند و شكر</c:v>
                </c:pt>
                <c:pt idx="4">
                  <c:v>سرمايه گذاريها</c:v>
                </c:pt>
                <c:pt idx="5">
                  <c:v>بيمه وصندوق بازنشستگي به جزتامين اجتماعي</c:v>
                </c:pt>
                <c:pt idx="6">
                  <c:v>ساير محصولات كاني غيرفلزي</c:v>
                </c:pt>
                <c:pt idx="7">
                  <c:v>حمل ونقل، انبارداري و ارتباطات</c:v>
                </c:pt>
                <c:pt idx="8">
                  <c:v>فعاليتهاي كمكي به نهادهاي مالي واسط</c:v>
                </c:pt>
                <c:pt idx="9">
                  <c:v>قند و شكر</c:v>
                </c:pt>
                <c:pt idx="10">
                  <c:v>سایر صنایع</c:v>
                </c:pt>
              </c:strCache>
            </c:strRef>
          </c:cat>
          <c:val>
            <c:numRef>
              <c:f>'معاملات فرابورس-صنایع-تعداد'!$N$3:$N$13</c:f>
              <c:numCache>
                <c:formatCode>#,##0</c:formatCode>
                <c:ptCount val="11"/>
                <c:pt idx="0">
                  <c:v>30802</c:v>
                </c:pt>
                <c:pt idx="1">
                  <c:v>42905</c:v>
                </c:pt>
                <c:pt idx="2">
                  <c:v>48384</c:v>
                </c:pt>
                <c:pt idx="3">
                  <c:v>102297</c:v>
                </c:pt>
                <c:pt idx="4">
                  <c:v>10684</c:v>
                </c:pt>
                <c:pt idx="5">
                  <c:v>20801</c:v>
                </c:pt>
                <c:pt idx="6">
                  <c:v>11153</c:v>
                </c:pt>
                <c:pt idx="7">
                  <c:v>15227</c:v>
                </c:pt>
                <c:pt idx="8">
                  <c:v>9499</c:v>
                </c:pt>
                <c:pt idx="9">
                  <c:v>3161</c:v>
                </c:pt>
                <c:pt idx="10">
                  <c:v>90997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B05-49E3-A228-52DA47D027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0"/>
        <c:axId val="183223040"/>
        <c:axId val="183188480"/>
      </c:barChart>
      <c:valAx>
        <c:axId val="183188480"/>
        <c:scaling>
          <c:orientation val="minMax"/>
          <c:max val="155000"/>
          <c:min val="0"/>
        </c:scaling>
        <c:delete val="0"/>
        <c:axPos val="l"/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IPT.Mitra" panose="00000400000000000000" pitchFamily="2" charset="2"/>
                <a:ea typeface="+mn-ea"/>
                <a:cs typeface="+mn-cs"/>
              </a:defRPr>
            </a:pPr>
            <a:endParaRPr lang="en-US"/>
          </a:p>
        </c:txPr>
        <c:crossAx val="183223040"/>
        <c:crosses val="autoZero"/>
        <c:crossBetween val="between"/>
        <c:majorUnit val="20000"/>
      </c:valAx>
      <c:catAx>
        <c:axId val="1832230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 algn="ctr">
              <a:defRPr lang="en-US" sz="900" b="0" i="0" u="none" strike="noStrike" kern="1200" cap="none" spc="0" normalizeH="0" baseline="0">
                <a:solidFill>
                  <a:sysClr val="windowText" lastClr="000000"/>
                </a:solidFill>
                <a:latin typeface="+mn-lt"/>
                <a:ea typeface="+mn-ea"/>
                <a:cs typeface="B Mitra" panose="00000400000000000000" pitchFamily="2" charset="-78"/>
              </a:defRPr>
            </a:pPr>
            <a:endParaRPr lang="en-US"/>
          </a:p>
        </c:txPr>
        <c:crossAx val="183188480"/>
        <c:crosses val="autoZero"/>
        <c:auto val="1"/>
        <c:lblAlgn val="ctr"/>
        <c:lblOffset val="100"/>
        <c:noMultiLvlLbl val="0"/>
      </c:catAx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9940432014963647"/>
          <c:y val="0.9346504670787118"/>
          <c:w val="0.43581277892313935"/>
          <c:h val="6.338072529666187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B Mitra" panose="00000400000000000000" pitchFamily="2" charset="-78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  <a:scene3d>
      <a:camera prst="orthographicFront"/>
      <a:lightRig rig="threePt" dir="t"/>
    </a:scene3d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8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Relationship Id="rId4" Type="http://schemas.openxmlformats.org/officeDocument/2006/relationships/chart" Target="../charts/chart16.xml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9.xml"/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3800475</xdr:colOff>
      <xdr:row>0</xdr:row>
      <xdr:rowOff>9525</xdr:rowOff>
    </xdr:from>
    <xdr:to>
      <xdr:col>10</xdr:col>
      <xdr:colOff>142875</xdr:colOff>
      <xdr:row>21</xdr:row>
      <xdr:rowOff>9525</xdr:rowOff>
    </xdr:to>
    <xdr:sp macro="" textlink="">
      <xdr:nvSpPr>
        <xdr:cNvPr id="2" name="Text Box 76"/>
        <xdr:cNvSpPr txBox="1"/>
      </xdr:nvSpPr>
      <xdr:spPr>
        <a:xfrm>
          <a:off x="9981447525" y="9525"/>
          <a:ext cx="5029200" cy="5048250"/>
        </a:xfrm>
        <a:prstGeom prst="rect">
          <a:avLst/>
        </a:prstGeom>
        <a:gradFill flip="none" rotWithShape="1">
          <a:gsLst>
            <a:gs pos="20000">
              <a:schemeClr val="accent3">
                <a:lumMod val="40000"/>
                <a:lumOff val="60000"/>
                <a:shade val="30000"/>
                <a:satMod val="115000"/>
              </a:schemeClr>
            </a:gs>
            <a:gs pos="50000">
              <a:schemeClr val="accent3">
                <a:lumMod val="40000"/>
                <a:lumOff val="60000"/>
                <a:shade val="67500"/>
                <a:satMod val="115000"/>
              </a:schemeClr>
            </a:gs>
            <a:gs pos="100000">
              <a:schemeClr val="accent3">
                <a:lumMod val="40000"/>
                <a:lumOff val="60000"/>
                <a:shade val="100000"/>
                <a:satMod val="115000"/>
              </a:schemeClr>
            </a:gs>
          </a:gsLst>
          <a:lin ang="2700000" scaled="1"/>
          <a:tileRect/>
        </a:gra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marL="0" marR="0" algn="ctr" rtl="1">
            <a:lnSpc>
              <a:spcPct val="115000"/>
            </a:lnSpc>
            <a:spcBef>
              <a:spcPts val="0"/>
            </a:spcBef>
            <a:spcAft>
              <a:spcPts val="0"/>
            </a:spcAft>
          </a:pPr>
          <a:endParaRPr lang="fa-IR" sz="1200" b="1">
            <a:solidFill>
              <a:srgbClr val="1F4E79"/>
            </a:solidFill>
            <a:effectLst/>
            <a:latin typeface="Times New Roman" panose="02020603050405020304" pitchFamily="18" charset="0"/>
            <a:ea typeface="Calibri" panose="020F0502020204030204" pitchFamily="34" charset="0"/>
            <a:cs typeface="B Mitra" panose="00000400000000000000" pitchFamily="2" charset="-78"/>
          </a:endParaRPr>
        </a:p>
        <a:p>
          <a:pPr marL="0" marR="0" algn="ctr" rtl="1">
            <a:lnSpc>
              <a:spcPct val="115000"/>
            </a:lnSpc>
            <a:spcBef>
              <a:spcPts val="0"/>
            </a:spcBef>
            <a:spcAft>
              <a:spcPts val="0"/>
            </a:spcAft>
          </a:pPr>
          <a:endParaRPr lang="fa-IR" sz="1200" b="1">
            <a:solidFill>
              <a:srgbClr val="1F4E79"/>
            </a:solidFill>
            <a:effectLst/>
            <a:latin typeface="Times New Roman" panose="02020603050405020304" pitchFamily="18" charset="0"/>
            <a:ea typeface="Calibri" panose="020F0502020204030204" pitchFamily="34" charset="0"/>
            <a:cs typeface="B Mitra" panose="00000400000000000000" pitchFamily="2" charset="-78"/>
          </a:endParaRPr>
        </a:p>
        <a:p>
          <a:pPr marL="0" marR="0" algn="ctr" rtl="1">
            <a:lnSpc>
              <a:spcPct val="115000"/>
            </a:lnSpc>
            <a:spcBef>
              <a:spcPts val="0"/>
            </a:spcBef>
            <a:spcAft>
              <a:spcPts val="0"/>
            </a:spcAft>
          </a:pPr>
          <a:endParaRPr lang="fa-IR" sz="1200" b="1">
            <a:solidFill>
              <a:srgbClr val="1F4E79"/>
            </a:solidFill>
            <a:effectLst/>
            <a:latin typeface="Times New Roman" panose="02020603050405020304" pitchFamily="18" charset="0"/>
            <a:ea typeface="Calibri" panose="020F0502020204030204" pitchFamily="34" charset="0"/>
            <a:cs typeface="B Mitra" panose="00000400000000000000" pitchFamily="2" charset="-78"/>
          </a:endParaRPr>
        </a:p>
        <a:p>
          <a:pPr marL="0" marR="0" algn="ctr" rtl="1">
            <a:lnSpc>
              <a:spcPct val="115000"/>
            </a:lnSpc>
            <a:spcBef>
              <a:spcPts val="0"/>
            </a:spcBef>
            <a:spcAft>
              <a:spcPts val="0"/>
            </a:spcAft>
          </a:pPr>
          <a:endParaRPr lang="fa-IR" sz="1200" b="1">
            <a:solidFill>
              <a:srgbClr val="1F4E79"/>
            </a:solidFill>
            <a:effectLst/>
            <a:latin typeface="Times New Roman" panose="02020603050405020304" pitchFamily="18" charset="0"/>
            <a:ea typeface="Calibri" panose="020F0502020204030204" pitchFamily="34" charset="0"/>
            <a:cs typeface="B Mitra" panose="00000400000000000000" pitchFamily="2" charset="-78"/>
          </a:endParaRPr>
        </a:p>
        <a:p>
          <a:pPr marL="0" marR="0" algn="ctr" rtl="1">
            <a:lnSpc>
              <a:spcPct val="115000"/>
            </a:lnSpc>
            <a:spcBef>
              <a:spcPts val="0"/>
            </a:spcBef>
            <a:spcAft>
              <a:spcPts val="0"/>
            </a:spcAft>
          </a:pPr>
          <a:endParaRPr lang="fa-IR" sz="1200" b="1">
            <a:solidFill>
              <a:srgbClr val="1F4E79"/>
            </a:solidFill>
            <a:effectLst/>
            <a:latin typeface="Times New Roman" panose="02020603050405020304" pitchFamily="18" charset="0"/>
            <a:ea typeface="Calibri" panose="020F0502020204030204" pitchFamily="34" charset="0"/>
            <a:cs typeface="B Mitra" panose="00000400000000000000" pitchFamily="2" charset="-78"/>
          </a:endParaRPr>
        </a:p>
        <a:p>
          <a:pPr marL="0" marR="0" algn="ctr" rtl="1">
            <a:lnSpc>
              <a:spcPct val="115000"/>
            </a:lnSpc>
            <a:spcBef>
              <a:spcPts val="0"/>
            </a:spcBef>
            <a:spcAft>
              <a:spcPts val="0"/>
            </a:spcAft>
          </a:pPr>
          <a:endParaRPr lang="fa-IR" sz="500" b="1">
            <a:solidFill>
              <a:srgbClr val="1F4E79"/>
            </a:solidFill>
            <a:effectLst/>
            <a:latin typeface="Times New Roman" panose="02020603050405020304" pitchFamily="18" charset="0"/>
            <a:ea typeface="Calibri" panose="020F0502020204030204" pitchFamily="34" charset="0"/>
            <a:cs typeface="B Mitra" panose="00000400000000000000" pitchFamily="2" charset="-78"/>
          </a:endParaRPr>
        </a:p>
        <a:p>
          <a:pPr marL="0" marR="0" algn="ctr" rtl="1">
            <a:lnSpc>
              <a:spcPct val="115000"/>
            </a:lnSpc>
            <a:spcBef>
              <a:spcPts val="0"/>
            </a:spcBef>
            <a:spcAft>
              <a:spcPts val="0"/>
            </a:spcAft>
          </a:pPr>
          <a:r>
            <a:rPr lang="fa-IR" sz="1200" b="1">
              <a:solidFill>
                <a:schemeClr val="tx1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B Mitra" panose="00000400000000000000" pitchFamily="2" charset="-78"/>
            </a:rPr>
            <a:t>مرکز پژوهش، توسعه و مطالعات اسلامی</a:t>
          </a:r>
          <a:endParaRPr lang="en-US" sz="1200">
            <a:solidFill>
              <a:schemeClr val="tx1"/>
            </a:solidFill>
            <a:effectLst/>
            <a:latin typeface="Times New Roman" panose="02020603050405020304" pitchFamily="18" charset="0"/>
            <a:ea typeface="Calibri" panose="020F0502020204030204" pitchFamily="34" charset="0"/>
            <a:cs typeface="B Mitra" panose="00000400000000000000" pitchFamily="2" charset="-78"/>
          </a:endParaRPr>
        </a:p>
        <a:p>
          <a:pPr marL="0" marR="0" algn="ctr" rtl="1">
            <a:lnSpc>
              <a:spcPct val="115000"/>
            </a:lnSpc>
            <a:spcBef>
              <a:spcPts val="0"/>
            </a:spcBef>
            <a:spcAft>
              <a:spcPts val="0"/>
            </a:spcAft>
          </a:pPr>
          <a:r>
            <a:rPr lang="fa-IR" sz="1200" b="1">
              <a:solidFill>
                <a:schemeClr val="tx1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B Mitra" panose="00000400000000000000" pitchFamily="2" charset="-78"/>
            </a:rPr>
            <a:t>گروه آمار و تحلیل ریسک</a:t>
          </a:r>
          <a:endParaRPr lang="en-US" sz="1200">
            <a:solidFill>
              <a:schemeClr val="tx1"/>
            </a:solidFill>
            <a:effectLst/>
            <a:latin typeface="Times New Roman" panose="02020603050405020304" pitchFamily="18" charset="0"/>
            <a:ea typeface="Calibri" panose="020F0502020204030204" pitchFamily="34" charset="0"/>
            <a:cs typeface="B Mitra" panose="00000400000000000000" pitchFamily="2" charset="-78"/>
          </a:endParaRPr>
        </a:p>
        <a:p>
          <a:pPr marL="0" marR="0" algn="just" rtl="1">
            <a:lnSpc>
              <a:spcPct val="115000"/>
            </a:lnSpc>
            <a:spcBef>
              <a:spcPts val="0"/>
            </a:spcBef>
            <a:spcAft>
              <a:spcPts val="0"/>
            </a:spcAft>
          </a:pPr>
          <a:r>
            <a:rPr lang="fa-IR" sz="1200" b="1">
              <a:solidFill>
                <a:srgbClr val="1F4E79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B Mitra" panose="00000400000000000000" pitchFamily="2" charset="-78"/>
            </a:rPr>
            <a:t> </a:t>
          </a:r>
        </a:p>
        <a:p>
          <a:pPr marL="0" marR="0" algn="just" rtl="1">
            <a:lnSpc>
              <a:spcPct val="115000"/>
            </a:lnSpc>
            <a:spcBef>
              <a:spcPts val="0"/>
            </a:spcBef>
            <a:spcAft>
              <a:spcPts val="0"/>
            </a:spcAft>
          </a:pPr>
          <a:endParaRPr lang="en-US" sz="1200" b="1">
            <a:solidFill>
              <a:srgbClr val="1F4E79"/>
            </a:solidFill>
            <a:effectLst/>
            <a:latin typeface="Times New Roman" panose="02020603050405020304" pitchFamily="18" charset="0"/>
            <a:ea typeface="Calibri" panose="020F0502020204030204" pitchFamily="34" charset="0"/>
            <a:cs typeface="B Mitra" panose="00000400000000000000" pitchFamily="2" charset="-78"/>
          </a:endParaRPr>
        </a:p>
        <a:p>
          <a:pPr marL="0" marR="0" algn="just" rtl="1">
            <a:lnSpc>
              <a:spcPct val="115000"/>
            </a:lnSpc>
            <a:spcBef>
              <a:spcPts val="0"/>
            </a:spcBef>
            <a:spcAft>
              <a:spcPts val="0"/>
            </a:spcAft>
          </a:pPr>
          <a:endParaRPr lang="en-US" sz="1200">
            <a:effectLst/>
            <a:latin typeface="Times New Roman" panose="02020603050405020304" pitchFamily="18" charset="0"/>
            <a:ea typeface="Calibri" panose="020F0502020204030204" pitchFamily="34" charset="0"/>
            <a:cs typeface="B Mitra" panose="00000400000000000000" pitchFamily="2" charset="-78"/>
          </a:endParaRPr>
        </a:p>
        <a:p>
          <a:pPr marL="0" marR="0" algn="just" rtl="1">
            <a:lnSpc>
              <a:spcPct val="150000"/>
            </a:lnSpc>
            <a:spcBef>
              <a:spcPts val="0"/>
            </a:spcBef>
            <a:spcAft>
              <a:spcPts val="0"/>
            </a:spcAft>
          </a:pPr>
          <a:r>
            <a:rPr lang="fa-IR" sz="1400" b="1">
              <a:solidFill>
                <a:schemeClr val="tx1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B Mitra" panose="00000400000000000000" pitchFamily="2" charset="-78"/>
            </a:rPr>
            <a:t>عنوان: </a:t>
          </a:r>
          <a:r>
            <a:rPr lang="fa-IR" sz="1400">
              <a:solidFill>
                <a:schemeClr val="tx1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B Mitra" panose="00000400000000000000" pitchFamily="2" charset="-78"/>
            </a:rPr>
            <a:t>گزارش آماری بازار سرمایه</a:t>
          </a:r>
          <a:endParaRPr lang="en-US" sz="1400">
            <a:solidFill>
              <a:schemeClr val="tx1"/>
            </a:solidFill>
            <a:effectLst/>
            <a:latin typeface="Times New Roman" panose="02020603050405020304" pitchFamily="18" charset="0"/>
            <a:ea typeface="Calibri" panose="020F0502020204030204" pitchFamily="34" charset="0"/>
            <a:cs typeface="B Mitra" panose="00000400000000000000" pitchFamily="2" charset="-78"/>
          </a:endParaRPr>
        </a:p>
        <a:p>
          <a:pPr marL="0" marR="0" algn="just" rtl="1">
            <a:lnSpc>
              <a:spcPct val="150000"/>
            </a:lnSpc>
            <a:spcBef>
              <a:spcPts val="0"/>
            </a:spcBef>
            <a:spcAft>
              <a:spcPts val="0"/>
            </a:spcAft>
          </a:pPr>
          <a:endParaRPr lang="en-US" sz="1400">
            <a:solidFill>
              <a:schemeClr val="tx1"/>
            </a:solidFill>
            <a:effectLst/>
            <a:latin typeface="Times New Roman" panose="02020603050405020304" pitchFamily="18" charset="0"/>
            <a:ea typeface="Calibri" panose="020F0502020204030204" pitchFamily="34" charset="0"/>
            <a:cs typeface="B Mitra" panose="00000400000000000000" pitchFamily="2" charset="-78"/>
          </a:endParaRPr>
        </a:p>
        <a:p>
          <a:pPr marL="0" marR="0" algn="just" rtl="1">
            <a:lnSpc>
              <a:spcPct val="115000"/>
            </a:lnSpc>
            <a:spcBef>
              <a:spcPts val="0"/>
            </a:spcBef>
            <a:spcAft>
              <a:spcPts val="0"/>
            </a:spcAft>
          </a:pPr>
          <a:r>
            <a:rPr lang="fa-IR" sz="1400" b="1">
              <a:solidFill>
                <a:schemeClr val="tx1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B Mitra" panose="00000400000000000000" pitchFamily="2" charset="-78"/>
            </a:rPr>
            <a:t>تهیه­کنندگان:</a:t>
          </a:r>
          <a:r>
            <a:rPr lang="fa-IR" sz="1400">
              <a:solidFill>
                <a:schemeClr val="tx1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B Mitra" panose="00000400000000000000" pitchFamily="2" charset="-78"/>
            </a:rPr>
            <a:t>  </a:t>
          </a:r>
          <a:endParaRPr lang="en-US" sz="1400">
            <a:solidFill>
              <a:schemeClr val="tx1"/>
            </a:solidFill>
            <a:effectLst/>
            <a:latin typeface="Times New Roman" panose="02020603050405020304" pitchFamily="18" charset="0"/>
            <a:ea typeface="Calibri" panose="020F0502020204030204" pitchFamily="34" charset="0"/>
            <a:cs typeface="B Mitra" panose="00000400000000000000" pitchFamily="2" charset="-78"/>
          </a:endParaRPr>
        </a:p>
        <a:p>
          <a:pPr marL="0" marR="0" indent="0" algn="just" defTabSz="914400" rtl="1" eaLnBrk="1" fontAlgn="auto" latinLnBrk="0" hangingPunct="1">
            <a:lnSpc>
              <a:spcPct val="11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a-IR" sz="1400">
              <a:solidFill>
                <a:schemeClr val="tx1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B Mitra" panose="00000400000000000000" pitchFamily="2" charset="-78"/>
            </a:rPr>
            <a:t>زانیار احمدی (سرپرست) </a:t>
          </a:r>
          <a:r>
            <a:rPr lang="fa-IR" sz="1400">
              <a:solidFill>
                <a:schemeClr val="tx1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-</a:t>
          </a:r>
          <a:r>
            <a:rPr lang="fa-IR" sz="1400">
              <a:solidFill>
                <a:schemeClr val="tx1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B Mitra" panose="00000400000000000000" pitchFamily="2" charset="-78"/>
            </a:rPr>
            <a:t> حسن </a:t>
          </a:r>
          <a:r>
            <a:rPr lang="fa-IR" sz="1400" baseline="0">
              <a:solidFill>
                <a:schemeClr val="tx1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B Mitra" panose="00000400000000000000" pitchFamily="2" charset="-78"/>
            </a:rPr>
            <a:t>حکیمیان - سامان ابراهیم­پور- زهره گیوی  </a:t>
          </a:r>
          <a:r>
            <a:rPr lang="fa-IR" sz="1000" b="1">
              <a:solidFill>
                <a:schemeClr val="tx1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B Mitra" panose="00000400000000000000" pitchFamily="2" charset="-78"/>
            </a:rPr>
            <a:t> </a:t>
          </a:r>
          <a:endParaRPr lang="en-US" sz="1400">
            <a:solidFill>
              <a:schemeClr val="tx1"/>
            </a:solidFill>
            <a:effectLst/>
            <a:latin typeface="Times New Roman" panose="02020603050405020304" pitchFamily="18" charset="0"/>
            <a:ea typeface="Calibri" panose="020F0502020204030204" pitchFamily="34" charset="0"/>
            <a:cs typeface="B Mitra" panose="00000400000000000000" pitchFamily="2" charset="-78"/>
          </a:endParaRPr>
        </a:p>
        <a:p>
          <a:pPr marL="0" marR="0" algn="just" rtl="1">
            <a:lnSpc>
              <a:spcPct val="115000"/>
            </a:lnSpc>
            <a:spcBef>
              <a:spcPts val="0"/>
            </a:spcBef>
            <a:spcAft>
              <a:spcPts val="0"/>
            </a:spcAft>
          </a:pPr>
          <a:endParaRPr lang="en-US" sz="1400">
            <a:solidFill>
              <a:schemeClr val="tx1"/>
            </a:solidFill>
            <a:effectLst/>
            <a:latin typeface="Times New Roman" panose="02020603050405020304" pitchFamily="18" charset="0"/>
            <a:ea typeface="Calibri" panose="020F0502020204030204" pitchFamily="34" charset="0"/>
            <a:cs typeface="B Mitra" panose="00000400000000000000" pitchFamily="2" charset="-78"/>
          </a:endParaRPr>
        </a:p>
        <a:p>
          <a:pPr marL="0" marR="0" algn="just" rtl="1">
            <a:lnSpc>
              <a:spcPct val="115000"/>
            </a:lnSpc>
            <a:spcBef>
              <a:spcPts val="0"/>
            </a:spcBef>
            <a:spcAft>
              <a:spcPts val="0"/>
            </a:spcAft>
          </a:pPr>
          <a:endParaRPr lang="en-US" sz="1400">
            <a:solidFill>
              <a:schemeClr val="tx1"/>
            </a:solidFill>
            <a:effectLst/>
            <a:latin typeface="Times New Roman" panose="02020603050405020304" pitchFamily="18" charset="0"/>
            <a:ea typeface="Calibri" panose="020F0502020204030204" pitchFamily="34" charset="0"/>
            <a:cs typeface="B Mitra" panose="00000400000000000000" pitchFamily="2" charset="-78"/>
          </a:endParaRPr>
        </a:p>
        <a:p>
          <a:pPr marL="0" marR="0" algn="just" rtl="1">
            <a:lnSpc>
              <a:spcPct val="115000"/>
            </a:lnSpc>
            <a:spcBef>
              <a:spcPts val="0"/>
            </a:spcBef>
            <a:spcAft>
              <a:spcPts val="0"/>
            </a:spcAft>
          </a:pPr>
          <a:r>
            <a:rPr lang="fa-IR" sz="1400">
              <a:solidFill>
                <a:schemeClr val="tx1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B Mitra" panose="00000400000000000000" pitchFamily="2" charset="-78"/>
            </a:rPr>
            <a:t> </a:t>
          </a:r>
          <a:r>
            <a:rPr lang="fa-IR" sz="1000" b="1">
              <a:solidFill>
                <a:schemeClr val="tx1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B Mitra" panose="00000400000000000000" pitchFamily="2" charset="-78"/>
            </a:rPr>
            <a:t> </a:t>
          </a:r>
          <a:r>
            <a:rPr lang="fa-IR" sz="1400" b="1">
              <a:solidFill>
                <a:schemeClr val="tx1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B Mitra" panose="00000400000000000000" pitchFamily="2" charset="-78"/>
            </a:rPr>
            <a:t>تاریخ گزارش: </a:t>
          </a:r>
          <a:r>
            <a:rPr lang="fa-IR" sz="1400" b="0">
              <a:solidFill>
                <a:schemeClr val="tx1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B Mitra" panose="00000400000000000000" pitchFamily="2" charset="-78"/>
            </a:rPr>
            <a:t>اردیبهشت‌</a:t>
          </a:r>
          <a:r>
            <a:rPr lang="fa-IR" sz="1400">
              <a:solidFill>
                <a:schemeClr val="tx1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B Mitra" panose="00000400000000000000" pitchFamily="2" charset="-78"/>
            </a:rPr>
            <a:t>ماه 1397</a:t>
          </a:r>
          <a:endParaRPr lang="en-US" sz="1400">
            <a:solidFill>
              <a:schemeClr val="tx1"/>
            </a:solidFill>
            <a:effectLst/>
            <a:latin typeface="Times New Roman" panose="02020603050405020304" pitchFamily="18" charset="0"/>
            <a:ea typeface="Calibri" panose="020F0502020204030204" pitchFamily="34" charset="0"/>
            <a:cs typeface="B Mitra" panose="00000400000000000000" pitchFamily="2" charset="-78"/>
          </a:endParaRPr>
        </a:p>
      </xdr:txBody>
    </xdr:sp>
    <xdr:clientData/>
  </xdr:twoCellAnchor>
  <xdr:twoCellAnchor editAs="oneCell">
    <xdr:from>
      <xdr:col>2</xdr:col>
      <xdr:colOff>581025</xdr:colOff>
      <xdr:row>2</xdr:row>
      <xdr:rowOff>57150</xdr:rowOff>
    </xdr:from>
    <xdr:to>
      <xdr:col>9</xdr:col>
      <xdr:colOff>200025</xdr:colOff>
      <xdr:row>6</xdr:row>
      <xdr:rowOff>104775</xdr:rowOff>
    </xdr:to>
    <xdr:pic>
      <xdr:nvPicPr>
        <xdr:cNvPr id="3" name="Picture 2" descr="Image result for ‫لوگوی سازمان بورس‬‎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29774975" y="400050"/>
          <a:ext cx="4419600" cy="1038225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  <a:extLst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314326</xdr:colOff>
      <xdr:row>15</xdr:row>
      <xdr:rowOff>7792</xdr:rowOff>
    </xdr:from>
    <xdr:to>
      <xdr:col>15</xdr:col>
      <xdr:colOff>171451</xdr:colOff>
      <xdr:row>34</xdr:row>
      <xdr:rowOff>9525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323850</xdr:colOff>
      <xdr:row>14</xdr:row>
      <xdr:rowOff>76200</xdr:rowOff>
    </xdr:from>
    <xdr:to>
      <xdr:col>16</xdr:col>
      <xdr:colOff>285750</xdr:colOff>
      <xdr:row>33</xdr:row>
      <xdr:rowOff>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257175</xdr:colOff>
      <xdr:row>1</xdr:row>
      <xdr:rowOff>133349</xdr:rowOff>
    </xdr:from>
    <xdr:to>
      <xdr:col>14</xdr:col>
      <xdr:colOff>28574</xdr:colOff>
      <xdr:row>20</xdr:row>
      <xdr:rowOff>142875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403662</xdr:colOff>
      <xdr:row>1</xdr:row>
      <xdr:rowOff>69630</xdr:rowOff>
    </xdr:from>
    <xdr:to>
      <xdr:col>18</xdr:col>
      <xdr:colOff>470009</xdr:colOff>
      <xdr:row>19</xdr:row>
      <xdr:rowOff>79155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43295</xdr:rowOff>
    </xdr:from>
    <xdr:to>
      <xdr:col>7</xdr:col>
      <xdr:colOff>121228</xdr:colOff>
      <xdr:row>16</xdr:row>
      <xdr:rowOff>145469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03227067" y="424295"/>
          <a:ext cx="6269183" cy="3427265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80342</xdr:colOff>
      <xdr:row>10</xdr:row>
      <xdr:rowOff>0</xdr:rowOff>
    </xdr:from>
    <xdr:to>
      <xdr:col>13</xdr:col>
      <xdr:colOff>800101</xdr:colOff>
      <xdr:row>25</xdr:row>
      <xdr:rowOff>47625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619125</xdr:colOff>
      <xdr:row>11</xdr:row>
      <xdr:rowOff>123826</xdr:rowOff>
    </xdr:from>
    <xdr:to>
      <xdr:col>21</xdr:col>
      <xdr:colOff>482974</xdr:colOff>
      <xdr:row>24</xdr:row>
      <xdr:rowOff>93572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19050</xdr:colOff>
      <xdr:row>66</xdr:row>
      <xdr:rowOff>95250</xdr:rowOff>
    </xdr:from>
    <xdr:to>
      <xdr:col>22</xdr:col>
      <xdr:colOff>428065</xdr:colOff>
      <xdr:row>80</xdr:row>
      <xdr:rowOff>119900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673677</xdr:colOff>
      <xdr:row>103</xdr:row>
      <xdr:rowOff>66676</xdr:rowOff>
    </xdr:from>
    <xdr:to>
      <xdr:col>19</xdr:col>
      <xdr:colOff>400357</xdr:colOff>
      <xdr:row>114</xdr:row>
      <xdr:rowOff>181842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523875</xdr:colOff>
      <xdr:row>45</xdr:row>
      <xdr:rowOff>123824</xdr:rowOff>
    </xdr:from>
    <xdr:to>
      <xdr:col>22</xdr:col>
      <xdr:colOff>233643</xdr:colOff>
      <xdr:row>58</xdr:row>
      <xdr:rowOff>95249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647699</xdr:colOff>
      <xdr:row>11</xdr:row>
      <xdr:rowOff>19050</xdr:rowOff>
    </xdr:from>
    <xdr:to>
      <xdr:col>18</xdr:col>
      <xdr:colOff>247649</xdr:colOff>
      <xdr:row>24</xdr:row>
      <xdr:rowOff>190500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447676</xdr:colOff>
      <xdr:row>28</xdr:row>
      <xdr:rowOff>38101</xdr:rowOff>
    </xdr:from>
    <xdr:to>
      <xdr:col>9</xdr:col>
      <xdr:colOff>485776</xdr:colOff>
      <xdr:row>43</xdr:row>
      <xdr:rowOff>68581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57150</xdr:colOff>
      <xdr:row>28</xdr:row>
      <xdr:rowOff>47624</xdr:rowOff>
    </xdr:from>
    <xdr:to>
      <xdr:col>5</xdr:col>
      <xdr:colOff>150495</xdr:colOff>
      <xdr:row>43</xdr:row>
      <xdr:rowOff>76199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293543</xdr:colOff>
      <xdr:row>1</xdr:row>
      <xdr:rowOff>106516</xdr:rowOff>
    </xdr:from>
    <xdr:to>
      <xdr:col>15</xdr:col>
      <xdr:colOff>384258</xdr:colOff>
      <xdr:row>16</xdr:row>
      <xdr:rowOff>203489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0.36003</cdr:x>
      <cdr:y>0.7858</cdr:y>
    </cdr:from>
    <cdr:to>
      <cdr:x>0.36079</cdr:x>
      <cdr:y>0.87064</cdr:y>
    </cdr:to>
    <cdr:cxnSp macro="">
      <cdr:nvCxnSpPr>
        <cdr:cNvPr id="4" name="Straight Connector 3"/>
        <cdr:cNvCxnSpPr/>
      </cdr:nvCxnSpPr>
      <cdr:spPr>
        <a:xfrm xmlns:a="http://schemas.openxmlformats.org/drawingml/2006/main" flipH="1" flipV="1">
          <a:off x="2421729" y="2779035"/>
          <a:ext cx="5112" cy="300032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chemeClr val="bg1">
              <a:lumMod val="50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0.97329</cdr:x>
      <cdr:y>0.79645</cdr:y>
    </cdr:from>
    <cdr:to>
      <cdr:x>0.97492</cdr:x>
      <cdr:y>0.87593</cdr:y>
    </cdr:to>
    <cdr:cxnSp macro="">
      <cdr:nvCxnSpPr>
        <cdr:cNvPr id="7" name="Straight Connector 6"/>
        <cdr:cNvCxnSpPr/>
      </cdr:nvCxnSpPr>
      <cdr:spPr>
        <a:xfrm xmlns:a="http://schemas.openxmlformats.org/drawingml/2006/main" flipV="1">
          <a:off x="6546822" y="2816690"/>
          <a:ext cx="10965" cy="281085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chemeClr val="bg1">
              <a:lumMod val="50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0.05236</cdr:x>
      <cdr:y>0.79331</cdr:y>
    </cdr:from>
    <cdr:to>
      <cdr:x>0.05322</cdr:x>
      <cdr:y>0.87825</cdr:y>
    </cdr:to>
    <cdr:cxnSp macro="">
      <cdr:nvCxnSpPr>
        <cdr:cNvPr id="8" name="Straight Connector 7"/>
        <cdr:cNvCxnSpPr/>
      </cdr:nvCxnSpPr>
      <cdr:spPr>
        <a:xfrm xmlns:a="http://schemas.openxmlformats.org/drawingml/2006/main" flipH="1" flipV="1">
          <a:off x="309881" y="2962057"/>
          <a:ext cx="5105" cy="317132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chemeClr val="bg1">
              <a:lumMod val="50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0.35922</cdr:x>
      <cdr:y>0.09856</cdr:y>
    </cdr:from>
    <cdr:to>
      <cdr:x>0.36162</cdr:x>
      <cdr:y>0.8019</cdr:y>
    </cdr:to>
    <cdr:cxnSp macro="">
      <cdr:nvCxnSpPr>
        <cdr:cNvPr id="5" name="Straight Connector 4"/>
        <cdr:cNvCxnSpPr/>
      </cdr:nvCxnSpPr>
      <cdr:spPr>
        <a:xfrm xmlns:a="http://schemas.openxmlformats.org/drawingml/2006/main" flipH="1" flipV="1">
          <a:off x="2416258" y="348567"/>
          <a:ext cx="16166" cy="2487398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chemeClr val="bg1">
              <a:lumMod val="50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405342</xdr:colOff>
      <xdr:row>52</xdr:row>
      <xdr:rowOff>141816</xdr:rowOff>
    </xdr:from>
    <xdr:to>
      <xdr:col>15</xdr:col>
      <xdr:colOff>136401</xdr:colOff>
      <xdr:row>69</xdr:row>
      <xdr:rowOff>121832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328083</xdr:colOff>
      <xdr:row>62</xdr:row>
      <xdr:rowOff>97366</xdr:rowOff>
    </xdr:from>
    <xdr:to>
      <xdr:col>15</xdr:col>
      <xdr:colOff>242358</xdr:colOff>
      <xdr:row>80</xdr:row>
      <xdr:rowOff>2116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397328</xdr:colOff>
      <xdr:row>14</xdr:row>
      <xdr:rowOff>59873</xdr:rowOff>
    </xdr:from>
    <xdr:to>
      <xdr:col>13</xdr:col>
      <xdr:colOff>142875</xdr:colOff>
      <xdr:row>31</xdr:row>
      <xdr:rowOff>85725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626919</xdr:colOff>
      <xdr:row>14</xdr:row>
      <xdr:rowOff>95249</xdr:rowOff>
    </xdr:from>
    <xdr:to>
      <xdr:col>15</xdr:col>
      <xdr:colOff>171450</xdr:colOff>
      <xdr:row>33</xdr:row>
      <xdr:rowOff>142875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757238</xdr:colOff>
      <xdr:row>14</xdr:row>
      <xdr:rowOff>78582</xdr:rowOff>
    </xdr:from>
    <xdr:to>
      <xdr:col>15</xdr:col>
      <xdr:colOff>47625</xdr:colOff>
      <xdr:row>33</xdr:row>
      <xdr:rowOff>9525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619125</xdr:colOff>
      <xdr:row>14</xdr:row>
      <xdr:rowOff>112091</xdr:rowOff>
    </xdr:from>
    <xdr:to>
      <xdr:col>15</xdr:col>
      <xdr:colOff>523875</xdr:colOff>
      <xdr:row>32</xdr:row>
      <xdr:rowOff>1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0.40.20\rdis%20riskstats\Monthly%20Statistical%20Reports\Year%2097\Monthly%20Report-9701\Report\Excel%20Report\Monthly%20Report-Farvardin%2097%20-Public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0.40.20\rdis%20riskstats\Users\Najmeh\Desktop\SEO\SEO_The%20impact%20of%20parallel%20trade\The%20impact%20on%20the%20index\Co-list%20-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فهرست"/>
      <sheetName val="بورس و فرابورس"/>
      <sheetName val="ارزش بورس"/>
      <sheetName val="ارزش فرابورس"/>
      <sheetName val="معاملات بورس - بخش بازار"/>
      <sheetName val="معاملات بورس - بازار"/>
      <sheetName val="معاملات بورس - نوع اوراق"/>
      <sheetName val="معاملات بورس - صنایع - ارزش"/>
      <sheetName val="معاملات بورس - صنایع - حجم"/>
      <sheetName val="معاملات بورس - صنایع - تعداد"/>
      <sheetName val="معاملات فرابورس - بخش بازار"/>
      <sheetName val="معاملات فرابورس- بازار"/>
      <sheetName val="معاملات فرابورس- نوع اوراق"/>
      <sheetName val="معاملات فرابورس-صنایع- ارزش"/>
      <sheetName val="معاملات فرابورس-صنایع-حجم"/>
      <sheetName val="معاملات فرابورس-صنایع-تعداد"/>
      <sheetName val="معاملات بورس کالا و انرژی"/>
      <sheetName val="معاملات بورس کالا"/>
      <sheetName val="معاملات بورس انرژی"/>
      <sheetName val="شاخص ها"/>
      <sheetName val="نمودار شاخص بورس و فرابورس"/>
      <sheetName val="معاملات صکوک-بورس"/>
      <sheetName val="معاملات صکوک- فرابورس"/>
      <sheetName val="معاملات صکوک-بورس کالا"/>
      <sheetName val="معاملات صکوک- بورس انرژی"/>
      <sheetName val="MSCI"/>
      <sheetName val="بیشترین حجم مناطق-حقیقی و حقوقی"/>
      <sheetName val="آمار معاملات حقیقی و حقوقی"/>
      <sheetName val="خرید و فروش حقیقی و حقوقی"/>
      <sheetName val="نسبت معاملات حقیقی و حقوقی"/>
      <sheetName val="آمار تامین مالی"/>
      <sheetName val="مانده اوراق تامین مالی"/>
      <sheetName val="توقف-بسته و تا پایان ماه باز  "/>
      <sheetName val=" توقف در ماه بسته و همچنان بسته"/>
      <sheetName val="توقف نماد-در کل ماه بسته بودن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3">
          <cell r="B3" t="str">
            <v>اوراق تامين مالي</v>
          </cell>
          <cell r="C3">
            <v>21171.598473544</v>
          </cell>
        </row>
        <row r="4">
          <cell r="B4" t="str">
            <v>صندوق سرمايه گذاري قابل معامله</v>
          </cell>
          <cell r="C4">
            <v>1079.285556481</v>
          </cell>
        </row>
        <row r="5">
          <cell r="B5" t="str">
            <v>محصولات شيميايي</v>
          </cell>
          <cell r="C5">
            <v>1062.6655505149999</v>
          </cell>
        </row>
        <row r="6">
          <cell r="B6" t="str">
            <v>فلزات اساسي</v>
          </cell>
          <cell r="C6">
            <v>782.26234583400003</v>
          </cell>
        </row>
        <row r="7">
          <cell r="B7" t="str">
            <v>اوراق حق تقدم استفاده از تسهيلات مسكن</v>
          </cell>
          <cell r="C7">
            <v>439.58494484800002</v>
          </cell>
        </row>
        <row r="8">
          <cell r="B8" t="str">
            <v>محصولات غذايي و آشاميدني به جز قند و شكر</v>
          </cell>
          <cell r="C8">
            <v>399.24567675499998</v>
          </cell>
        </row>
        <row r="9">
          <cell r="B9" t="str">
            <v>بيمه وصندوق بازنشستگي به جزتامين اجتماعي</v>
          </cell>
          <cell r="C9">
            <v>325.44918983000002</v>
          </cell>
        </row>
        <row r="10">
          <cell r="B10" t="str">
            <v>انبوه سازي، املاك و مستغلات</v>
          </cell>
          <cell r="C10">
            <v>287.42004560100003</v>
          </cell>
        </row>
        <row r="11">
          <cell r="B11" t="str">
            <v>پيمانكاري صنعتي</v>
          </cell>
          <cell r="C11">
            <v>202.430569416</v>
          </cell>
        </row>
        <row r="12">
          <cell r="B12" t="str">
            <v>هتل و رستوران</v>
          </cell>
          <cell r="C12">
            <v>161.93341202900001</v>
          </cell>
        </row>
        <row r="13">
          <cell r="B13" t="str">
            <v>فعاليتهاي كمكي به نهادهاي مالي واسط</v>
          </cell>
          <cell r="C13">
            <v>150.53380625200001</v>
          </cell>
        </row>
        <row r="14">
          <cell r="B14" t="str">
            <v>فراورده هاي نفتي، كك و سوخت هسته اي</v>
          </cell>
          <cell r="C14">
            <v>148.98564372300001</v>
          </cell>
        </row>
        <row r="15">
          <cell r="B15" t="str">
            <v>حمل ونقل، انبارداري و ارتباطات</v>
          </cell>
          <cell r="C15">
            <v>148.786241956</v>
          </cell>
        </row>
        <row r="16">
          <cell r="B16" t="str">
            <v>سرمايه گذاريها</v>
          </cell>
          <cell r="C16">
            <v>144.44643170399999</v>
          </cell>
        </row>
        <row r="17">
          <cell r="B17" t="str">
            <v>واسطه‌گري‌هاي مالي و پولي</v>
          </cell>
          <cell r="C17">
            <v>141.85943368299999</v>
          </cell>
        </row>
        <row r="18">
          <cell r="B18" t="str">
            <v>مواد و محصولات دارويي</v>
          </cell>
          <cell r="C18">
            <v>122.914744054</v>
          </cell>
        </row>
        <row r="19">
          <cell r="B19" t="str">
            <v>ساير محصولات كاني غيرفلزي</v>
          </cell>
          <cell r="C19">
            <v>117.561453443</v>
          </cell>
        </row>
        <row r="20">
          <cell r="B20" t="str">
            <v>اطلاعات و ارتباطات</v>
          </cell>
          <cell r="C20">
            <v>96.452056373000005</v>
          </cell>
        </row>
        <row r="21">
          <cell r="B21" t="str">
            <v>محصولات كاغذي</v>
          </cell>
          <cell r="C21">
            <v>94.040786674000003</v>
          </cell>
        </row>
        <row r="22">
          <cell r="B22" t="str">
            <v>ساخت محصولات فلزي</v>
          </cell>
          <cell r="C22">
            <v>54.695983904000002</v>
          </cell>
        </row>
        <row r="23">
          <cell r="B23" t="str">
            <v>رايانه و فعاليت‌هاي وابسته به آن</v>
          </cell>
          <cell r="C23">
            <v>52.648803614999999</v>
          </cell>
        </row>
        <row r="24">
          <cell r="B24" t="str">
            <v>ساخت دستگاه‌ها و وسايل ارتباطي</v>
          </cell>
          <cell r="C24">
            <v>51.233786606999999</v>
          </cell>
        </row>
        <row r="25">
          <cell r="B25" t="str">
            <v>لاستيك و پلاستيك</v>
          </cell>
          <cell r="C25">
            <v>38.177577509000002</v>
          </cell>
        </row>
        <row r="26">
          <cell r="B26" t="str">
            <v>قند و شكر</v>
          </cell>
          <cell r="C26">
            <v>36.541147832999997</v>
          </cell>
        </row>
        <row r="27">
          <cell r="B27" t="str">
            <v>عرضه برق، گاز، بخاروآب گرم</v>
          </cell>
          <cell r="C27">
            <v>31.541807547000001</v>
          </cell>
        </row>
        <row r="28">
          <cell r="B28" t="str">
            <v>خدمات فني و مهندسي</v>
          </cell>
          <cell r="C28">
            <v>31.008347989000001</v>
          </cell>
        </row>
        <row r="29">
          <cell r="B29" t="str">
            <v>حمل و نقل آبي</v>
          </cell>
          <cell r="C29">
            <v>25.583461653000001</v>
          </cell>
        </row>
        <row r="30">
          <cell r="B30" t="str">
            <v>استخراج زغال سنگ</v>
          </cell>
          <cell r="C30">
            <v>24.668319973999999</v>
          </cell>
        </row>
        <row r="31">
          <cell r="B31" t="str">
            <v>سيمان، آهك و گچ</v>
          </cell>
          <cell r="C31">
            <v>24.451642967000002</v>
          </cell>
        </row>
        <row r="32">
          <cell r="B32" t="str">
            <v>ماشين آلات و تجهيزات</v>
          </cell>
          <cell r="C32">
            <v>23.614360988000001</v>
          </cell>
        </row>
        <row r="33">
          <cell r="B33" t="str">
            <v>منسوجات</v>
          </cell>
          <cell r="C33">
            <v>19.468980048999999</v>
          </cell>
        </row>
        <row r="34">
          <cell r="B34" t="str">
            <v>تجارت عمده فروشي به جز وسايل نقليه موتور</v>
          </cell>
          <cell r="C34">
            <v>16.815689172999999</v>
          </cell>
        </row>
        <row r="35">
          <cell r="B35" t="str">
            <v>زراعت و خدمات وابسته</v>
          </cell>
          <cell r="C35">
            <v>15.485731932</v>
          </cell>
        </row>
        <row r="36">
          <cell r="B36" t="str">
            <v>خودرو و ساخت قطعات</v>
          </cell>
          <cell r="C36">
            <v>10.815710378</v>
          </cell>
        </row>
        <row r="37">
          <cell r="B37" t="str">
            <v>ماشين آلات و دستگاه‌هاي برقي</v>
          </cell>
          <cell r="C37">
            <v>10.013975855</v>
          </cell>
        </row>
        <row r="38">
          <cell r="B38" t="str">
            <v>تجارت عمده وخرده فروشي وسائط نقليه موتور</v>
          </cell>
          <cell r="C38">
            <v>7.7781804939999999</v>
          </cell>
        </row>
        <row r="39">
          <cell r="B39" t="str">
            <v>خرده فروشي،باستثناي وسايل نقليه موتوري</v>
          </cell>
          <cell r="C39">
            <v>5.545566322</v>
          </cell>
        </row>
        <row r="40">
          <cell r="B40" t="str">
            <v>بانكها و موسسات اعتباري</v>
          </cell>
          <cell r="C40">
            <v>4.1119974680000002</v>
          </cell>
        </row>
        <row r="41">
          <cell r="B41" t="str">
            <v>استخراج کانه هاي فلزي</v>
          </cell>
          <cell r="C41">
            <v>2.8184078590000001</v>
          </cell>
        </row>
        <row r="42">
          <cell r="B42" t="str">
            <v>ساير واسطه گريهاي مالي</v>
          </cell>
          <cell r="C42">
            <v>2.72859505</v>
          </cell>
        </row>
        <row r="43">
          <cell r="B43" t="str">
            <v>كاشي و سراميك</v>
          </cell>
          <cell r="C43">
            <v>0.31554694999999999</v>
          </cell>
        </row>
        <row r="44">
          <cell r="B44" t="str">
            <v>اوراق بهادار مبتني بر دارايي فكري</v>
          </cell>
          <cell r="C44"/>
        </row>
      </sheetData>
      <sheetData sheetId="14">
        <row r="3">
          <cell r="B3" t="str">
            <v>فلزات اساسي</v>
          </cell>
          <cell r="C3">
            <v>673029.50699999998</v>
          </cell>
        </row>
        <row r="4">
          <cell r="B4" t="str">
            <v>محصولات شيميايي</v>
          </cell>
          <cell r="C4">
            <v>369238.27100000001</v>
          </cell>
        </row>
        <row r="5">
          <cell r="B5" t="str">
            <v>محصولات غذايي و آشاميدني به جز قند و شكر</v>
          </cell>
          <cell r="C5">
            <v>242909.13699999999</v>
          </cell>
        </row>
        <row r="6">
          <cell r="B6" t="str">
            <v>انبوه سازي، املاك و مستغلات</v>
          </cell>
          <cell r="C6">
            <v>221872.644</v>
          </cell>
        </row>
        <row r="7">
          <cell r="B7" t="str">
            <v>بيمه وصندوق بازنشستگي به جزتامين اجتماعي</v>
          </cell>
          <cell r="C7">
            <v>221404.024</v>
          </cell>
        </row>
        <row r="8">
          <cell r="B8" t="str">
            <v>سرمايه گذاريها</v>
          </cell>
          <cell r="C8">
            <v>89528.03</v>
          </cell>
        </row>
        <row r="9">
          <cell r="B9" t="str">
            <v>حمل ونقل، انبارداري و ارتباطات</v>
          </cell>
          <cell r="C9">
            <v>85529.683000000005</v>
          </cell>
        </row>
        <row r="10">
          <cell r="B10" t="str">
            <v>هتل و رستوران</v>
          </cell>
          <cell r="C10">
            <v>76197.475999999995</v>
          </cell>
        </row>
        <row r="11">
          <cell r="B11" t="str">
            <v>ساير محصولات كاني غيرفلزي</v>
          </cell>
          <cell r="C11">
            <v>73090.013999999996</v>
          </cell>
        </row>
        <row r="12">
          <cell r="B12" t="str">
            <v>ساخت دستگاه‌ها و وسايل ارتباطي</v>
          </cell>
          <cell r="C12">
            <v>71088.557000000001</v>
          </cell>
        </row>
        <row r="13">
          <cell r="B13" t="str">
            <v>صندوق سرمايه گذاري قابل معامله</v>
          </cell>
          <cell r="C13">
            <v>69430.172999999995</v>
          </cell>
        </row>
        <row r="14">
          <cell r="B14" t="str">
            <v>واسطه‌گري‌هاي مالي و پولي</v>
          </cell>
          <cell r="C14">
            <v>56859.317000000003</v>
          </cell>
        </row>
        <row r="15">
          <cell r="B15" t="str">
            <v>مواد و محصولات دارويي</v>
          </cell>
          <cell r="C15">
            <v>45457.987000000001</v>
          </cell>
        </row>
        <row r="16">
          <cell r="B16" t="str">
            <v>پيمانكاري صنعتي</v>
          </cell>
          <cell r="C16">
            <v>29603.367999999999</v>
          </cell>
        </row>
        <row r="17">
          <cell r="B17" t="str">
            <v>محصولات كاغذي</v>
          </cell>
          <cell r="C17">
            <v>28681.423999999999</v>
          </cell>
        </row>
        <row r="18">
          <cell r="B18" t="str">
            <v>سيمان، آهك و گچ</v>
          </cell>
          <cell r="C18">
            <v>25134.881000000001</v>
          </cell>
        </row>
        <row r="19">
          <cell r="B19" t="str">
            <v>اوراق تامين مالي</v>
          </cell>
          <cell r="C19">
            <v>23503.253000000001</v>
          </cell>
        </row>
        <row r="20">
          <cell r="B20" t="str">
            <v>ماشين آلات و تجهيزات</v>
          </cell>
          <cell r="C20">
            <v>23159.232</v>
          </cell>
        </row>
        <row r="21">
          <cell r="B21" t="str">
            <v>فعاليتهاي كمكي به نهادهاي مالي واسط</v>
          </cell>
          <cell r="C21">
            <v>20720.608</v>
          </cell>
        </row>
        <row r="22">
          <cell r="B22" t="str">
            <v>رايانه و فعاليت‌هاي وابسته به آن</v>
          </cell>
          <cell r="C22">
            <v>19755.774000000001</v>
          </cell>
        </row>
        <row r="23">
          <cell r="B23" t="str">
            <v>فراورده هاي نفتي، كك و سوخت هسته اي</v>
          </cell>
          <cell r="C23">
            <v>18568.026999999998</v>
          </cell>
        </row>
        <row r="24">
          <cell r="B24" t="str">
            <v>قند و شكر</v>
          </cell>
          <cell r="C24">
            <v>16318.609</v>
          </cell>
        </row>
        <row r="25">
          <cell r="B25" t="str">
            <v>حمل و نقل آبي</v>
          </cell>
          <cell r="C25">
            <v>15449.455</v>
          </cell>
        </row>
        <row r="26">
          <cell r="B26" t="str">
            <v>تجارت عمده فروشي به جز وسايل نقليه موتور</v>
          </cell>
          <cell r="C26">
            <v>12184.913</v>
          </cell>
        </row>
        <row r="27">
          <cell r="B27" t="str">
            <v>خدمات فني و مهندسي</v>
          </cell>
          <cell r="C27">
            <v>11559.008</v>
          </cell>
        </row>
        <row r="28">
          <cell r="B28" t="str">
            <v>اطلاعات و ارتباطات</v>
          </cell>
          <cell r="C28">
            <v>11503.65</v>
          </cell>
        </row>
        <row r="29">
          <cell r="B29" t="str">
            <v>عرضه برق، گاز، بخاروآب گرم</v>
          </cell>
          <cell r="C29">
            <v>10963.273999999999</v>
          </cell>
        </row>
        <row r="30">
          <cell r="B30" t="str">
            <v>لاستيك و پلاستيك</v>
          </cell>
          <cell r="C30">
            <v>9267.027</v>
          </cell>
        </row>
        <row r="31">
          <cell r="B31" t="str">
            <v>ساخت محصولات فلزي</v>
          </cell>
          <cell r="C31">
            <v>8606.2720000000008</v>
          </cell>
        </row>
        <row r="32">
          <cell r="B32" t="str">
            <v>بانكها و موسسات اعتباري</v>
          </cell>
          <cell r="C32">
            <v>4692.3109999999997</v>
          </cell>
        </row>
        <row r="33">
          <cell r="B33" t="str">
            <v>استخراج زغال سنگ</v>
          </cell>
          <cell r="C33">
            <v>4579.7960000000003</v>
          </cell>
        </row>
        <row r="34">
          <cell r="B34" t="str">
            <v>تجارت عمده وخرده فروشي وسائط نقليه موتور</v>
          </cell>
          <cell r="C34">
            <v>4214.4189999999999</v>
          </cell>
        </row>
        <row r="35">
          <cell r="B35" t="str">
            <v>منسوجات</v>
          </cell>
          <cell r="C35">
            <v>3973.1469999999999</v>
          </cell>
        </row>
        <row r="36">
          <cell r="B36" t="str">
            <v>زراعت و خدمات وابسته</v>
          </cell>
          <cell r="C36">
            <v>3186.96</v>
          </cell>
        </row>
        <row r="37">
          <cell r="B37" t="str">
            <v>خودرو و ساخت قطعات</v>
          </cell>
          <cell r="C37">
            <v>2638.2339999999999</v>
          </cell>
        </row>
        <row r="38">
          <cell r="B38" t="str">
            <v>خرده فروشي،باستثناي وسايل نقليه موتوري</v>
          </cell>
          <cell r="C38">
            <v>2284.7379999999998</v>
          </cell>
        </row>
        <row r="39">
          <cell r="B39" t="str">
            <v>ماشين آلات و دستگاه‌هاي برقي</v>
          </cell>
          <cell r="C39">
            <v>2229.4540000000002</v>
          </cell>
        </row>
        <row r="40">
          <cell r="B40" t="str">
            <v>ساير واسطه گريهاي مالي</v>
          </cell>
          <cell r="C40">
            <v>1337.6379999999999</v>
          </cell>
        </row>
        <row r="41">
          <cell r="B41" t="str">
            <v>اوراق حق تقدم استفاده از تسهيلات مسكن</v>
          </cell>
          <cell r="C41">
            <v>706.923</v>
          </cell>
        </row>
        <row r="42">
          <cell r="B42" t="str">
            <v>استخراج کانه هاي فلزي</v>
          </cell>
          <cell r="C42">
            <v>535.26</v>
          </cell>
        </row>
        <row r="43">
          <cell r="B43" t="str">
            <v>كاشي و سراميك</v>
          </cell>
          <cell r="C43">
            <v>197.77099999999999</v>
          </cell>
        </row>
        <row r="44">
          <cell r="B44" t="str">
            <v>اوراق بهادار مبتني بر دارايي فكري</v>
          </cell>
          <cell r="C44"/>
        </row>
      </sheetData>
      <sheetData sheetId="15">
        <row r="3">
          <cell r="B3" t="str">
            <v>محصولات غذايي و آشاميدني به جز قند و شكر</v>
          </cell>
          <cell r="C3">
            <v>102297</v>
          </cell>
        </row>
        <row r="4">
          <cell r="B4" t="str">
            <v>اوراق حق تقدم استفاده از تسهيلات مسكن</v>
          </cell>
          <cell r="C4">
            <v>59871</v>
          </cell>
        </row>
        <row r="5">
          <cell r="B5" t="str">
            <v>فلزات اساسي</v>
          </cell>
          <cell r="C5">
            <v>48384</v>
          </cell>
        </row>
        <row r="6">
          <cell r="B6" t="str">
            <v>محصولات شيميايي</v>
          </cell>
          <cell r="C6">
            <v>42905</v>
          </cell>
        </row>
        <row r="7">
          <cell r="B7" t="str">
            <v>انبوه سازي، املاك و مستغلات</v>
          </cell>
          <cell r="C7">
            <v>30802</v>
          </cell>
        </row>
        <row r="8">
          <cell r="B8" t="str">
            <v>بيمه وصندوق بازنشستگي به جزتامين اجتماعي</v>
          </cell>
          <cell r="C8">
            <v>20801</v>
          </cell>
        </row>
        <row r="9">
          <cell r="B9" t="str">
            <v>حمل ونقل، انبارداري و ارتباطات</v>
          </cell>
          <cell r="C9">
            <v>15227</v>
          </cell>
        </row>
        <row r="10">
          <cell r="B10" t="str">
            <v>اوراق تامين مالي</v>
          </cell>
          <cell r="C10">
            <v>11987</v>
          </cell>
        </row>
        <row r="11">
          <cell r="B11" t="str">
            <v>هتل و رستوران</v>
          </cell>
          <cell r="C11">
            <v>11628</v>
          </cell>
        </row>
        <row r="12">
          <cell r="B12" t="str">
            <v>ساير محصولات كاني غيرفلزي</v>
          </cell>
          <cell r="C12">
            <v>11153</v>
          </cell>
        </row>
        <row r="13">
          <cell r="B13" t="str">
            <v>سرمايه گذاريها</v>
          </cell>
          <cell r="C13">
            <v>10684</v>
          </cell>
        </row>
        <row r="14">
          <cell r="B14" t="str">
            <v>واسطه‌گري‌هاي مالي و پولي</v>
          </cell>
          <cell r="C14">
            <v>9680</v>
          </cell>
        </row>
        <row r="15">
          <cell r="B15" t="str">
            <v>فعاليتهاي كمكي به نهادهاي مالي واسط</v>
          </cell>
          <cell r="C15">
            <v>9499</v>
          </cell>
        </row>
        <row r="16">
          <cell r="B16" t="str">
            <v>ساخت دستگاه‌ها و وسايل ارتباطي</v>
          </cell>
          <cell r="C16">
            <v>7152</v>
          </cell>
        </row>
        <row r="17">
          <cell r="B17" t="str">
            <v>فراورده هاي نفتي، كك و سوخت هسته اي</v>
          </cell>
          <cell r="C17">
            <v>7004</v>
          </cell>
        </row>
        <row r="18">
          <cell r="B18" t="str">
            <v>پيمانكاري صنعتي</v>
          </cell>
          <cell r="C18">
            <v>6460</v>
          </cell>
        </row>
        <row r="19">
          <cell r="B19" t="str">
            <v>مواد و محصولات دارويي</v>
          </cell>
          <cell r="C19">
            <v>6426</v>
          </cell>
        </row>
        <row r="20">
          <cell r="B20" t="str">
            <v>صندوق سرمايه گذاري قابل معامله</v>
          </cell>
          <cell r="C20">
            <v>6210</v>
          </cell>
        </row>
        <row r="21">
          <cell r="B21" t="str">
            <v>اطلاعات و ارتباطات</v>
          </cell>
          <cell r="C21">
            <v>4018</v>
          </cell>
        </row>
        <row r="22">
          <cell r="B22" t="str">
            <v>عرضه برق، گاز، بخاروآب گرم</v>
          </cell>
          <cell r="C22">
            <v>3762</v>
          </cell>
        </row>
        <row r="23">
          <cell r="B23" t="str">
            <v>رايانه و فعاليت‌هاي وابسته به آن</v>
          </cell>
          <cell r="C23">
            <v>3749</v>
          </cell>
        </row>
        <row r="24">
          <cell r="B24" t="str">
            <v>زراعت و خدمات وابسته</v>
          </cell>
          <cell r="C24">
            <v>3593</v>
          </cell>
        </row>
        <row r="25">
          <cell r="B25" t="str">
            <v>خدمات فني و مهندسي</v>
          </cell>
          <cell r="C25">
            <v>3193</v>
          </cell>
        </row>
        <row r="26">
          <cell r="B26" t="str">
            <v>قند و شكر</v>
          </cell>
          <cell r="C26">
            <v>3161</v>
          </cell>
        </row>
        <row r="27">
          <cell r="B27" t="str">
            <v>سيمان، آهك و گچ</v>
          </cell>
          <cell r="C27">
            <v>3093</v>
          </cell>
        </row>
        <row r="28">
          <cell r="B28" t="str">
            <v>لاستيك و پلاستيك</v>
          </cell>
          <cell r="C28">
            <v>2974</v>
          </cell>
        </row>
        <row r="29">
          <cell r="B29" t="str">
            <v>ماشين آلات و تجهيزات</v>
          </cell>
          <cell r="C29">
            <v>2872</v>
          </cell>
        </row>
        <row r="30">
          <cell r="B30" t="str">
            <v>ساخت محصولات فلزي</v>
          </cell>
          <cell r="C30">
            <v>2778</v>
          </cell>
        </row>
        <row r="31">
          <cell r="B31" t="str">
            <v>حمل و نقل آبي</v>
          </cell>
          <cell r="C31">
            <v>2656</v>
          </cell>
        </row>
        <row r="32">
          <cell r="B32" t="str">
            <v>محصولات كاغذي</v>
          </cell>
          <cell r="C32">
            <v>2052</v>
          </cell>
        </row>
        <row r="33">
          <cell r="B33" t="str">
            <v>تجارت عمده فروشي به جز وسايل نقليه موتور</v>
          </cell>
          <cell r="C33">
            <v>1974</v>
          </cell>
        </row>
        <row r="34">
          <cell r="B34" t="str">
            <v>استخراج زغال سنگ</v>
          </cell>
          <cell r="C34">
            <v>1340</v>
          </cell>
        </row>
        <row r="35">
          <cell r="B35" t="str">
            <v>خودرو و ساخت قطعات</v>
          </cell>
          <cell r="C35">
            <v>941</v>
          </cell>
        </row>
        <row r="36">
          <cell r="B36" t="str">
            <v>تجارت عمده وخرده فروشي وسائط نقليه موتور</v>
          </cell>
          <cell r="C36">
            <v>798</v>
          </cell>
        </row>
        <row r="37">
          <cell r="B37" t="str">
            <v>خرده فروشي،باستثناي وسايل نقليه موتوري</v>
          </cell>
          <cell r="C37">
            <v>695</v>
          </cell>
        </row>
        <row r="38">
          <cell r="B38" t="str">
            <v>ماشين آلات و دستگاه‌هاي برقي</v>
          </cell>
          <cell r="C38">
            <v>676</v>
          </cell>
        </row>
        <row r="39">
          <cell r="B39" t="str">
            <v>منسوجات</v>
          </cell>
          <cell r="C39">
            <v>556</v>
          </cell>
        </row>
        <row r="40">
          <cell r="B40" t="str">
            <v>بانكها و موسسات اعتباري</v>
          </cell>
          <cell r="C40">
            <v>423</v>
          </cell>
        </row>
        <row r="41">
          <cell r="B41" t="str">
            <v>استخراج کانه هاي فلزي</v>
          </cell>
          <cell r="C41">
            <v>258</v>
          </cell>
        </row>
        <row r="42">
          <cell r="B42" t="str">
            <v>ساير واسطه گريهاي مالي</v>
          </cell>
          <cell r="C42">
            <v>183</v>
          </cell>
        </row>
        <row r="43">
          <cell r="B43" t="str">
            <v>كاشي و سراميك</v>
          </cell>
          <cell r="C43">
            <v>63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عوامل موثر"/>
      <sheetName val="بورس"/>
      <sheetName val="تاثیر بر شاخص کل بورس"/>
      <sheetName val="تاثیر برشاخص هم وزن بورس"/>
      <sheetName val="فرابورس"/>
      <sheetName val="تاثیر بر شاخص فرابورس"/>
      <sheetName val="تاثیر بر شاخص (بورس)"/>
      <sheetName val="تاثیر بر شاخص (فرابورس)"/>
    </sheetNames>
    <sheetDataSet>
      <sheetData sheetId="0"/>
      <sheetData sheetId="1"/>
      <sheetData sheetId="2">
        <row r="289">
          <cell r="E289">
            <v>306.43004137393768</v>
          </cell>
        </row>
      </sheetData>
      <sheetData sheetId="3">
        <row r="289">
          <cell r="E289">
            <v>126.61618700413838</v>
          </cell>
        </row>
      </sheetData>
      <sheetData sheetId="4"/>
      <sheetData sheetId="5">
        <row r="80">
          <cell r="E80">
            <v>6.5771050811847918</v>
          </cell>
          <cell r="F80">
            <v>4.8648517773245148</v>
          </cell>
          <cell r="J80">
            <v>0.124357639360681</v>
          </cell>
          <cell r="K80">
            <v>3.2940975821384599</v>
          </cell>
          <cell r="L80">
            <v>-7.9736945508095953</v>
          </cell>
          <cell r="N80">
            <v>0.70161394050673098</v>
          </cell>
          <cell r="P80">
            <v>-8.3215086496173072</v>
          </cell>
          <cell r="R80">
            <v>1.105199283563806</v>
          </cell>
          <cell r="S80">
            <v>1.000415160544166</v>
          </cell>
        </row>
      </sheetData>
      <sheetData sheetId="6"/>
      <sheetData sheetId="7"/>
    </sheetDataSet>
  </externalBook>
</externalLink>
</file>

<file path=xl/tables/table1.xml><?xml version="1.0" encoding="utf-8"?>
<table xmlns="http://schemas.openxmlformats.org/spreadsheetml/2006/main" id="7" name="Table3" displayName="Table3" ref="B2:H48" totalsRowShown="0" headerRowDxfId="50" tableBorderDxfId="49">
  <autoFilter ref="B2:H48"/>
  <sortState ref="B3:G48">
    <sortCondition descending="1" ref="C2:C48"/>
  </sortState>
  <tableColumns count="7">
    <tableColumn id="1" name="نام نوع صنعت" dataDxfId="48"/>
    <tableColumn id="2" name="اردیبهشت‌ماه 1397" dataDxfId="47"/>
    <tableColumn id="5" name="فروردین‌ماه 1397" dataDxfId="46"/>
    <tableColumn id="3" name="اردیبهشت‌ماه 1396" dataDxfId="45"/>
    <tableColumn id="6" name="نسبت به ماه قبل" dataDxfId="44">
      <calculatedColumnFormula>Table3[[#This Row],[اردیبهشت‌ماه 1397]]/Table3[[#This Row],[فروردین‌ماه 1397]]-1</calculatedColumnFormula>
    </tableColumn>
    <tableColumn id="4" name="نسبت به ماه مشابه سال قبل" dataDxfId="43">
      <calculatedColumnFormula>Table3[[#This Row],[اردیبهشت‌ماه 1397]]/Table3[[#This Row],[اردیبهشت‌ماه 1396]]-1</calculatedColumnFormula>
    </tableColumn>
    <tableColumn id="7" name=" تجمعی تا پایان اردیبهشت 97" dataDxfId="42">
      <calculatedColumnFormula>Table3[[#This Row],[فروردین‌ماه 1397]]+Table3[[#This Row],[اردیبهشت‌ماه 1397]]</calculatedColumnFormula>
    </tableColumn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1" name="Table5" displayName="Table5" ref="B2:F46" totalsRowShown="0" tableBorderDxfId="41">
  <autoFilter ref="B2:F46"/>
  <sortState ref="B3:F46">
    <sortCondition descending="1" ref="C2:C46"/>
  </sortState>
  <tableColumns count="5">
    <tableColumn id="1" name="نام نوع صنعت" dataDxfId="40"/>
    <tableColumn id="4" name="اردیبهشت‌ماه 1397" dataDxfId="39"/>
    <tableColumn id="2" name="فروردین‌ماه 1397" dataDxfId="38"/>
    <tableColumn id="3" name="اردیبهشت‌ماه 1396" dataDxfId="37"/>
    <tableColumn id="5" name="نسبت به ماه قبل" dataDxfId="36">
      <calculatedColumnFormula>Table5[[#This Row],[اردیبهشت‌ماه 1397]]/Table5[[#This Row],[فروردین‌ماه 1397]]-1</calculatedColumnFormula>
    </tableColumn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id="2" name="Table7" displayName="Table7" ref="B2:F47" totalsRowShown="0" tableBorderDxfId="35">
  <autoFilter ref="B2:F47"/>
  <sortState ref="B3:F47">
    <sortCondition descending="1" ref="C2:C47"/>
  </sortState>
  <tableColumns count="5">
    <tableColumn id="1" name="نام نوع صنعت" dataDxfId="34"/>
    <tableColumn id="5" name="اردیبهشت‌ماه 1397" dataDxfId="33"/>
    <tableColumn id="2" name="فروردین‌ماه 1397" dataDxfId="32"/>
    <tableColumn id="4" name="اردیبهشت‌ماه 1396" dataDxfId="31"/>
    <tableColumn id="3" name="نسبت به ماه قبل" dataDxfId="30">
      <calculatedColumnFormula>Table7[[#This Row],[اردیبهشت‌ماه 1397]]/Table7[[#This Row],[فروردین‌ماه 1397]]-1</calculatedColumnFormula>
    </tableColumn>
  </tableColumns>
  <tableStyleInfo name="TableStyleMedium9" showFirstColumn="0" showLastColumn="0" showRowStripes="1" showColumnStripes="0"/>
</table>
</file>

<file path=xl/tables/table4.xml><?xml version="1.0" encoding="utf-8"?>
<table xmlns="http://schemas.openxmlformats.org/spreadsheetml/2006/main" id="3" name="Table8" displayName="Table8" ref="B2:F46" totalsRowShown="0" headerRowDxfId="29" tableBorderDxfId="28">
  <autoFilter ref="B2:F46"/>
  <sortState ref="B3:F46">
    <sortCondition descending="1" ref="C2:C46"/>
  </sortState>
  <tableColumns count="5">
    <tableColumn id="1" name="نام نوع صنعت" dataDxfId="27"/>
    <tableColumn id="4" name="اردیبهشت‌ماه 1397" dataDxfId="26"/>
    <tableColumn id="2" name="فروردین‌ماه 1397" dataDxfId="25"/>
    <tableColumn id="3" name="اردیبهشت‌ماه 1396" dataDxfId="24"/>
    <tableColumn id="6" name="نسبت به ماه قبل" dataDxfId="23">
      <calculatedColumnFormula>Table8[[#This Row],[اردیبهشت‌ماه 1397]]/Table8[[#This Row],[فروردین‌ماه 1397]]-1</calculatedColumnFormula>
    </tableColumn>
  </tableColumns>
  <tableStyleInfo name="TableStyleMedium9" showFirstColumn="0" showLastColumn="0" showRowStripes="1" showColumnStripes="0"/>
</table>
</file>

<file path=xl/tables/table5.xml><?xml version="1.0" encoding="utf-8"?>
<table xmlns="http://schemas.openxmlformats.org/spreadsheetml/2006/main" id="4" name="Table10" displayName="Table10" ref="B2:F46" totalsRowShown="0" headerRowDxfId="22" tableBorderDxfId="21">
  <autoFilter ref="B2:F46"/>
  <sortState ref="B3:F46">
    <sortCondition descending="1" ref="C2:C46"/>
  </sortState>
  <tableColumns count="5">
    <tableColumn id="1" name="نام نوع صنعت" dataDxfId="20"/>
    <tableColumn id="4" name="اردیبهشت‌ماه 1397" dataDxfId="19"/>
    <tableColumn id="2" name="فروردین‌ماه 1397" dataDxfId="18"/>
    <tableColumn id="3" name="اردیبهشت‌ماه 1396" dataDxfId="17"/>
    <tableColumn id="5" name="نسبت به ماه قبل" dataDxfId="16">
      <calculatedColumnFormula>Table10[[#This Row],[اردیبهشت‌ماه 1397]]/Table10[[#This Row],[فروردین‌ماه 1397]]-1</calculatedColumnFormula>
    </tableColumn>
  </tableColumns>
  <tableStyleInfo name="TableStyleMedium9" showFirstColumn="0" showLastColumn="0" showRowStripes="1" showColumnStripes="0"/>
</table>
</file>

<file path=xl/tables/table6.xml><?xml version="1.0" encoding="utf-8"?>
<table xmlns="http://schemas.openxmlformats.org/spreadsheetml/2006/main" id="5" name="Table11" displayName="Table11" ref="B2:F46" totalsRowShown="0" headerRowDxfId="15" tableBorderDxfId="14">
  <autoFilter ref="B2:F46"/>
  <sortState ref="B3:F46">
    <sortCondition descending="1" ref="C2:C46"/>
  </sortState>
  <tableColumns count="5">
    <tableColumn id="1" name="نام نوع صنعت" dataDxfId="13"/>
    <tableColumn id="4" name="اردیبهشت‌ماه 1397" dataDxfId="12"/>
    <tableColumn id="2" name="فروردین‌ماه 1397" dataDxfId="11"/>
    <tableColumn id="3" name="اردیبهشت‌ماه 1396" dataDxfId="10"/>
    <tableColumn id="5" name="نسبت به ماه قبل" dataDxfId="9">
      <calculatedColumnFormula>Table11[[#This Row],[اردیبهشت‌ماه 1397]]/Table11[[#This Row],[فروردین‌ماه 1397]]-1</calculatedColumnFormula>
    </tableColumn>
  </tableColumns>
  <tableStyleInfo name="TableStyleMedium9" showFirstColumn="0" showLastColumn="0" showRowStripes="1" showColumnStripes="0"/>
</table>
</file>

<file path=xl/tables/table7.xml><?xml version="1.0" encoding="utf-8"?>
<table xmlns="http://schemas.openxmlformats.org/spreadsheetml/2006/main" id="9" name="Table9" displayName="Table9" ref="A1:F35" totalsRowShown="0" headerRowDxfId="8" dataDxfId="7" tableBorderDxfId="6" headerRowCellStyle="Normal 3" dataCellStyle="Normal 3">
  <tableColumns count="6">
    <tableColumn id="1" name="بورس  " dataDxfId="5" dataCellStyle="Normal 3"/>
    <tableColumn id="2" name="صنعت" dataDxfId="4" dataCellStyle="Normal 3"/>
    <tableColumn id="3" name="شرکت" dataDxfId="3" dataCellStyle="Normal 3"/>
    <tableColumn id="4" name="نماد" dataDxfId="2" dataCellStyle="Normal 3"/>
    <tableColumn id="5" name="علت توقف" dataDxfId="1" dataCellStyle="Normal 3"/>
    <tableColumn id="6" name="تاریخ توقف" dataDxfId="0" dataCellStyle="Normal 3"/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Angsana New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明朝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Angsana New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明朝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Angsana New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明朝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Angsana New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明朝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Angsana New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明朝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Angsana New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游明朝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Angsana New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明朝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7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2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2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8" tint="0.39997558519241921"/>
  </sheetPr>
  <dimension ref="A1:B21"/>
  <sheetViews>
    <sheetView showGridLines="0" rightToLeft="1" tabSelected="1" topLeftCell="A7" zoomScaleNormal="100" workbookViewId="0">
      <selection activeCell="B23" sqref="B23"/>
    </sheetView>
  </sheetViews>
  <sheetFormatPr defaultRowHeight="18"/>
  <cols>
    <col min="1" max="1" width="49.875" style="81" customWidth="1"/>
    <col min="2" max="2" width="57.125" bestFit="1" customWidth="1"/>
  </cols>
  <sheetData>
    <row r="1" spans="1:2" ht="15" customHeight="1">
      <c r="A1" s="869" t="s">
        <v>631</v>
      </c>
      <c r="B1" s="869"/>
    </row>
    <row r="2" spans="1:2" ht="12" customHeight="1">
      <c r="A2" s="869"/>
      <c r="B2" s="869"/>
    </row>
    <row r="3" spans="1:2" ht="19.5" customHeight="1">
      <c r="A3" s="195" t="s">
        <v>632</v>
      </c>
      <c r="B3" s="113" t="s">
        <v>637</v>
      </c>
    </row>
    <row r="4" spans="1:2" ht="19.5" customHeight="1">
      <c r="A4" s="113" t="s">
        <v>633</v>
      </c>
      <c r="B4" s="114" t="s">
        <v>659</v>
      </c>
    </row>
    <row r="5" spans="1:2" ht="19.5" customHeight="1">
      <c r="A5" s="114" t="s">
        <v>50</v>
      </c>
      <c r="B5" s="113" t="s">
        <v>638</v>
      </c>
    </row>
    <row r="6" spans="1:2" ht="19.5" customHeight="1">
      <c r="A6" s="114" t="s">
        <v>372</v>
      </c>
      <c r="B6" s="113" t="s">
        <v>661</v>
      </c>
    </row>
    <row r="7" spans="1:2" ht="19.5" customHeight="1">
      <c r="A7" s="113" t="s">
        <v>634</v>
      </c>
      <c r="B7" s="114" t="s">
        <v>660</v>
      </c>
    </row>
    <row r="8" spans="1:2" ht="19.5" customHeight="1">
      <c r="A8" s="114" t="s">
        <v>647</v>
      </c>
      <c r="B8" s="113" t="s">
        <v>662</v>
      </c>
    </row>
    <row r="9" spans="1:2" ht="19.5" customHeight="1">
      <c r="A9" s="114" t="s">
        <v>648</v>
      </c>
      <c r="B9" s="114" t="s">
        <v>639</v>
      </c>
    </row>
    <row r="10" spans="1:2" ht="19.5" customHeight="1">
      <c r="A10" s="114" t="s">
        <v>649</v>
      </c>
      <c r="B10" s="114" t="s">
        <v>640</v>
      </c>
    </row>
    <row r="11" spans="1:2" ht="19.5" customHeight="1">
      <c r="A11" s="114" t="s">
        <v>650</v>
      </c>
      <c r="B11" s="114" t="s">
        <v>641</v>
      </c>
    </row>
    <row r="12" spans="1:2" ht="19.5" customHeight="1">
      <c r="A12" s="114" t="s">
        <v>651</v>
      </c>
      <c r="B12" s="114" t="s">
        <v>642</v>
      </c>
    </row>
    <row r="13" spans="1:2" ht="19.5" customHeight="1">
      <c r="A13" s="114" t="s">
        <v>652</v>
      </c>
      <c r="B13" s="113" t="s">
        <v>643</v>
      </c>
    </row>
    <row r="14" spans="1:2" ht="19.5" customHeight="1">
      <c r="A14" s="114" t="s">
        <v>653</v>
      </c>
      <c r="B14" s="113" t="s">
        <v>663</v>
      </c>
    </row>
    <row r="15" spans="1:2" ht="19.5" customHeight="1">
      <c r="A15" s="114" t="s">
        <v>654</v>
      </c>
      <c r="B15" s="114" t="s">
        <v>644</v>
      </c>
    </row>
    <row r="16" spans="1:2" ht="19.5" customHeight="1">
      <c r="A16" s="114" t="s">
        <v>655</v>
      </c>
      <c r="B16" s="114" t="s">
        <v>664</v>
      </c>
    </row>
    <row r="17" spans="1:2" ht="19.5" customHeight="1">
      <c r="A17" s="114" t="s">
        <v>656</v>
      </c>
      <c r="B17" s="113" t="s">
        <v>645</v>
      </c>
    </row>
    <row r="18" spans="1:2" ht="19.5" customHeight="1">
      <c r="A18" s="114" t="s">
        <v>657</v>
      </c>
      <c r="B18" s="113" t="s">
        <v>646</v>
      </c>
    </row>
    <row r="19" spans="1:2" ht="19.5" customHeight="1">
      <c r="A19" s="114" t="s">
        <v>658</v>
      </c>
      <c r="B19" s="114" t="s">
        <v>695</v>
      </c>
    </row>
    <row r="20" spans="1:2" ht="19.5" customHeight="1">
      <c r="A20" s="114" t="s">
        <v>635</v>
      </c>
      <c r="B20" s="114"/>
    </row>
    <row r="21" spans="1:2" ht="19.5" customHeight="1">
      <c r="A21" s="114" t="s">
        <v>636</v>
      </c>
      <c r="B21" s="114"/>
    </row>
  </sheetData>
  <mergeCells count="1">
    <mergeCell ref="A1:B2"/>
  </mergeCells>
  <hyperlinks>
    <hyperlink ref="A3" location="'بورس و فرابورس'!A1" display="ارزش کل بازار به تفکیک بازارها"/>
    <hyperlink ref="A5" location="'ارزش بورس'!A1" display="بورس اوراق بهادار تهران"/>
    <hyperlink ref="A6" location="'ارزش فرابورس'!A1" display="فرابورس ایران"/>
    <hyperlink ref="A8" location="'معاملات بورس - بخش بازار'!A1" display="آمار معاملات در بورس اوراق بهادار تهران به تفکیک بخش"/>
    <hyperlink ref="A9" location="'معاملات بورس - بازار'!A1" display="آمار معاملات در بورس اوراق بهادار تهران به تفکیک بازار"/>
    <hyperlink ref="A10" location="'معاملات بورس - نوع اوراق'!A1" display="آمار معاملات در بورس اوراق بهادار تهران به تفکیک نوع اوراق"/>
    <hyperlink ref="A11" location="'معاملات بورس - صنایع - ارزش'!A1" display="ارزش معاملات در بازار بورس اوراق بهادار تهران به تفکیک صنایع"/>
    <hyperlink ref="A12" location="'معاملات بورس - صنایع - حجم'!A1" display="حجم معاملات در بازار بورس اوراق بهادار تهران به تفکیک صنایع"/>
    <hyperlink ref="A13" location="'معاملات بورس - صنایع - تعداد'!A1" display="تعداد معاملات در بازار بورس اوراق بهادار تهران به تفکیک صنایع"/>
    <hyperlink ref="A14" location="'معاملات فرابورس - بخش بازار'!A1" display="آمار معاملات در فرابورس ایران به تفکیک بخش"/>
    <hyperlink ref="A15" location="'معاملات فرابورس- بازار'!A1" display="آمار معاملات در فرابورس ایران به تفکیک بازار"/>
    <hyperlink ref="A16" location="'معاملات فرابورس- نوع اوراق'!A1" display="آمار معاملات در فرابورس ایران به تفکیک نوع اوراق"/>
    <hyperlink ref="A17" location="'معاملات فرابورس-صنایع- ارزش'!A1" display="ارزش معاملات در بازار فرابورس ایران به تفکیک صنایع"/>
    <hyperlink ref="A18" location="'معاملات فرابورس-صنایع-حجم'!A1" display="حجم معاملات در بازار فرابورس ایران به تفکیک صنایع"/>
    <hyperlink ref="A19" location="'معاملات فرابورس-صنایع-تعداد'!A1" display="تعداد معاملات در بازار فرابورس ایران به تفکیک صنایع"/>
    <hyperlink ref="A20" location="'معاملات بورس کالا و انرژی'!A1" display="آمار معاملات در بورس کالا"/>
    <hyperlink ref="A21" location="'معاملات بورس کالا و انرژی'!A1" display="آمار معاملات در بورس انرژی"/>
    <hyperlink ref="B3" location="'شاخص ها'!A1" display="شاخص‌های بازار سرمایه"/>
    <hyperlink ref="B4" location="'نمودار شاخص بورس و فرابورس'!A1" display="نمودار شاخص ها"/>
    <hyperlink ref="B5" location="MSCI!A1" display="مقایسه شاخص کل با شاخص‌های کشورهای در حال توسعه و اسلامی"/>
    <hyperlink ref="B6" location="'نسبت pe'!A1" display="نسبت P/E "/>
    <hyperlink ref="B15" location="'بیشترین حجم مناطق-حقیقی و حقوقی'!A1" display="نسبت حجم معاملات به تفکیک معاملات برخط و غیربرخط"/>
    <hyperlink ref="B16" location="'بیشترین حجم مناطق-حقیقی و حقوقی'!A1" display="استان ها با بیشترین و کمترین حجم معاملات اشخاص حقیقی"/>
    <hyperlink ref="B9" location="'آمار معاملات حقیقی و حقوقی'!A1" display="آمار معاملات حقیقی و حقوقی در سهام"/>
    <hyperlink ref="B10" location="'آمار معاملات حقیقی و حقوقی'!A1" display="آمار معاملات حقیقی و حقوقی در اوراق بدهی"/>
    <hyperlink ref="B11" location="'خرید و فروش حقیقی و حقوقی'!A1" display="ارزش و حجم معاملات به تفکیک خرید و فروش حقیقی و حقوقی در بورس و فرابورس"/>
    <hyperlink ref="B12" location="'نسبت معاملات حقیقی و حقوقی'!A1" display="ارزش معاملات حقیقی و حقوقی به تفکیک نوع اوراق بهادار"/>
    <hyperlink ref="B13" location="'توقف-بسته و تا پایان ماه باز  '!A1" display="لیست نمادهای متوقف"/>
    <hyperlink ref="B17" location="'صندوق '!A1" display="ارزش صندوق‌های سرمایه‌گذاری به تفکیک انواع صندوق‌ها"/>
    <hyperlink ref="B18" location="'آمار تامین مالی'!A1" display="آمار تأمین مالی"/>
    <hyperlink ref="B19" location="'مانده اوراق تامین مالی'!A1" display="مانده و سررسید اوراق بدهی منتشره"/>
    <hyperlink ref="B7" location="'نمودار pe بازار'!A1" display="نمودار P/E بازار"/>
  </hyperlink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4" tint="0.59999389629810485"/>
  </sheetPr>
  <dimension ref="A1:L61"/>
  <sheetViews>
    <sheetView showGridLines="0" rightToLeft="1" topLeftCell="A46" zoomScaleNormal="100" workbookViewId="0">
      <selection activeCell="E55" sqref="E55"/>
    </sheetView>
  </sheetViews>
  <sheetFormatPr defaultRowHeight="15"/>
  <cols>
    <col min="1" max="1" width="5.75" customWidth="1"/>
    <col min="2" max="2" width="28.375" style="26" customWidth="1"/>
    <col min="3" max="5" width="13.25" style="26" customWidth="1"/>
    <col min="6" max="6" width="12.25" style="26" customWidth="1"/>
    <col min="7" max="7" width="17.375" customWidth="1"/>
    <col min="8" max="8" width="16.875" style="544" customWidth="1"/>
    <col min="9" max="9" width="13.125" customWidth="1"/>
    <col min="10" max="10" width="28" customWidth="1"/>
    <col min="11" max="11" width="11.625" customWidth="1"/>
    <col min="12" max="12" width="12.75" customWidth="1"/>
  </cols>
  <sheetData>
    <row r="1" spans="1:12" ht="25.5" customHeight="1">
      <c r="A1" s="209" t="s">
        <v>72</v>
      </c>
      <c r="B1" s="209"/>
      <c r="C1" s="245"/>
      <c r="D1" s="926" t="s">
        <v>47</v>
      </c>
      <c r="E1" s="926"/>
      <c r="F1" s="926"/>
      <c r="G1" s="209" t="s">
        <v>68</v>
      </c>
      <c r="H1" s="665"/>
    </row>
    <row r="2" spans="1:12" ht="23.25" customHeight="1" thickBot="1">
      <c r="A2" s="29"/>
      <c r="B2" s="213" t="s">
        <v>4</v>
      </c>
      <c r="C2" s="380" t="s">
        <v>1066</v>
      </c>
      <c r="D2" s="380" t="s">
        <v>1024</v>
      </c>
      <c r="E2" s="380" t="s">
        <v>1067</v>
      </c>
      <c r="F2" s="218" t="s">
        <v>48</v>
      </c>
      <c r="G2" s="218" t="s">
        <v>761</v>
      </c>
      <c r="H2" s="18" t="s">
        <v>1097</v>
      </c>
      <c r="J2" s="557" t="s">
        <v>4</v>
      </c>
      <c r="K2" s="558" t="s">
        <v>1066</v>
      </c>
      <c r="L2" s="558" t="s">
        <v>1024</v>
      </c>
    </row>
    <row r="3" spans="1:12" ht="15.75" thickTop="1">
      <c r="A3" s="212">
        <v>1</v>
      </c>
      <c r="B3" s="64" t="s">
        <v>16</v>
      </c>
      <c r="C3" s="138">
        <v>216376</v>
      </c>
      <c r="D3" s="136">
        <v>142137</v>
      </c>
      <c r="E3" s="138">
        <v>357266</v>
      </c>
      <c r="F3" s="137">
        <f>Table7[[#This Row],[اردیبهشت‌ماه 1397]]/Table7[[#This Row],[فروردین‌ماه 1397]]-1</f>
        <v>0.52230594426503996</v>
      </c>
      <c r="G3" s="139">
        <f>Table7[[#This Row],[اردیبهشت‌ماه 1397]]/Table7[[#This Row],[اردیبهشت‌ماه 1396]]-1</f>
        <v>-0.39435602604222064</v>
      </c>
      <c r="H3" s="138">
        <f>Table7[[#This Row],[اردیبهشت‌ماه 1397]]+Table7[[#This Row],[فروردین‌ماه 1397]]</f>
        <v>358513</v>
      </c>
      <c r="J3" s="418" t="s">
        <v>16</v>
      </c>
      <c r="K3" s="136">
        <v>216376</v>
      </c>
      <c r="L3" s="561">
        <v>142137</v>
      </c>
    </row>
    <row r="4" spans="1:12">
      <c r="A4" s="212">
        <v>2</v>
      </c>
      <c r="B4" s="64" t="s">
        <v>29</v>
      </c>
      <c r="C4" s="138">
        <v>115189</v>
      </c>
      <c r="D4" s="136">
        <v>72656</v>
      </c>
      <c r="E4" s="138">
        <v>110303</v>
      </c>
      <c r="F4" s="137">
        <f>Table7[[#This Row],[اردیبهشت‌ماه 1397]]/Table7[[#This Row],[فروردین‌ماه 1397]]-1</f>
        <v>0.5854024443955077</v>
      </c>
      <c r="G4" s="139">
        <f>Table7[[#This Row],[اردیبهشت‌ماه 1397]]/Table7[[#This Row],[اردیبهشت‌ماه 1396]]-1</f>
        <v>4.4296166015430183E-2</v>
      </c>
      <c r="H4" s="138">
        <f>Table7[[#This Row],[اردیبهشت‌ماه 1397]]+Table7[[#This Row],[فروردین‌ماه 1397]]</f>
        <v>187845</v>
      </c>
      <c r="J4" s="418" t="s">
        <v>29</v>
      </c>
      <c r="K4" s="136">
        <v>115189</v>
      </c>
      <c r="L4" s="561">
        <v>72656</v>
      </c>
    </row>
    <row r="5" spans="1:12">
      <c r="A5" s="212">
        <v>3</v>
      </c>
      <c r="B5" s="64" t="s">
        <v>35</v>
      </c>
      <c r="C5" s="138">
        <v>71065</v>
      </c>
      <c r="D5" s="136">
        <v>50558</v>
      </c>
      <c r="E5" s="138">
        <v>137287</v>
      </c>
      <c r="F5" s="137">
        <f>Table7[[#This Row],[اردیبهشت‌ماه 1397]]/Table7[[#This Row],[فروردین‌ماه 1397]]-1</f>
        <v>0.40561335495866135</v>
      </c>
      <c r="G5" s="139">
        <f>Table7[[#This Row],[اردیبهشت‌ماه 1397]]/Table7[[#This Row],[اردیبهشت‌ماه 1396]]-1</f>
        <v>-0.48236176768375738</v>
      </c>
      <c r="H5" s="138">
        <f>Table7[[#This Row],[اردیبهشت‌ماه 1397]]+Table7[[#This Row],[فروردین‌ماه 1397]]</f>
        <v>121623</v>
      </c>
      <c r="J5" s="418" t="s">
        <v>35</v>
      </c>
      <c r="K5" s="136">
        <v>71065</v>
      </c>
      <c r="L5" s="561">
        <v>50558</v>
      </c>
    </row>
    <row r="6" spans="1:12">
      <c r="A6" s="212">
        <v>4</v>
      </c>
      <c r="B6" s="64" t="s">
        <v>12</v>
      </c>
      <c r="C6" s="138">
        <v>62996</v>
      </c>
      <c r="D6" s="136">
        <v>68964</v>
      </c>
      <c r="E6" s="138">
        <v>43914</v>
      </c>
      <c r="F6" s="137">
        <f>Table7[[#This Row],[اردیبهشت‌ماه 1397]]/Table7[[#This Row],[فروردین‌ماه 1397]]-1</f>
        <v>-8.6537903833884378E-2</v>
      </c>
      <c r="G6" s="139">
        <f>Table7[[#This Row],[اردیبهشت‌ماه 1397]]/Table7[[#This Row],[اردیبهشت‌ماه 1396]]-1</f>
        <v>0.43453112902491231</v>
      </c>
      <c r="H6" s="138">
        <f>Table7[[#This Row],[اردیبهشت‌ماه 1397]]+Table7[[#This Row],[فروردین‌ماه 1397]]</f>
        <v>131960</v>
      </c>
      <c r="J6" s="418" t="s">
        <v>12</v>
      </c>
      <c r="K6" s="136">
        <v>62996</v>
      </c>
      <c r="L6" s="561">
        <v>68964</v>
      </c>
    </row>
    <row r="7" spans="1:12">
      <c r="A7" s="212">
        <v>5</v>
      </c>
      <c r="B7" s="64" t="s">
        <v>18</v>
      </c>
      <c r="C7" s="138">
        <v>51339</v>
      </c>
      <c r="D7" s="136">
        <v>59270</v>
      </c>
      <c r="E7" s="138">
        <v>40644</v>
      </c>
      <c r="F7" s="137">
        <f>Table7[[#This Row],[اردیبهشت‌ماه 1397]]/Table7[[#This Row],[فروردین‌ماه 1397]]-1</f>
        <v>-0.13381137168888135</v>
      </c>
      <c r="G7" s="139">
        <f>Table7[[#This Row],[اردیبهشت‌ماه 1397]]/Table7[[#This Row],[اردیبهشت‌ماه 1396]]-1</f>
        <v>0.26313847062297024</v>
      </c>
      <c r="H7" s="138">
        <f>Table7[[#This Row],[اردیبهشت‌ماه 1397]]+Table7[[#This Row],[فروردین‌ماه 1397]]</f>
        <v>110609</v>
      </c>
      <c r="J7" s="418" t="s">
        <v>18</v>
      </c>
      <c r="K7" s="136">
        <v>51339</v>
      </c>
      <c r="L7" s="561">
        <v>59270</v>
      </c>
    </row>
    <row r="8" spans="1:12">
      <c r="A8" s="212">
        <v>6</v>
      </c>
      <c r="B8" s="64" t="s">
        <v>28</v>
      </c>
      <c r="C8" s="138">
        <v>43125</v>
      </c>
      <c r="D8" s="136">
        <v>26491</v>
      </c>
      <c r="E8" s="138">
        <v>74272</v>
      </c>
      <c r="F8" s="137">
        <f>Table7[[#This Row],[اردیبهشت‌ماه 1397]]/Table7[[#This Row],[فروردین‌ماه 1397]]-1</f>
        <v>0.62791136612434406</v>
      </c>
      <c r="G8" s="139">
        <f>Table7[[#This Row],[اردیبهشت‌ماه 1397]]/Table7[[#This Row],[اردیبهشت‌ماه 1396]]-1</f>
        <v>-0.41936395950021543</v>
      </c>
      <c r="H8" s="138">
        <f>Table7[[#This Row],[اردیبهشت‌ماه 1397]]+Table7[[#This Row],[فروردین‌ماه 1397]]</f>
        <v>69616</v>
      </c>
      <c r="J8" s="418" t="s">
        <v>28</v>
      </c>
      <c r="K8" s="136">
        <v>43125</v>
      </c>
      <c r="L8" s="561">
        <v>26491</v>
      </c>
    </row>
    <row r="9" spans="1:12">
      <c r="A9" s="212">
        <v>7</v>
      </c>
      <c r="B9" s="64" t="s">
        <v>24</v>
      </c>
      <c r="C9" s="138">
        <v>43067</v>
      </c>
      <c r="D9" s="136">
        <v>19796</v>
      </c>
      <c r="E9" s="138">
        <v>76141</v>
      </c>
      <c r="F9" s="137">
        <f>Table7[[#This Row],[اردیبهشت‌ماه 1397]]/Table7[[#This Row],[فروردین‌ماه 1397]]-1</f>
        <v>1.175540513234997</v>
      </c>
      <c r="G9" s="139">
        <f>Table7[[#This Row],[اردیبهشت‌ماه 1397]]/Table7[[#This Row],[اردیبهشت‌ماه 1396]]-1</f>
        <v>-0.43437832442442315</v>
      </c>
      <c r="H9" s="138">
        <f>Table7[[#This Row],[اردیبهشت‌ماه 1397]]+Table7[[#This Row],[فروردین‌ماه 1397]]</f>
        <v>62863</v>
      </c>
      <c r="J9" s="418" t="s">
        <v>24</v>
      </c>
      <c r="K9" s="136">
        <v>43067</v>
      </c>
      <c r="L9" s="561">
        <v>19796</v>
      </c>
    </row>
    <row r="10" spans="1:12">
      <c r="A10" s="212">
        <v>8</v>
      </c>
      <c r="B10" s="262" t="s">
        <v>9</v>
      </c>
      <c r="C10" s="138">
        <v>42808</v>
      </c>
      <c r="D10" s="136">
        <v>38562</v>
      </c>
      <c r="E10" s="138">
        <v>51910</v>
      </c>
      <c r="F10" s="137">
        <f>Table7[[#This Row],[اردیبهشت‌ماه 1397]]/Table7[[#This Row],[فروردین‌ماه 1397]]-1</f>
        <v>0.11010839686738239</v>
      </c>
      <c r="G10" s="139">
        <f>Table7[[#This Row],[اردیبهشت‌ماه 1397]]/Table7[[#This Row],[اردیبهشت‌ماه 1396]]-1</f>
        <v>-0.17534193796956266</v>
      </c>
      <c r="H10" s="138">
        <f>Table7[[#This Row],[اردیبهشت‌ماه 1397]]+Table7[[#This Row],[فروردین‌ماه 1397]]</f>
        <v>81370</v>
      </c>
      <c r="J10" s="418" t="s">
        <v>9</v>
      </c>
      <c r="K10" s="136">
        <v>42808</v>
      </c>
      <c r="L10" s="561">
        <v>38562</v>
      </c>
    </row>
    <row r="11" spans="1:12">
      <c r="A11" s="212">
        <v>9</v>
      </c>
      <c r="B11" s="64" t="s">
        <v>10</v>
      </c>
      <c r="C11" s="138">
        <v>37850</v>
      </c>
      <c r="D11" s="136">
        <v>15030</v>
      </c>
      <c r="E11" s="138">
        <v>49938</v>
      </c>
      <c r="F11" s="137">
        <f>Table7[[#This Row],[اردیبهشت‌ماه 1397]]/Table7[[#This Row],[فروردین‌ماه 1397]]-1</f>
        <v>1.5182967398536262</v>
      </c>
      <c r="G11" s="139">
        <f>Table7[[#This Row],[اردیبهشت‌ماه 1397]]/Table7[[#This Row],[اردیبهشت‌ماه 1396]]-1</f>
        <v>-0.24206015459169372</v>
      </c>
      <c r="H11" s="138">
        <f>Table7[[#This Row],[اردیبهشت‌ماه 1397]]+Table7[[#This Row],[فروردین‌ماه 1397]]</f>
        <v>52880</v>
      </c>
      <c r="J11" s="418" t="s">
        <v>10</v>
      </c>
      <c r="K11" s="136">
        <v>37850</v>
      </c>
      <c r="L11" s="561">
        <v>15030</v>
      </c>
    </row>
    <row r="12" spans="1:12">
      <c r="A12" s="212">
        <v>10</v>
      </c>
      <c r="B12" s="64" t="s">
        <v>22</v>
      </c>
      <c r="C12" s="138">
        <v>29709</v>
      </c>
      <c r="D12" s="136">
        <v>16781</v>
      </c>
      <c r="E12" s="138">
        <v>45031</v>
      </c>
      <c r="F12" s="137">
        <f>Table7[[#This Row],[اردیبهشت‌ماه 1397]]/Table7[[#This Row],[فروردین‌ماه 1397]]-1</f>
        <v>0.77039508968476245</v>
      </c>
      <c r="G12" s="139">
        <f>Table7[[#This Row],[اردیبهشت‌ماه 1397]]/Table7[[#This Row],[اردیبهشت‌ماه 1396]]-1</f>
        <v>-0.34025449135040309</v>
      </c>
      <c r="H12" s="138">
        <f>Table7[[#This Row],[اردیبهشت‌ماه 1397]]+Table7[[#This Row],[فروردین‌ماه 1397]]</f>
        <v>46490</v>
      </c>
      <c r="J12" s="418" t="s">
        <v>22</v>
      </c>
      <c r="K12" s="136">
        <v>29709</v>
      </c>
      <c r="L12" s="561">
        <v>16781</v>
      </c>
    </row>
    <row r="13" spans="1:12">
      <c r="A13" s="212">
        <v>11</v>
      </c>
      <c r="B13" s="64" t="s">
        <v>30</v>
      </c>
      <c r="C13" s="138">
        <v>28704</v>
      </c>
      <c r="D13" s="136">
        <v>10891</v>
      </c>
      <c r="E13" s="138">
        <v>30762</v>
      </c>
      <c r="F13" s="137">
        <f>Table7[[#This Row],[اردیبهشت‌ماه 1397]]/Table7[[#This Row],[فروردین‌ماه 1397]]-1</f>
        <v>1.6355706546689928</v>
      </c>
      <c r="G13" s="139">
        <f>Table7[[#This Row],[اردیبهشت‌ماه 1397]]/Table7[[#This Row],[اردیبهشت‌ماه 1396]]-1</f>
        <v>-6.6900721669592378E-2</v>
      </c>
      <c r="H13" s="138">
        <f>Table7[[#This Row],[اردیبهشت‌ماه 1397]]+Table7[[#This Row],[فروردین‌ماه 1397]]</f>
        <v>39595</v>
      </c>
      <c r="J13" s="562" t="s">
        <v>155</v>
      </c>
      <c r="K13" s="556">
        <f>SUM(C3:C44)-C61-C20</f>
        <v>306430</v>
      </c>
      <c r="L13" s="563">
        <f>SUM(D3:D44)-D61-D20</f>
        <v>201984</v>
      </c>
    </row>
    <row r="14" spans="1:12">
      <c r="A14" s="212">
        <v>12</v>
      </c>
      <c r="B14" s="64" t="s">
        <v>33</v>
      </c>
      <c r="C14" s="138">
        <v>28696</v>
      </c>
      <c r="D14" s="136">
        <v>14598</v>
      </c>
      <c r="E14" s="138">
        <v>33149</v>
      </c>
      <c r="F14" s="137">
        <f>Table7[[#This Row],[اردیبهشت‌ماه 1397]]/Table7[[#This Row],[فروردین‌ماه 1397]]-1</f>
        <v>0.96574873270311001</v>
      </c>
      <c r="G14" s="139">
        <f>Table7[[#This Row],[اردیبهشت‌ماه 1397]]/Table7[[#This Row],[اردیبهشت‌ماه 1396]]-1</f>
        <v>-0.13433286071978034</v>
      </c>
      <c r="H14" s="138">
        <f>Table7[[#This Row],[اردیبهشت‌ماه 1397]]+Table7[[#This Row],[فروردین‌ماه 1397]]</f>
        <v>43294</v>
      </c>
    </row>
    <row r="15" spans="1:12">
      <c r="A15" s="212">
        <v>13</v>
      </c>
      <c r="B15" s="64" t="s">
        <v>25</v>
      </c>
      <c r="C15" s="138">
        <v>24544</v>
      </c>
      <c r="D15" s="136">
        <v>9039</v>
      </c>
      <c r="E15" s="138">
        <v>47016</v>
      </c>
      <c r="F15" s="137">
        <f>Table7[[#This Row],[اردیبهشت‌ماه 1397]]/Table7[[#This Row],[فروردین‌ماه 1397]]-1</f>
        <v>1.7153446177674523</v>
      </c>
      <c r="G15" s="139">
        <f>Table7[[#This Row],[اردیبهشت‌ماه 1397]]/Table7[[#This Row],[اردیبهشت‌ماه 1396]]-1</f>
        <v>-0.47796494810277357</v>
      </c>
      <c r="H15" s="138">
        <f>Table7[[#This Row],[اردیبهشت‌ماه 1397]]+Table7[[#This Row],[فروردین‌ماه 1397]]</f>
        <v>33583</v>
      </c>
    </row>
    <row r="16" spans="1:12">
      <c r="A16" s="212">
        <v>14</v>
      </c>
      <c r="B16" s="64" t="s">
        <v>36</v>
      </c>
      <c r="C16" s="138">
        <v>23760</v>
      </c>
      <c r="D16" s="136">
        <v>11732</v>
      </c>
      <c r="E16" s="138">
        <v>35348</v>
      </c>
      <c r="F16" s="137">
        <f>Table7[[#This Row],[اردیبهشت‌ماه 1397]]/Table7[[#This Row],[فروردین‌ماه 1397]]-1</f>
        <v>1.0252301397886123</v>
      </c>
      <c r="G16" s="139">
        <f>Table7[[#This Row],[اردیبهشت‌ماه 1397]]/Table7[[#This Row],[اردیبهشت‌ماه 1396]]-1</f>
        <v>-0.32782618535702157</v>
      </c>
      <c r="H16" s="138">
        <f>Table7[[#This Row],[اردیبهشت‌ماه 1397]]+Table7[[#This Row],[فروردین‌ماه 1397]]</f>
        <v>35492</v>
      </c>
    </row>
    <row r="17" spans="1:8">
      <c r="A17" s="212">
        <v>15</v>
      </c>
      <c r="B17" s="64" t="s">
        <v>41</v>
      </c>
      <c r="C17" s="138">
        <v>20908</v>
      </c>
      <c r="D17" s="136">
        <v>30513</v>
      </c>
      <c r="E17" s="138">
        <v>30006</v>
      </c>
      <c r="F17" s="137">
        <f>Table7[[#This Row],[اردیبهشت‌ماه 1397]]/Table7[[#This Row],[فروردین‌ماه 1397]]-1</f>
        <v>-0.31478386261593416</v>
      </c>
      <c r="G17" s="139">
        <f>Table7[[#This Row],[اردیبهشت‌ماه 1397]]/Table7[[#This Row],[اردیبهشت‌ماه 1396]]-1</f>
        <v>-0.30320602546157438</v>
      </c>
      <c r="H17" s="138">
        <f>Table7[[#This Row],[اردیبهشت‌ماه 1397]]+Table7[[#This Row],[فروردین‌ماه 1397]]</f>
        <v>51421</v>
      </c>
    </row>
    <row r="18" spans="1:8">
      <c r="A18" s="212">
        <v>16</v>
      </c>
      <c r="B18" s="64" t="s">
        <v>26</v>
      </c>
      <c r="C18" s="138">
        <v>19626</v>
      </c>
      <c r="D18" s="136">
        <v>11886</v>
      </c>
      <c r="E18" s="138">
        <v>17210</v>
      </c>
      <c r="F18" s="137">
        <f>Table7[[#This Row],[اردیبهشت‌ماه 1397]]/Table7[[#This Row],[فروردین‌ماه 1397]]-1</f>
        <v>0.65118626956082792</v>
      </c>
      <c r="G18" s="139">
        <f>Table7[[#This Row],[اردیبهشت‌ماه 1397]]/Table7[[#This Row],[اردیبهشت‌ماه 1396]]-1</f>
        <v>0.14038349796629856</v>
      </c>
      <c r="H18" s="138">
        <f>Table7[[#This Row],[اردیبهشت‌ماه 1397]]+Table7[[#This Row],[فروردین‌ماه 1397]]</f>
        <v>31512</v>
      </c>
    </row>
    <row r="19" spans="1:8">
      <c r="A19" s="212">
        <v>17</v>
      </c>
      <c r="B19" s="64" t="s">
        <v>23</v>
      </c>
      <c r="C19" s="138">
        <v>19375</v>
      </c>
      <c r="D19" s="136">
        <v>10861</v>
      </c>
      <c r="E19" s="138">
        <v>28851</v>
      </c>
      <c r="F19" s="137">
        <f>Table7[[#This Row],[اردیبهشت‌ماه 1397]]/Table7[[#This Row],[فروردین‌ماه 1397]]-1</f>
        <v>0.78390571770555195</v>
      </c>
      <c r="G19" s="139">
        <f>Table7[[#This Row],[اردیبهشت‌ماه 1397]]/Table7[[#This Row],[اردیبهشت‌ماه 1396]]-1</f>
        <v>-0.32844615437939761</v>
      </c>
      <c r="H19" s="138">
        <f>Table7[[#This Row],[اردیبهشت‌ماه 1397]]+Table7[[#This Row],[فروردین‌ماه 1397]]</f>
        <v>30236</v>
      </c>
    </row>
    <row r="20" spans="1:8">
      <c r="A20" s="212">
        <v>18</v>
      </c>
      <c r="B20" s="64" t="s">
        <v>57</v>
      </c>
      <c r="C20" s="138">
        <v>18778</v>
      </c>
      <c r="D20" s="136">
        <v>8455</v>
      </c>
      <c r="E20" s="138">
        <v>3719</v>
      </c>
      <c r="F20" s="137">
        <f>Table7[[#This Row],[اردیبهشت‌ماه 1397]]/Table7[[#This Row],[فروردین‌ماه 1397]]-1</f>
        <v>1.2209343583678298</v>
      </c>
      <c r="G20" s="139">
        <f>Table7[[#This Row],[اردیبهشت‌ماه 1397]]/Table7[[#This Row],[اردیبهشت‌ماه 1396]]-1</f>
        <v>4.0492067760150574</v>
      </c>
      <c r="H20" s="138">
        <f>Table7[[#This Row],[اردیبهشت‌ماه 1397]]+Table7[[#This Row],[فروردین‌ماه 1397]]</f>
        <v>27233</v>
      </c>
    </row>
    <row r="21" spans="1:8">
      <c r="A21" s="212">
        <v>19</v>
      </c>
      <c r="B21" s="64" t="s">
        <v>21</v>
      </c>
      <c r="C21" s="138">
        <v>18739</v>
      </c>
      <c r="D21" s="136">
        <v>7783</v>
      </c>
      <c r="E21" s="138">
        <v>37401</v>
      </c>
      <c r="F21" s="137">
        <f>Table7[[#This Row],[اردیبهشت‌ماه 1397]]/Table7[[#This Row],[فروردین‌ماه 1397]]-1</f>
        <v>1.4076834125658486</v>
      </c>
      <c r="G21" s="139">
        <f>Table7[[#This Row],[اردیبهشت‌ماه 1397]]/Table7[[#This Row],[اردیبهشت‌ماه 1396]]-1</f>
        <v>-0.49897061575893698</v>
      </c>
      <c r="H21" s="138">
        <f>Table7[[#This Row],[اردیبهشت‌ماه 1397]]+Table7[[#This Row],[فروردین‌ماه 1397]]</f>
        <v>26522</v>
      </c>
    </row>
    <row r="22" spans="1:8">
      <c r="A22" s="212">
        <v>20</v>
      </c>
      <c r="B22" s="64" t="s">
        <v>88</v>
      </c>
      <c r="C22" s="138">
        <v>15880</v>
      </c>
      <c r="D22" s="136">
        <v>10607</v>
      </c>
      <c r="E22" s="138">
        <v>1883</v>
      </c>
      <c r="F22" s="137">
        <f>Table7[[#This Row],[اردیبهشت‌ماه 1397]]/Table7[[#This Row],[فروردین‌ماه 1397]]-1</f>
        <v>0.49712454039785037</v>
      </c>
      <c r="G22" s="139">
        <f>Table7[[#This Row],[اردیبهشت‌ماه 1397]]/Table7[[#This Row],[اردیبهشت‌ماه 1396]]-1</f>
        <v>7.4333510355815182</v>
      </c>
      <c r="H22" s="138">
        <f>Table7[[#This Row],[اردیبهشت‌ماه 1397]]+Table7[[#This Row],[فروردین‌ماه 1397]]</f>
        <v>26487</v>
      </c>
    </row>
    <row r="23" spans="1:8">
      <c r="A23" s="212">
        <v>21</v>
      </c>
      <c r="B23" s="64" t="s">
        <v>32</v>
      </c>
      <c r="C23" s="138">
        <v>12944</v>
      </c>
      <c r="D23" s="136">
        <v>9247</v>
      </c>
      <c r="E23" s="138">
        <v>33713</v>
      </c>
      <c r="F23" s="137">
        <f>Table7[[#This Row],[اردیبهشت‌ماه 1397]]/Table7[[#This Row],[فروردین‌ماه 1397]]-1</f>
        <v>0.39980534227316977</v>
      </c>
      <c r="G23" s="139">
        <f>Table7[[#This Row],[اردیبهشت‌ماه 1397]]/Table7[[#This Row],[اردیبهشت‌ماه 1396]]-1</f>
        <v>-0.61605315456945386</v>
      </c>
      <c r="H23" s="138">
        <f>Table7[[#This Row],[اردیبهشت‌ماه 1397]]+Table7[[#This Row],[فروردین‌ماه 1397]]</f>
        <v>22191</v>
      </c>
    </row>
    <row r="24" spans="1:8">
      <c r="A24" s="212">
        <v>22</v>
      </c>
      <c r="B24" s="64" t="s">
        <v>39</v>
      </c>
      <c r="C24" s="138">
        <v>12592</v>
      </c>
      <c r="D24" s="136">
        <v>5327</v>
      </c>
      <c r="E24" s="138">
        <v>13592</v>
      </c>
      <c r="F24" s="137">
        <f>Table7[[#This Row],[اردیبهشت‌ماه 1397]]/Table7[[#This Row],[فروردین‌ماه 1397]]-1</f>
        <v>1.3638070208372444</v>
      </c>
      <c r="G24" s="139">
        <f>Table7[[#This Row],[اردیبهشت‌ماه 1397]]/Table7[[#This Row],[اردیبهشت‌ماه 1396]]-1</f>
        <v>-7.3572689817539727E-2</v>
      </c>
      <c r="H24" s="138">
        <f>Table7[[#This Row],[اردیبهشت‌ماه 1397]]+Table7[[#This Row],[فروردین‌ماه 1397]]</f>
        <v>17919</v>
      </c>
    </row>
    <row r="25" spans="1:8">
      <c r="A25" s="212">
        <v>23</v>
      </c>
      <c r="B25" s="64" t="s">
        <v>31</v>
      </c>
      <c r="C25" s="138">
        <v>12256</v>
      </c>
      <c r="D25" s="136">
        <v>12876</v>
      </c>
      <c r="E25" s="138">
        <v>16656</v>
      </c>
      <c r="F25" s="137">
        <f>Table7[[#This Row],[اردیبهشت‌ماه 1397]]/Table7[[#This Row],[فروردین‌ماه 1397]]-1</f>
        <v>-4.8151599875737805E-2</v>
      </c>
      <c r="G25" s="139">
        <f>Table7[[#This Row],[اردیبهشت‌ماه 1397]]/Table7[[#This Row],[اردیبهشت‌ماه 1396]]-1</f>
        <v>-0.26416906820365038</v>
      </c>
      <c r="H25" s="138">
        <f>Table7[[#This Row],[اردیبهشت‌ماه 1397]]+Table7[[#This Row],[فروردین‌ماه 1397]]</f>
        <v>25132</v>
      </c>
    </row>
    <row r="26" spans="1:8">
      <c r="A26" s="212">
        <v>24</v>
      </c>
      <c r="B26" s="64" t="s">
        <v>27</v>
      </c>
      <c r="C26" s="138">
        <v>11309</v>
      </c>
      <c r="D26" s="136">
        <v>22967</v>
      </c>
      <c r="E26" s="138">
        <v>5566</v>
      </c>
      <c r="F26" s="137">
        <f>Table7[[#This Row],[اردیبهشت‌ماه 1397]]/Table7[[#This Row],[فروردین‌ماه 1397]]-1</f>
        <v>-0.50759785779596811</v>
      </c>
      <c r="G26" s="139">
        <f>Table7[[#This Row],[اردیبهشت‌ماه 1397]]/Table7[[#This Row],[اردیبهشت‌ماه 1396]]-1</f>
        <v>1.0318002155946822</v>
      </c>
      <c r="H26" s="138">
        <f>Table7[[#This Row],[اردیبهشت‌ماه 1397]]+Table7[[#This Row],[فروردین‌ماه 1397]]</f>
        <v>34276</v>
      </c>
    </row>
    <row r="27" spans="1:8">
      <c r="A27" s="212">
        <v>25</v>
      </c>
      <c r="B27" s="64" t="s">
        <v>14</v>
      </c>
      <c r="C27" s="138">
        <v>11114</v>
      </c>
      <c r="D27" s="136">
        <v>7409</v>
      </c>
      <c r="E27" s="138">
        <v>20620</v>
      </c>
      <c r="F27" s="137">
        <f>Table7[[#This Row],[اردیبهشت‌ماه 1397]]/Table7[[#This Row],[فروردین‌ماه 1397]]-1</f>
        <v>0.50006748549061952</v>
      </c>
      <c r="G27" s="139">
        <f>Table7[[#This Row],[اردیبهشت‌ماه 1397]]/Table7[[#This Row],[اردیبهشت‌ماه 1396]]-1</f>
        <v>-0.46100872938894277</v>
      </c>
      <c r="H27" s="138">
        <f>Table7[[#This Row],[اردیبهشت‌ماه 1397]]+Table7[[#This Row],[فروردین‌ماه 1397]]</f>
        <v>18523</v>
      </c>
    </row>
    <row r="28" spans="1:8">
      <c r="A28" s="212">
        <v>26</v>
      </c>
      <c r="B28" s="64" t="s">
        <v>37</v>
      </c>
      <c r="C28" s="138">
        <v>8574</v>
      </c>
      <c r="D28" s="136">
        <v>4009</v>
      </c>
      <c r="E28" s="138">
        <v>15460</v>
      </c>
      <c r="F28" s="137">
        <f>Table7[[#This Row],[اردیبهشت‌ماه 1397]]/Table7[[#This Row],[فروردین‌ماه 1397]]-1</f>
        <v>1.1386879521077575</v>
      </c>
      <c r="G28" s="139">
        <f>Table7[[#This Row],[اردیبهشت‌ماه 1397]]/Table7[[#This Row],[اردیبهشت‌ماه 1396]]-1</f>
        <v>-0.44540750323415268</v>
      </c>
      <c r="H28" s="138">
        <f>Table7[[#This Row],[اردیبهشت‌ماه 1397]]+Table7[[#This Row],[فروردین‌ماه 1397]]</f>
        <v>12583</v>
      </c>
    </row>
    <row r="29" spans="1:8">
      <c r="A29" s="212">
        <v>27</v>
      </c>
      <c r="B29" s="64" t="s">
        <v>7</v>
      </c>
      <c r="C29" s="138">
        <v>7751</v>
      </c>
      <c r="D29" s="136">
        <v>3252</v>
      </c>
      <c r="E29" s="138">
        <v>12294</v>
      </c>
      <c r="F29" s="137">
        <f>Table7[[#This Row],[اردیبهشت‌ماه 1397]]/Table7[[#This Row],[فروردین‌ماه 1397]]-1</f>
        <v>1.3834563345633457</v>
      </c>
      <c r="G29" s="139">
        <f>Table7[[#This Row],[اردیبهشت‌ماه 1397]]/Table7[[#This Row],[اردیبهشت‌ماه 1396]]-1</f>
        <v>-0.36952985196030586</v>
      </c>
      <c r="H29" s="138">
        <f>Table7[[#This Row],[اردیبهشت‌ماه 1397]]+Table7[[#This Row],[فروردین‌ماه 1397]]</f>
        <v>11003</v>
      </c>
    </row>
    <row r="30" spans="1:8">
      <c r="A30" s="212">
        <v>28</v>
      </c>
      <c r="B30" s="64" t="s">
        <v>34</v>
      </c>
      <c r="C30" s="138">
        <v>7208</v>
      </c>
      <c r="D30" s="136">
        <v>4376</v>
      </c>
      <c r="E30" s="138">
        <v>25434</v>
      </c>
      <c r="F30" s="137">
        <f>Table7[[#This Row],[اردیبهشت‌ماه 1397]]/Table7[[#This Row],[فروردین‌ماه 1397]]-1</f>
        <v>0.64716636197440591</v>
      </c>
      <c r="G30" s="139">
        <f>Table7[[#This Row],[اردیبهشت‌ماه 1397]]/Table7[[#This Row],[اردیبهشت‌ماه 1396]]-1</f>
        <v>-0.71659982700322411</v>
      </c>
      <c r="H30" s="138">
        <f>Table7[[#This Row],[اردیبهشت‌ماه 1397]]+Table7[[#This Row],[فروردین‌ماه 1397]]</f>
        <v>11584</v>
      </c>
    </row>
    <row r="31" spans="1:8">
      <c r="A31" s="212">
        <v>29</v>
      </c>
      <c r="B31" s="64" t="s">
        <v>13</v>
      </c>
      <c r="C31" s="138">
        <v>6574</v>
      </c>
      <c r="D31" s="136">
        <v>3819</v>
      </c>
      <c r="E31" s="138">
        <v>5520</v>
      </c>
      <c r="F31" s="137">
        <f>Table7[[#This Row],[اردیبهشت‌ماه 1397]]/Table7[[#This Row],[فروردین‌ماه 1397]]-1</f>
        <v>0.72139303482587058</v>
      </c>
      <c r="G31" s="139">
        <f>Table7[[#This Row],[اردیبهشت‌ماه 1397]]/Table7[[#This Row],[اردیبهشت‌ماه 1396]]-1</f>
        <v>0.19094202898550727</v>
      </c>
      <c r="H31" s="138">
        <f>Table7[[#This Row],[اردیبهشت‌ماه 1397]]+Table7[[#This Row],[فروردین‌ماه 1397]]</f>
        <v>10393</v>
      </c>
    </row>
    <row r="32" spans="1:8">
      <c r="A32" s="212">
        <v>30</v>
      </c>
      <c r="B32" s="64" t="s">
        <v>8</v>
      </c>
      <c r="C32" s="138">
        <v>5690</v>
      </c>
      <c r="D32" s="136">
        <v>4353</v>
      </c>
      <c r="E32" s="138">
        <v>2353</v>
      </c>
      <c r="F32" s="137">
        <f>Table7[[#This Row],[اردیبهشت‌ماه 1397]]/Table7[[#This Row],[فروردین‌ماه 1397]]-1</f>
        <v>0.30714449804732369</v>
      </c>
      <c r="G32" s="139">
        <f>Table7[[#This Row],[اردیبهشت‌ماه 1397]]/Table7[[#This Row],[اردیبهشت‌ماه 1396]]-1</f>
        <v>1.4181895452613684</v>
      </c>
      <c r="H32" s="138">
        <f>Table7[[#This Row],[اردیبهشت‌ماه 1397]]+Table7[[#This Row],[فروردین‌ماه 1397]]</f>
        <v>10043</v>
      </c>
    </row>
    <row r="33" spans="1:8">
      <c r="A33" s="212">
        <v>31</v>
      </c>
      <c r="B33" s="64" t="s">
        <v>6</v>
      </c>
      <c r="C33" s="138">
        <v>4532</v>
      </c>
      <c r="D33" s="136">
        <v>2169</v>
      </c>
      <c r="E33" s="138">
        <v>8995</v>
      </c>
      <c r="F33" s="137">
        <f>Table7[[#This Row],[اردیبهشت‌ماه 1397]]/Table7[[#This Row],[فروردین‌ماه 1397]]-1</f>
        <v>1.0894421392346705</v>
      </c>
      <c r="G33" s="139">
        <f>Table7[[#This Row],[اردیبهشت‌ماه 1397]]/Table7[[#This Row],[اردیبهشت‌ماه 1396]]-1</f>
        <v>-0.49616453585325182</v>
      </c>
      <c r="H33" s="138">
        <f>Table7[[#This Row],[اردیبهشت‌ماه 1397]]+Table7[[#This Row],[فروردین‌ماه 1397]]</f>
        <v>6701</v>
      </c>
    </row>
    <row r="34" spans="1:8">
      <c r="A34" s="212">
        <v>32</v>
      </c>
      <c r="B34" s="262" t="s">
        <v>15</v>
      </c>
      <c r="C34" s="138">
        <v>2184</v>
      </c>
      <c r="D34" s="136">
        <v>2073</v>
      </c>
      <c r="E34" s="138">
        <v>9800</v>
      </c>
      <c r="F34" s="137">
        <f>Table7[[#This Row],[اردیبهشت‌ماه 1397]]/Table7[[#This Row],[فروردین‌ماه 1397]]-1</f>
        <v>5.3545586107091259E-2</v>
      </c>
      <c r="G34" s="139">
        <f>Table7[[#This Row],[اردیبهشت‌ماه 1397]]/Table7[[#This Row],[اردیبهشت‌ماه 1396]]-1</f>
        <v>-0.77714285714285714</v>
      </c>
      <c r="H34" s="138">
        <f>Table7[[#This Row],[اردیبهشت‌ماه 1397]]+Table7[[#This Row],[فروردین‌ماه 1397]]</f>
        <v>4257</v>
      </c>
    </row>
    <row r="35" spans="1:8">
      <c r="A35" s="212">
        <v>33</v>
      </c>
      <c r="B35" s="64" t="s">
        <v>19</v>
      </c>
      <c r="C35" s="138">
        <v>672</v>
      </c>
      <c r="D35" s="136">
        <v>420</v>
      </c>
      <c r="E35" s="138">
        <v>1261</v>
      </c>
      <c r="F35" s="137">
        <f>Table7[[#This Row],[اردیبهشت‌ماه 1397]]/Table7[[#This Row],[فروردین‌ماه 1397]]-1</f>
        <v>0.60000000000000009</v>
      </c>
      <c r="G35" s="139">
        <f>Table7[[#This Row],[اردیبهشت‌ماه 1397]]/Table7[[#This Row],[اردیبهشت‌ماه 1396]]-1</f>
        <v>-0.46708961141950833</v>
      </c>
      <c r="H35" s="138">
        <f>Table7[[#This Row],[اردیبهشت‌ماه 1397]]+Table7[[#This Row],[فروردین‌ماه 1397]]</f>
        <v>1092</v>
      </c>
    </row>
    <row r="36" spans="1:8">
      <c r="A36" s="212">
        <v>34</v>
      </c>
      <c r="B36" s="64" t="s">
        <v>5</v>
      </c>
      <c r="C36" s="138">
        <v>655</v>
      </c>
      <c r="D36" s="136">
        <v>553</v>
      </c>
      <c r="E36" s="138" t="s">
        <v>154</v>
      </c>
      <c r="F36" s="137">
        <f>Table7[[#This Row],[اردیبهشت‌ماه 1397]]/Table7[[#This Row],[فروردین‌ماه 1397]]-1</f>
        <v>0.18444846292947559</v>
      </c>
      <c r="G36" s="139" t="s">
        <v>154</v>
      </c>
      <c r="H36" s="138">
        <f>Table7[[#This Row],[اردیبهشت‌ماه 1397]]+Table7[[#This Row],[فروردین‌ماه 1397]]</f>
        <v>1208</v>
      </c>
    </row>
    <row r="37" spans="1:8">
      <c r="A37" s="212">
        <v>35</v>
      </c>
      <c r="B37" s="64" t="s">
        <v>11</v>
      </c>
      <c r="C37" s="138">
        <v>655</v>
      </c>
      <c r="D37" s="136">
        <v>303</v>
      </c>
      <c r="E37" s="138">
        <v>1349</v>
      </c>
      <c r="F37" s="137">
        <f>Table7[[#This Row],[اردیبهشت‌ماه 1397]]/Table7[[#This Row],[فروردین‌ماه 1397]]-1</f>
        <v>1.1617161716171616</v>
      </c>
      <c r="G37" s="139">
        <f>Table7[[#This Row],[اردیبهشت‌ماه 1397]]/Table7[[#This Row],[اردیبهشت‌ماه 1396]]-1</f>
        <v>-0.51445515196441804</v>
      </c>
      <c r="H37" s="138">
        <f>Table7[[#This Row],[اردیبهشت‌ماه 1397]]+Table7[[#This Row],[فروردین‌ماه 1397]]</f>
        <v>958</v>
      </c>
    </row>
    <row r="38" spans="1:8">
      <c r="A38" s="212">
        <v>36</v>
      </c>
      <c r="B38" s="64" t="s">
        <v>20</v>
      </c>
      <c r="C38" s="138">
        <v>641</v>
      </c>
      <c r="D38" s="136">
        <v>660</v>
      </c>
      <c r="E38" s="138" t="s">
        <v>154</v>
      </c>
      <c r="F38" s="137">
        <f>Table7[[#This Row],[اردیبهشت‌ماه 1397]]/Table7[[#This Row],[فروردین‌ماه 1397]]-1</f>
        <v>-2.8787878787878807E-2</v>
      </c>
      <c r="G38" s="139" t="s">
        <v>154</v>
      </c>
      <c r="H38" s="138">
        <f>Table7[[#This Row],[اردیبهشت‌ماه 1397]]+Table7[[#This Row],[فروردین‌ماه 1397]]</f>
        <v>1301</v>
      </c>
    </row>
    <row r="39" spans="1:8">
      <c r="A39" s="212">
        <v>37</v>
      </c>
      <c r="B39" s="64" t="s">
        <v>38</v>
      </c>
      <c r="C39" s="138">
        <v>508</v>
      </c>
      <c r="D39" s="136">
        <v>179</v>
      </c>
      <c r="E39" s="138">
        <v>460</v>
      </c>
      <c r="F39" s="137">
        <f>Table7[[#This Row],[اردیبهشت‌ماه 1397]]/Table7[[#This Row],[فروردین‌ماه 1397]]-1</f>
        <v>1.8379888268156424</v>
      </c>
      <c r="G39" s="139">
        <f>Table7[[#This Row],[اردیبهشت‌ماه 1397]]/Table7[[#This Row],[اردیبهشت‌ماه 1396]]-1</f>
        <v>0.10434782608695659</v>
      </c>
      <c r="H39" s="138">
        <f>Table7[[#This Row],[اردیبهشت‌ماه 1397]]+Table7[[#This Row],[فروردین‌ماه 1397]]</f>
        <v>687</v>
      </c>
    </row>
    <row r="40" spans="1:8">
      <c r="A40" s="212">
        <v>38</v>
      </c>
      <c r="B40" s="64" t="s">
        <v>59</v>
      </c>
      <c r="C40" s="138">
        <v>251</v>
      </c>
      <c r="D40" s="136">
        <v>64</v>
      </c>
      <c r="E40" s="138">
        <v>386</v>
      </c>
      <c r="F40" s="137">
        <f>Table7[[#This Row],[اردیبهشت‌ماه 1397]]/Table7[[#This Row],[فروردین‌ماه 1397]]-1</f>
        <v>2.921875</v>
      </c>
      <c r="G40" s="139">
        <f>Table7[[#This Row],[اردیبهشت‌ماه 1397]]/Table7[[#This Row],[اردیبهشت‌ماه 1396]]-1</f>
        <v>-0.34974093264248707</v>
      </c>
      <c r="H40" s="138">
        <f>Table7[[#This Row],[اردیبهشت‌ماه 1397]]+Table7[[#This Row],[فروردین‌ماه 1397]]</f>
        <v>315</v>
      </c>
    </row>
    <row r="41" spans="1:8">
      <c r="A41" s="212">
        <v>39</v>
      </c>
      <c r="B41" s="64" t="s">
        <v>40</v>
      </c>
      <c r="C41" s="138">
        <v>80</v>
      </c>
      <c r="D41" s="136">
        <v>10</v>
      </c>
      <c r="E41" s="138">
        <v>37</v>
      </c>
      <c r="F41" s="137">
        <f>Table7[[#This Row],[اردیبهشت‌ماه 1397]]/Table7[[#This Row],[فروردین‌ماه 1397]]-1</f>
        <v>7</v>
      </c>
      <c r="G41" s="139">
        <f>Table7[[#This Row],[اردیبهشت‌ماه 1397]]/Table7[[#This Row],[اردیبهشت‌ماه 1396]]-1</f>
        <v>1.1621621621621623</v>
      </c>
      <c r="H41" s="138">
        <f>Table7[[#This Row],[اردیبهشت‌ماه 1397]]+Table7[[#This Row],[فروردین‌ماه 1397]]</f>
        <v>90</v>
      </c>
    </row>
    <row r="42" spans="1:8">
      <c r="A42" s="212">
        <v>40</v>
      </c>
      <c r="B42" s="64" t="s">
        <v>42</v>
      </c>
      <c r="C42" s="138">
        <v>5</v>
      </c>
      <c r="D42" s="136">
        <v>1</v>
      </c>
      <c r="E42" s="138">
        <v>535</v>
      </c>
      <c r="F42" s="137">
        <f>Table7[[#This Row],[اردیبهشت‌ماه 1397]]/Table7[[#This Row],[فروردین‌ماه 1397]]-1</f>
        <v>4</v>
      </c>
      <c r="G42" s="139">
        <f>Table7[[#This Row],[اردیبهشت‌ماه 1397]]/Table7[[#This Row],[اردیبهشت‌ماه 1396]]-1</f>
        <v>-0.99065420560747663</v>
      </c>
      <c r="H42" s="138">
        <f>Table7[[#This Row],[اردیبهشت‌ماه 1397]]+Table7[[#This Row],[فروردین‌ماه 1397]]</f>
        <v>6</v>
      </c>
    </row>
    <row r="43" spans="1:8">
      <c r="A43" s="249">
        <v>41</v>
      </c>
      <c r="B43" s="64" t="s">
        <v>58</v>
      </c>
      <c r="C43" s="138">
        <v>3</v>
      </c>
      <c r="D43" s="136">
        <v>0</v>
      </c>
      <c r="E43" s="138"/>
      <c r="F43" s="137" t="s">
        <v>154</v>
      </c>
      <c r="G43" s="139" t="s">
        <v>154</v>
      </c>
      <c r="H43" s="137"/>
    </row>
    <row r="44" spans="1:8">
      <c r="A44" s="249">
        <v>42</v>
      </c>
      <c r="B44" s="64" t="s">
        <v>17</v>
      </c>
      <c r="C44" s="138"/>
      <c r="D44" s="136">
        <v>7</v>
      </c>
      <c r="E44" s="138">
        <v>21</v>
      </c>
      <c r="F44" s="137">
        <f>Table7[[#This Row],[اردیبهشت‌ماه 1397]]/Table7[[#This Row],[فروردین‌ماه 1397]]-1</f>
        <v>-1</v>
      </c>
      <c r="G44" s="139">
        <f>Table7[[#This Row],[اردیبهشت‌ماه 1397]]/Table7[[#This Row],[اردیبهشت‌ماه 1396]]-1</f>
        <v>-1</v>
      </c>
      <c r="H44" s="137"/>
    </row>
    <row r="45" spans="1:8">
      <c r="A45" s="368">
        <v>43</v>
      </c>
      <c r="B45" s="64" t="s">
        <v>58</v>
      </c>
      <c r="C45" s="138"/>
      <c r="D45" s="136"/>
      <c r="E45" s="138">
        <v>42</v>
      </c>
      <c r="F45" s="137" t="s">
        <v>154</v>
      </c>
      <c r="G45" s="139">
        <f>Table7[[#This Row],[اردیبهشت‌ماه 1397]]/Table7[[#This Row],[اردیبهشت‌ماه 1396]]-1</f>
        <v>-1</v>
      </c>
      <c r="H45" s="137"/>
    </row>
    <row r="46" spans="1:8" ht="14.25" customHeight="1">
      <c r="A46" s="249">
        <v>44</v>
      </c>
      <c r="B46" s="64"/>
      <c r="C46" s="136"/>
      <c r="D46" s="136"/>
      <c r="E46" s="136"/>
      <c r="F46" s="137"/>
      <c r="H46" s="137"/>
    </row>
    <row r="47" spans="1:8" ht="18.75" customHeight="1">
      <c r="H47" s="137"/>
    </row>
    <row r="48" spans="1:8" ht="18.75" customHeight="1">
      <c r="H48" s="261"/>
    </row>
    <row r="49" spans="1:11" ht="37.5">
      <c r="A49" s="220" t="s">
        <v>72</v>
      </c>
      <c r="B49" s="365" t="s">
        <v>465</v>
      </c>
      <c r="C49" s="889" t="s">
        <v>47</v>
      </c>
      <c r="D49" s="889"/>
      <c r="E49" s="889"/>
      <c r="F49" s="927" t="s">
        <v>68</v>
      </c>
      <c r="G49" s="928"/>
      <c r="H49" s="664" t="s">
        <v>450</v>
      </c>
      <c r="I49" s="171" t="s">
        <v>703</v>
      </c>
    </row>
    <row r="50" spans="1:11" ht="21" customHeight="1">
      <c r="A50" s="181"/>
      <c r="B50" s="298"/>
      <c r="C50" s="267" t="s">
        <v>1066</v>
      </c>
      <c r="D50" s="267" t="s">
        <v>1024</v>
      </c>
      <c r="E50" s="267" t="s">
        <v>1067</v>
      </c>
      <c r="F50" s="315" t="s">
        <v>48</v>
      </c>
      <c r="G50" s="666" t="s">
        <v>761</v>
      </c>
      <c r="H50" s="297" t="s">
        <v>1098</v>
      </c>
      <c r="I50" s="297" t="s">
        <v>1066</v>
      </c>
    </row>
    <row r="51" spans="1:11" ht="17.25">
      <c r="A51" s="263">
        <v>1</v>
      </c>
      <c r="B51" s="289" t="s">
        <v>16</v>
      </c>
      <c r="C51" s="292">
        <v>216376</v>
      </c>
      <c r="D51" s="293">
        <v>142137</v>
      </c>
      <c r="E51" s="293">
        <v>357266</v>
      </c>
      <c r="F51" s="141">
        <v>0.52230594426503996</v>
      </c>
      <c r="G51" s="367">
        <v>-0.39435602604222064</v>
      </c>
      <c r="H51" s="678">
        <v>358513</v>
      </c>
      <c r="I51" s="388">
        <v>7212.5333333333301</v>
      </c>
    </row>
    <row r="52" spans="1:11" ht="17.25">
      <c r="A52" s="263">
        <v>2</v>
      </c>
      <c r="B52" s="290" t="s">
        <v>29</v>
      </c>
      <c r="C52" s="294">
        <v>115189</v>
      </c>
      <c r="D52" s="286">
        <v>72656</v>
      </c>
      <c r="E52" s="286">
        <v>110303</v>
      </c>
      <c r="F52" s="141">
        <v>0.5854024443955077</v>
      </c>
      <c r="G52" s="457">
        <v>4.4296166015430183E-2</v>
      </c>
      <c r="H52" s="679">
        <v>187845</v>
      </c>
      <c r="I52" s="662">
        <v>5759.45</v>
      </c>
      <c r="J52" s="544"/>
      <c r="K52" s="544"/>
    </row>
    <row r="53" spans="1:11" ht="17.25">
      <c r="A53" s="263">
        <v>3</v>
      </c>
      <c r="B53" s="290" t="s">
        <v>35</v>
      </c>
      <c r="C53" s="294">
        <v>71065</v>
      </c>
      <c r="D53" s="286">
        <v>50558</v>
      </c>
      <c r="E53" s="287">
        <v>137287</v>
      </c>
      <c r="F53" s="141">
        <v>0.40561335495866135</v>
      </c>
      <c r="G53" s="457">
        <v>-0.48236176768375738</v>
      </c>
      <c r="H53" s="679">
        <v>121623</v>
      </c>
      <c r="I53" s="662">
        <v>2632.037037037037</v>
      </c>
      <c r="J53" s="544"/>
      <c r="K53" s="544"/>
    </row>
    <row r="54" spans="1:11" ht="17.25">
      <c r="A54" s="263">
        <v>4</v>
      </c>
      <c r="B54" s="290" t="s">
        <v>12</v>
      </c>
      <c r="C54" s="294">
        <v>62996</v>
      </c>
      <c r="D54" s="286">
        <v>68964</v>
      </c>
      <c r="E54" s="286">
        <v>43914</v>
      </c>
      <c r="F54" s="141">
        <v>-8.6537903833884378E-2</v>
      </c>
      <c r="G54" s="457">
        <v>0.43453112902491231</v>
      </c>
      <c r="H54" s="679">
        <v>131960</v>
      </c>
      <c r="I54" s="662">
        <v>5726.909090909091</v>
      </c>
      <c r="J54" s="544"/>
      <c r="K54" s="544"/>
    </row>
    <row r="55" spans="1:11" ht="17.25">
      <c r="A55" s="263">
        <v>5</v>
      </c>
      <c r="B55" s="290" t="s">
        <v>18</v>
      </c>
      <c r="C55" s="294">
        <v>51339</v>
      </c>
      <c r="D55" s="286">
        <v>59270</v>
      </c>
      <c r="E55" s="286">
        <v>40644</v>
      </c>
      <c r="F55" s="141">
        <v>-0.13381137168888135</v>
      </c>
      <c r="G55" s="457">
        <v>0.26313847062297024</v>
      </c>
      <c r="H55" s="679">
        <v>110609</v>
      </c>
      <c r="I55" s="662">
        <v>6417.375</v>
      </c>
      <c r="J55" s="544"/>
      <c r="K55" s="544"/>
    </row>
    <row r="56" spans="1:11" ht="17.25">
      <c r="A56" s="263">
        <v>6</v>
      </c>
      <c r="B56" s="290" t="s">
        <v>28</v>
      </c>
      <c r="C56" s="294">
        <v>43125</v>
      </c>
      <c r="D56" s="286">
        <v>26491</v>
      </c>
      <c r="E56" s="286">
        <v>74272</v>
      </c>
      <c r="F56" s="141">
        <v>0.62791136612434406</v>
      </c>
      <c r="G56" s="457">
        <v>-0.41936395950021543</v>
      </c>
      <c r="H56" s="679">
        <v>69616</v>
      </c>
      <c r="I56" s="662">
        <v>5390.625</v>
      </c>
      <c r="J56" s="544"/>
      <c r="K56" s="544"/>
    </row>
    <row r="57" spans="1:11" ht="17.25">
      <c r="A57" s="263">
        <v>7</v>
      </c>
      <c r="B57" s="290" t="s">
        <v>24</v>
      </c>
      <c r="C57" s="294">
        <v>43067</v>
      </c>
      <c r="D57" s="286">
        <v>19796</v>
      </c>
      <c r="E57" s="286">
        <v>76141</v>
      </c>
      <c r="F57" s="141">
        <v>1.175540513234997</v>
      </c>
      <c r="G57" s="457">
        <v>-0.43437832442442315</v>
      </c>
      <c r="H57" s="679">
        <v>62863</v>
      </c>
      <c r="I57" s="662">
        <v>2691.6875</v>
      </c>
      <c r="J57" s="544"/>
      <c r="K57" s="544"/>
    </row>
    <row r="58" spans="1:11" ht="17.25">
      <c r="A58" s="263">
        <v>8</v>
      </c>
      <c r="B58" s="290" t="s">
        <v>9</v>
      </c>
      <c r="C58" s="294">
        <v>42808</v>
      </c>
      <c r="D58" s="286">
        <v>38562</v>
      </c>
      <c r="E58" s="286">
        <v>51910</v>
      </c>
      <c r="F58" s="141">
        <v>0.11010839686738239</v>
      </c>
      <c r="G58" s="457">
        <v>-0.17534193796956266</v>
      </c>
      <c r="H58" s="679">
        <v>81370</v>
      </c>
      <c r="I58" s="662">
        <v>4756.4444444444443</v>
      </c>
      <c r="J58" s="544"/>
      <c r="K58" s="544"/>
    </row>
    <row r="59" spans="1:11" ht="17.25">
      <c r="A59" s="263">
        <v>9</v>
      </c>
      <c r="B59" s="290" t="s">
        <v>10</v>
      </c>
      <c r="C59" s="294">
        <v>37850</v>
      </c>
      <c r="D59" s="286">
        <v>15030</v>
      </c>
      <c r="E59" s="287">
        <v>49938</v>
      </c>
      <c r="F59" s="141">
        <v>1.5182967398536262</v>
      </c>
      <c r="G59" s="457">
        <v>-0.24206015459169372</v>
      </c>
      <c r="H59" s="679">
        <v>52880</v>
      </c>
      <c r="I59" s="662">
        <v>3154.1666666666665</v>
      </c>
      <c r="J59" s="544"/>
      <c r="K59" s="544"/>
    </row>
    <row r="60" spans="1:11" ht="17.25">
      <c r="A60" s="263">
        <v>10</v>
      </c>
      <c r="B60" s="291" t="s">
        <v>22</v>
      </c>
      <c r="C60" s="295">
        <v>29709</v>
      </c>
      <c r="D60" s="296">
        <v>16781</v>
      </c>
      <c r="E60" s="296">
        <v>45031</v>
      </c>
      <c r="F60" s="141">
        <v>0.77039508968476245</v>
      </c>
      <c r="G60" s="457">
        <v>-0.34025449135040309</v>
      </c>
      <c r="H60" s="680">
        <v>46490</v>
      </c>
      <c r="I60" s="662">
        <v>2700.818181818182</v>
      </c>
      <c r="J60" s="544"/>
      <c r="K60" s="544"/>
    </row>
    <row r="61" spans="1:11" ht="18">
      <c r="A61" s="255"/>
      <c r="B61" s="366" t="s">
        <v>43</v>
      </c>
      <c r="C61" s="288">
        <f>SUM(C51:C60)</f>
        <v>713524</v>
      </c>
      <c r="D61" s="288">
        <f>SUM(D51:D60)</f>
        <v>510245</v>
      </c>
      <c r="E61" s="288">
        <f>SUM(E51:E60)</f>
        <v>986706</v>
      </c>
      <c r="F61" s="274">
        <f>C61/D61-1</f>
        <v>0.39839488872992379</v>
      </c>
      <c r="G61" s="382">
        <f>C61/E61-1</f>
        <v>-0.27686261155805281</v>
      </c>
      <c r="H61" s="681">
        <f>SUM(H51:H60)</f>
        <v>1223769</v>
      </c>
      <c r="I61" s="669">
        <v>4694.2368421052633</v>
      </c>
      <c r="K61" s="544"/>
    </row>
  </sheetData>
  <mergeCells count="3">
    <mergeCell ref="D1:F1"/>
    <mergeCell ref="C49:E49"/>
    <mergeCell ref="F49:G49"/>
  </mergeCells>
  <pageMargins left="0.7" right="0.7" top="0.75" bottom="0.75" header="0.3" footer="0.3"/>
  <pageSetup orientation="portrait" r:id="rId1"/>
  <drawing r:id="rId2"/>
  <tableParts count="1">
    <tablePart r:id="rId3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" id="{1A04591D-27B6-4914-9133-5BCBBCEAF29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  <x14:cfIcon iconSet="3Arrows" iconId="0"/>
              <x14:cfIcon iconSet="3Arrows" iconId="0"/>
              <x14:cfIcon iconSet="3Arrows" iconId="2"/>
            </x14:iconSet>
          </x14:cfRule>
          <xm:sqref>F3:G45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theme="4" tint="0.59999389629810485"/>
  </sheetPr>
  <dimension ref="A1:I18"/>
  <sheetViews>
    <sheetView showGridLines="0" rightToLeft="1" zoomScaleNormal="100" workbookViewId="0">
      <selection activeCell="F3" sqref="F3"/>
    </sheetView>
  </sheetViews>
  <sheetFormatPr defaultRowHeight="15"/>
  <cols>
    <col min="1" max="1" width="12.25" customWidth="1"/>
    <col min="2" max="2" width="19.75" bestFit="1" customWidth="1"/>
    <col min="3" max="3" width="13.375" customWidth="1"/>
    <col min="4" max="4" width="11.375" customWidth="1"/>
    <col min="5" max="5" width="13.125" customWidth="1"/>
    <col min="6" max="6" width="12.375" customWidth="1"/>
    <col min="7" max="7" width="9.875" customWidth="1"/>
    <col min="8" max="8" width="7.375" customWidth="1"/>
    <col min="9" max="9" width="4.875" customWidth="1"/>
  </cols>
  <sheetData>
    <row r="1" spans="1:9">
      <c r="F1" s="544">
        <f>C1+D1</f>
        <v>0</v>
      </c>
    </row>
    <row r="2" spans="1:9" ht="18.75" customHeight="1">
      <c r="A2" s="241" t="s">
        <v>341</v>
      </c>
      <c r="B2" s="180"/>
      <c r="C2" s="889" t="s">
        <v>47</v>
      </c>
      <c r="D2" s="889"/>
      <c r="E2" s="889"/>
      <c r="F2" s="300" t="s">
        <v>450</v>
      </c>
      <c r="G2" s="887" t="s">
        <v>68</v>
      </c>
      <c r="H2" s="889"/>
      <c r="I2" s="888"/>
    </row>
    <row r="3" spans="1:9" ht="32.25" customHeight="1">
      <c r="A3" s="432"/>
      <c r="B3" s="432"/>
      <c r="C3" s="267" t="s">
        <v>1066</v>
      </c>
      <c r="D3" s="267" t="s">
        <v>1024</v>
      </c>
      <c r="E3" s="742" t="s">
        <v>1067</v>
      </c>
      <c r="F3" s="297" t="s">
        <v>1361</v>
      </c>
      <c r="G3" s="309" t="s">
        <v>48</v>
      </c>
      <c r="H3" s="939" t="s">
        <v>761</v>
      </c>
      <c r="I3" s="940"/>
    </row>
    <row r="4" spans="1:9" ht="20.25" customHeight="1">
      <c r="A4" s="885" t="s">
        <v>457</v>
      </c>
      <c r="B4" s="246" t="s">
        <v>466</v>
      </c>
      <c r="C4" s="663">
        <v>30</v>
      </c>
      <c r="D4" s="438">
        <v>34</v>
      </c>
      <c r="E4" s="663">
        <v>21</v>
      </c>
      <c r="F4" s="754">
        <f>C4+D4</f>
        <v>64</v>
      </c>
      <c r="G4" s="141">
        <f>C4/D4-1</f>
        <v>-0.11764705882352944</v>
      </c>
      <c r="H4" s="935">
        <f>(C4/E4)-1</f>
        <v>0.4285714285714286</v>
      </c>
      <c r="I4" s="936"/>
    </row>
    <row r="5" spans="1:9" ht="20.25" customHeight="1">
      <c r="A5" s="885"/>
      <c r="B5" s="246" t="s">
        <v>51</v>
      </c>
      <c r="C5" s="661">
        <v>12880.183000000001</v>
      </c>
      <c r="D5" s="436">
        <v>15385.402</v>
      </c>
      <c r="E5" s="661">
        <v>1732042.4029999999</v>
      </c>
      <c r="F5" s="679">
        <f t="shared" ref="F5:F18" si="0">C5+D5</f>
        <v>28265.584999999999</v>
      </c>
      <c r="G5" s="141">
        <f t="shared" ref="G5:G18" si="1">C5/D5-1</f>
        <v>-0.16283090945559953</v>
      </c>
      <c r="H5" s="935">
        <f>(C5/E5)-1</f>
        <v>-0.99256358679343482</v>
      </c>
      <c r="I5" s="936"/>
    </row>
    <row r="6" spans="1:9" ht="20.25" customHeight="1">
      <c r="A6" s="885"/>
      <c r="B6" s="243" t="s">
        <v>55</v>
      </c>
      <c r="C6" s="135">
        <v>6532.4828414000003</v>
      </c>
      <c r="D6" s="135">
        <v>7478.5785115999997</v>
      </c>
      <c r="E6" s="135">
        <v>5850.3196572799998</v>
      </c>
      <c r="F6" s="680">
        <f t="shared" si="0"/>
        <v>14011.061353000001</v>
      </c>
      <c r="G6" s="273">
        <f t="shared" si="1"/>
        <v>-0.12650741965635759</v>
      </c>
      <c r="H6" s="937">
        <f t="shared" ref="H6:H18" si="2">(C6/E6)-1</f>
        <v>0.11660271986525261</v>
      </c>
      <c r="I6" s="938"/>
    </row>
    <row r="7" spans="1:9" ht="20.25" customHeight="1">
      <c r="A7" s="885" t="s">
        <v>458</v>
      </c>
      <c r="B7" s="242" t="s">
        <v>466</v>
      </c>
      <c r="C7" s="168">
        <v>397</v>
      </c>
      <c r="D7" s="168">
        <v>139</v>
      </c>
      <c r="E7" s="168">
        <v>258</v>
      </c>
      <c r="F7" s="678">
        <f t="shared" si="0"/>
        <v>536</v>
      </c>
      <c r="G7" s="141">
        <f>C7/D7-1</f>
        <v>1.8561151079136691</v>
      </c>
      <c r="H7" s="935">
        <f t="shared" si="2"/>
        <v>0.53875968992248069</v>
      </c>
      <c r="I7" s="936"/>
    </row>
    <row r="8" spans="1:9" ht="20.25" customHeight="1">
      <c r="A8" s="885"/>
      <c r="B8" s="246" t="s">
        <v>51</v>
      </c>
      <c r="C8" s="661">
        <v>370762.95</v>
      </c>
      <c r="D8" s="436">
        <v>67124.290999999997</v>
      </c>
      <c r="E8" s="661">
        <v>619536.22199999995</v>
      </c>
      <c r="F8" s="679">
        <f t="shared" si="0"/>
        <v>437887.24100000004</v>
      </c>
      <c r="G8" s="141">
        <f t="shared" si="1"/>
        <v>4.5235287326908233</v>
      </c>
      <c r="H8" s="935">
        <f t="shared" si="2"/>
        <v>-0.40154758215250885</v>
      </c>
      <c r="I8" s="936"/>
    </row>
    <row r="9" spans="1:9" ht="20.25" customHeight="1">
      <c r="A9" s="885"/>
      <c r="B9" s="243" t="s">
        <v>55</v>
      </c>
      <c r="C9" s="135">
        <v>6455.5322349159997</v>
      </c>
      <c r="D9" s="135">
        <v>2719.5819939160001</v>
      </c>
      <c r="E9" s="135">
        <v>6876.7446243570002</v>
      </c>
      <c r="F9" s="680">
        <f t="shared" si="0"/>
        <v>9175.1142288320007</v>
      </c>
      <c r="G9" s="273">
        <f t="shared" si="1"/>
        <v>1.3737222298712544</v>
      </c>
      <c r="H9" s="937">
        <f>(C9/E9)-1</f>
        <v>-6.1251713194218738E-2</v>
      </c>
      <c r="I9" s="938"/>
    </row>
    <row r="10" spans="1:9" ht="20.25" customHeight="1">
      <c r="A10" s="885" t="s">
        <v>459</v>
      </c>
      <c r="B10" s="242" t="s">
        <v>466</v>
      </c>
      <c r="C10" s="168">
        <v>692687</v>
      </c>
      <c r="D10" s="168">
        <v>463805</v>
      </c>
      <c r="E10" s="168">
        <v>730235</v>
      </c>
      <c r="F10" s="678">
        <f t="shared" si="0"/>
        <v>1156492</v>
      </c>
      <c r="G10" s="141">
        <f t="shared" si="1"/>
        <v>0.49348756481711065</v>
      </c>
      <c r="H10" s="935">
        <f t="shared" si="2"/>
        <v>-5.1419063726060754E-2</v>
      </c>
      <c r="I10" s="936"/>
    </row>
    <row r="11" spans="1:9" ht="20.25" customHeight="1">
      <c r="A11" s="885"/>
      <c r="B11" s="246" t="s">
        <v>51</v>
      </c>
      <c r="C11" s="661">
        <v>5524884.4239999996</v>
      </c>
      <c r="D11" s="436">
        <v>2528680.5529999998</v>
      </c>
      <c r="E11" s="661">
        <v>6266793.25</v>
      </c>
      <c r="F11" s="678">
        <f t="shared" si="0"/>
        <v>8053564.977</v>
      </c>
      <c r="G11" s="141">
        <f t="shared" si="1"/>
        <v>1.184888248318015</v>
      </c>
      <c r="H11" s="935">
        <f t="shared" si="2"/>
        <v>-0.11838731491580645</v>
      </c>
      <c r="I11" s="936"/>
    </row>
    <row r="12" spans="1:9" ht="20.25" customHeight="1">
      <c r="A12" s="885"/>
      <c r="B12" s="243" t="s">
        <v>55</v>
      </c>
      <c r="C12" s="135">
        <v>29866.135552256001</v>
      </c>
      <c r="D12" s="135">
        <v>17369.359479315</v>
      </c>
      <c r="E12" s="135">
        <v>27447.391190343002</v>
      </c>
      <c r="F12" s="680">
        <f t="shared" si="0"/>
        <v>47235.495031571001</v>
      </c>
      <c r="G12" s="273">
        <f t="shared" si="1"/>
        <v>0.71947247610502196</v>
      </c>
      <c r="H12" s="937">
        <f t="shared" si="2"/>
        <v>8.8122923783153562E-2</v>
      </c>
      <c r="I12" s="938"/>
    </row>
    <row r="13" spans="1:9" ht="20.25" customHeight="1">
      <c r="A13" s="885" t="s">
        <v>43</v>
      </c>
      <c r="B13" s="244" t="s">
        <v>466</v>
      </c>
      <c r="C13" s="176">
        <v>693114</v>
      </c>
      <c r="D13" s="176">
        <v>463978</v>
      </c>
      <c r="E13" s="176">
        <v>730514</v>
      </c>
      <c r="F13" s="755">
        <f t="shared" si="0"/>
        <v>1157092</v>
      </c>
      <c r="G13" s="312">
        <f t="shared" si="1"/>
        <v>0.49385100155610817</v>
      </c>
      <c r="H13" s="929">
        <f t="shared" si="2"/>
        <v>-5.1196828534429195E-2</v>
      </c>
      <c r="I13" s="930"/>
    </row>
    <row r="14" spans="1:9" ht="20.25" customHeight="1">
      <c r="A14" s="885"/>
      <c r="B14" s="247" t="s">
        <v>51</v>
      </c>
      <c r="C14" s="161">
        <v>5908527.557</v>
      </c>
      <c r="D14" s="161">
        <v>2611190.2459999998</v>
      </c>
      <c r="E14" s="161">
        <v>8618371.875</v>
      </c>
      <c r="F14" s="748">
        <f t="shared" si="0"/>
        <v>8519717.8029999994</v>
      </c>
      <c r="G14" s="312">
        <f t="shared" si="1"/>
        <v>1.2627717632030402</v>
      </c>
      <c r="H14" s="931">
        <f t="shared" si="2"/>
        <v>-0.31442647837704263</v>
      </c>
      <c r="I14" s="932"/>
    </row>
    <row r="15" spans="1:9" ht="20.25" customHeight="1">
      <c r="A15" s="885"/>
      <c r="B15" s="248" t="s">
        <v>55</v>
      </c>
      <c r="C15" s="133">
        <v>42854.150628572002</v>
      </c>
      <c r="D15" s="133">
        <v>27567.519984831</v>
      </c>
      <c r="E15" s="161">
        <v>40174.45547198</v>
      </c>
      <c r="F15" s="748">
        <f t="shared" si="0"/>
        <v>70421.670613402996</v>
      </c>
      <c r="G15" s="189">
        <f t="shared" si="1"/>
        <v>0.55451599027233689</v>
      </c>
      <c r="H15" s="933">
        <f t="shared" si="2"/>
        <v>6.670146801270227E-2</v>
      </c>
      <c r="I15" s="934"/>
    </row>
    <row r="16" spans="1:9" ht="20.25" customHeight="1">
      <c r="A16" s="885" t="s">
        <v>460</v>
      </c>
      <c r="B16" s="244" t="s">
        <v>466</v>
      </c>
      <c r="C16" s="176">
        <f>C13/22</f>
        <v>31505.18181818182</v>
      </c>
      <c r="D16" s="176">
        <f>D13/15</f>
        <v>30931.866666666665</v>
      </c>
      <c r="E16" s="176">
        <f>E13/21</f>
        <v>34786.380952380954</v>
      </c>
      <c r="F16" s="755">
        <f t="shared" si="0"/>
        <v>62437.048484848485</v>
      </c>
      <c r="G16" s="312">
        <f>C16/D16-1</f>
        <v>1.8534773788255743E-2</v>
      </c>
      <c r="H16" s="929">
        <f>(C16/E16)-1</f>
        <v>-9.4324245419227903E-2</v>
      </c>
      <c r="I16" s="930"/>
    </row>
    <row r="17" spans="1:9" ht="20.25" customHeight="1">
      <c r="A17" s="885"/>
      <c r="B17" s="247" t="s">
        <v>51</v>
      </c>
      <c r="C17" s="161">
        <f>C14/22</f>
        <v>268569.4344090909</v>
      </c>
      <c r="D17" s="161">
        <f>D14/15</f>
        <v>174079.34973333331</v>
      </c>
      <c r="E17" s="161">
        <f>E14/21</f>
        <v>410398.66071428574</v>
      </c>
      <c r="F17" s="748">
        <f t="shared" si="0"/>
        <v>442648.78414242424</v>
      </c>
      <c r="G17" s="312">
        <f t="shared" si="1"/>
        <v>0.54279892945661845</v>
      </c>
      <c r="H17" s="931">
        <f>(C17/E17)-1</f>
        <v>-0.34558891117808621</v>
      </c>
      <c r="I17" s="932"/>
    </row>
    <row r="18" spans="1:9" ht="15.75">
      <c r="A18" s="886"/>
      <c r="B18" s="248" t="s">
        <v>55</v>
      </c>
      <c r="C18" s="133">
        <f>C15/22</f>
        <v>1947.9159376623638</v>
      </c>
      <c r="D18" s="133">
        <f>D15/15</f>
        <v>1837.8346656553999</v>
      </c>
      <c r="E18" s="133">
        <f>E15/21</f>
        <v>1913.0693081895238</v>
      </c>
      <c r="F18" s="686">
        <f t="shared" si="0"/>
        <v>3785.7506033177638</v>
      </c>
      <c r="G18" s="189">
        <f t="shared" si="1"/>
        <v>5.9897266094775414E-2</v>
      </c>
      <c r="H18" s="933">
        <f t="shared" si="2"/>
        <v>1.8215037648488419E-2</v>
      </c>
      <c r="I18" s="934"/>
    </row>
  </sheetData>
  <mergeCells count="23">
    <mergeCell ref="C2:E2"/>
    <mergeCell ref="G2:I2"/>
    <mergeCell ref="A4:A6"/>
    <mergeCell ref="H4:I4"/>
    <mergeCell ref="H5:I5"/>
    <mergeCell ref="H6:I6"/>
    <mergeCell ref="H3:I3"/>
    <mergeCell ref="A7:A9"/>
    <mergeCell ref="H7:I7"/>
    <mergeCell ref="H8:I8"/>
    <mergeCell ref="H9:I9"/>
    <mergeCell ref="A10:A12"/>
    <mergeCell ref="H10:I10"/>
    <mergeCell ref="H11:I11"/>
    <mergeCell ref="H12:I12"/>
    <mergeCell ref="A13:A15"/>
    <mergeCell ref="H13:I13"/>
    <mergeCell ref="H14:I14"/>
    <mergeCell ref="H15:I15"/>
    <mergeCell ref="A16:A18"/>
    <mergeCell ref="H16:I16"/>
    <mergeCell ref="H17:I17"/>
    <mergeCell ref="H18:I18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theme="4" tint="0.59999389629810485"/>
  </sheetPr>
  <dimension ref="A1:H24"/>
  <sheetViews>
    <sheetView showGridLines="0" rightToLeft="1" zoomScaleNormal="100" workbookViewId="0">
      <selection activeCell="C8" sqref="C8"/>
    </sheetView>
  </sheetViews>
  <sheetFormatPr defaultRowHeight="15"/>
  <cols>
    <col min="1" max="1" width="13.75" customWidth="1"/>
    <col min="2" max="2" width="20" customWidth="1"/>
    <col min="3" max="3" width="13.375" customWidth="1"/>
    <col min="4" max="5" width="12.375" customWidth="1"/>
    <col min="6" max="6" width="12.125" style="544" customWidth="1"/>
    <col min="7" max="7" width="12.25" customWidth="1"/>
    <col min="8" max="8" width="13" customWidth="1"/>
  </cols>
  <sheetData>
    <row r="1" spans="1:8">
      <c r="F1" s="544">
        <f>C1+D1</f>
        <v>0</v>
      </c>
    </row>
    <row r="2" spans="1:8" ht="21" customHeight="1">
      <c r="A2" s="265"/>
      <c r="B2" s="100" t="s">
        <v>467</v>
      </c>
      <c r="C2" s="889" t="s">
        <v>47</v>
      </c>
      <c r="D2" s="889"/>
      <c r="E2" s="888"/>
      <c r="F2" s="300" t="s">
        <v>450</v>
      </c>
      <c r="G2" s="887" t="s">
        <v>68</v>
      </c>
      <c r="H2" s="888"/>
    </row>
    <row r="3" spans="1:8" ht="30.75" customHeight="1">
      <c r="A3" s="181"/>
      <c r="B3" s="266"/>
      <c r="C3" s="267" t="s">
        <v>1066</v>
      </c>
      <c r="D3" s="267" t="s">
        <v>1024</v>
      </c>
      <c r="E3" s="299" t="s">
        <v>1067</v>
      </c>
      <c r="F3" s="297" t="s">
        <v>1361</v>
      </c>
      <c r="G3" s="267" t="s">
        <v>48</v>
      </c>
      <c r="H3" s="267" t="s">
        <v>761</v>
      </c>
    </row>
    <row r="4" spans="1:8" ht="15.75" customHeight="1">
      <c r="A4" s="941" t="s">
        <v>71</v>
      </c>
      <c r="B4" s="623" t="s">
        <v>73</v>
      </c>
      <c r="C4" s="178">
        <v>154010.606</v>
      </c>
      <c r="D4" s="168">
        <v>93640.349000000002</v>
      </c>
      <c r="E4" s="178">
        <v>93301.751999999993</v>
      </c>
      <c r="F4" s="178">
        <f>C4+D4</f>
        <v>247650.95500000002</v>
      </c>
      <c r="G4" s="225">
        <f t="shared" ref="G4:G24" si="0">C4/D4-1</f>
        <v>0.64470346004370405</v>
      </c>
      <c r="H4" s="225">
        <f t="shared" ref="H4:H24" si="1">(C4/E4)-1</f>
        <v>0.65067217601658767</v>
      </c>
    </row>
    <row r="5" spans="1:8" ht="15.75" customHeight="1">
      <c r="A5" s="942"/>
      <c r="B5" s="624" t="s">
        <v>1</v>
      </c>
      <c r="C5" s="662">
        <v>369001.39799999999</v>
      </c>
      <c r="D5" s="628">
        <v>235652</v>
      </c>
      <c r="E5" s="662">
        <v>677532.60600000003</v>
      </c>
      <c r="F5" s="691">
        <f t="shared" ref="F5:F24" si="2">C5+D5</f>
        <v>604653.39800000004</v>
      </c>
      <c r="G5" s="626">
        <f t="shared" si="0"/>
        <v>0.56587424677066167</v>
      </c>
      <c r="H5" s="626">
        <f t="shared" si="1"/>
        <v>-0.45537470118449186</v>
      </c>
    </row>
    <row r="6" spans="1:8" ht="15.75" customHeight="1">
      <c r="A6" s="942"/>
      <c r="B6" s="624" t="s">
        <v>2</v>
      </c>
      <c r="C6" s="662">
        <v>2276629.946</v>
      </c>
      <c r="D6" s="628">
        <v>1122149.7649999999</v>
      </c>
      <c r="E6" s="662">
        <v>3030699.7760000001</v>
      </c>
      <c r="F6" s="691">
        <f t="shared" si="2"/>
        <v>3398779.7110000001</v>
      </c>
      <c r="G6" s="626">
        <f t="shared" si="0"/>
        <v>1.0288111417997761</v>
      </c>
      <c r="H6" s="626">
        <f t="shared" si="1"/>
        <v>-0.24881046812074603</v>
      </c>
    </row>
    <row r="7" spans="1:8" ht="16.5" customHeight="1">
      <c r="A7" s="942"/>
      <c r="B7" s="624" t="s">
        <v>75</v>
      </c>
      <c r="C7" s="662">
        <v>3105382.6069999998</v>
      </c>
      <c r="D7" s="628">
        <v>1159281.132</v>
      </c>
      <c r="E7" s="662">
        <v>4716186.7869999995</v>
      </c>
      <c r="F7" s="691">
        <f t="shared" si="2"/>
        <v>4264663.7390000001</v>
      </c>
      <c r="G7" s="626">
        <f t="shared" si="0"/>
        <v>1.6787140075699947</v>
      </c>
      <c r="H7" s="626">
        <f t="shared" si="1"/>
        <v>-0.34154800323857482</v>
      </c>
    </row>
    <row r="8" spans="1:8" ht="15.75" customHeight="1">
      <c r="A8" s="942"/>
      <c r="B8" s="625" t="s">
        <v>468</v>
      </c>
      <c r="C8" s="185">
        <v>3503</v>
      </c>
      <c r="D8" s="134">
        <v>467</v>
      </c>
      <c r="E8" s="185">
        <v>650.9</v>
      </c>
      <c r="F8" s="185">
        <f t="shared" si="2"/>
        <v>3970</v>
      </c>
      <c r="G8" s="627">
        <f t="shared" si="0"/>
        <v>6.5010706638115634</v>
      </c>
      <c r="H8" s="627">
        <f t="shared" si="1"/>
        <v>4.3817790751267474</v>
      </c>
    </row>
    <row r="9" spans="1:8" ht="15.75" customHeight="1">
      <c r="A9" s="942" t="s">
        <v>55</v>
      </c>
      <c r="B9" s="623" t="s">
        <v>73</v>
      </c>
      <c r="C9" s="178">
        <v>33830.722654662</v>
      </c>
      <c r="D9" s="168">
        <v>22690.468974873002</v>
      </c>
      <c r="E9" s="178">
        <v>19203.161987424999</v>
      </c>
      <c r="F9" s="178">
        <f t="shared" si="2"/>
        <v>56521.191629535002</v>
      </c>
      <c r="G9" s="225">
        <f t="shared" si="0"/>
        <v>0.4909662154680674</v>
      </c>
      <c r="H9" s="225">
        <f t="shared" si="1"/>
        <v>0.76172667172290254</v>
      </c>
    </row>
    <row r="10" spans="1:8" ht="15.75" customHeight="1">
      <c r="A10" s="942"/>
      <c r="B10" s="624" t="s">
        <v>1</v>
      </c>
      <c r="C10" s="662">
        <v>592.89516034400003</v>
      </c>
      <c r="D10" s="628">
        <v>460.76884203399999</v>
      </c>
      <c r="E10" s="662">
        <v>1477.308715231</v>
      </c>
      <c r="F10" s="691">
        <f t="shared" si="2"/>
        <v>1053.6640023780001</v>
      </c>
      <c r="G10" s="626">
        <f t="shared" si="0"/>
        <v>0.28675185094275646</v>
      </c>
      <c r="H10" s="626">
        <f t="shared" si="1"/>
        <v>-0.59866536071217058</v>
      </c>
    </row>
    <row r="11" spans="1:8" ht="15.75" customHeight="1">
      <c r="A11" s="942"/>
      <c r="B11" s="624" t="s">
        <v>2</v>
      </c>
      <c r="C11" s="662">
        <v>5115.1103535519997</v>
      </c>
      <c r="D11" s="628">
        <v>2708.344048725</v>
      </c>
      <c r="E11" s="662">
        <v>9663.8922118209994</v>
      </c>
      <c r="F11" s="691">
        <f t="shared" si="2"/>
        <v>7823.4544022769996</v>
      </c>
      <c r="G11" s="626">
        <f t="shared" si="0"/>
        <v>0.88864865819393457</v>
      </c>
      <c r="H11" s="626">
        <f t="shared" si="1"/>
        <v>-0.47069873696489184</v>
      </c>
    </row>
    <row r="12" spans="1:8" ht="15.75" customHeight="1">
      <c r="A12" s="942"/>
      <c r="B12" s="624" t="s">
        <v>75</v>
      </c>
      <c r="C12" s="662">
        <v>3300.4339000139998</v>
      </c>
      <c r="D12" s="628">
        <v>1706.927069199</v>
      </c>
      <c r="E12" s="662">
        <v>9703.7852226529994</v>
      </c>
      <c r="F12" s="691">
        <f t="shared" si="2"/>
        <v>5007.3609692129994</v>
      </c>
      <c r="G12" s="626">
        <f t="shared" si="0"/>
        <v>0.93355296753409367</v>
      </c>
      <c r="H12" s="626">
        <f t="shared" si="1"/>
        <v>-0.65988180650275496</v>
      </c>
    </row>
    <row r="13" spans="1:8" ht="15.75" customHeight="1">
      <c r="A13" s="942"/>
      <c r="B13" s="625" t="s">
        <v>468</v>
      </c>
      <c r="C13" s="186">
        <v>14.98856</v>
      </c>
      <c r="D13" s="142">
        <v>1.01105</v>
      </c>
      <c r="E13" s="186">
        <v>26.285946299999999</v>
      </c>
      <c r="F13" s="186">
        <f t="shared" si="2"/>
        <v>15.999610000000001</v>
      </c>
      <c r="G13" s="627">
        <f t="shared" si="0"/>
        <v>13.824746550615696</v>
      </c>
      <c r="H13" s="627">
        <f t="shared" si="1"/>
        <v>-0.42978807652817885</v>
      </c>
    </row>
    <row r="14" spans="1:8" ht="15.75" customHeight="1">
      <c r="A14" s="942" t="s">
        <v>466</v>
      </c>
      <c r="B14" s="623" t="s">
        <v>73</v>
      </c>
      <c r="C14" s="178">
        <v>162903</v>
      </c>
      <c r="D14" s="168">
        <v>78068</v>
      </c>
      <c r="E14" s="178">
        <v>96546</v>
      </c>
      <c r="F14" s="178">
        <f t="shared" si="2"/>
        <v>240971</v>
      </c>
      <c r="G14" s="225">
        <f t="shared" si="0"/>
        <v>1.0866808423425733</v>
      </c>
      <c r="H14" s="225">
        <f t="shared" si="1"/>
        <v>0.68730967621651851</v>
      </c>
    </row>
    <row r="15" spans="1:8" ht="15.75" customHeight="1">
      <c r="A15" s="942"/>
      <c r="B15" s="624" t="s">
        <v>1</v>
      </c>
      <c r="C15" s="662">
        <v>37285</v>
      </c>
      <c r="D15" s="628">
        <v>29469</v>
      </c>
      <c r="E15" s="662">
        <v>66477</v>
      </c>
      <c r="F15" s="691">
        <f t="shared" si="2"/>
        <v>66754</v>
      </c>
      <c r="G15" s="626">
        <f t="shared" si="0"/>
        <v>0.26522786657165165</v>
      </c>
      <c r="H15" s="626">
        <f t="shared" si="1"/>
        <v>-0.43912932292371798</v>
      </c>
    </row>
    <row r="16" spans="1:8" ht="15.75" customHeight="1">
      <c r="A16" s="942"/>
      <c r="B16" s="624" t="s">
        <v>2</v>
      </c>
      <c r="C16" s="662">
        <v>222023</v>
      </c>
      <c r="D16" s="628">
        <v>210026</v>
      </c>
      <c r="E16" s="662">
        <v>308584</v>
      </c>
      <c r="F16" s="691">
        <f t="shared" si="2"/>
        <v>432049</v>
      </c>
      <c r="G16" s="626">
        <f t="shared" si="0"/>
        <v>5.7121499242950957E-2</v>
      </c>
      <c r="H16" s="626">
        <f t="shared" si="1"/>
        <v>-0.28051033106058643</v>
      </c>
    </row>
    <row r="17" spans="1:8" ht="15" customHeight="1">
      <c r="A17" s="942"/>
      <c r="B17" s="624" t="s">
        <v>75</v>
      </c>
      <c r="C17" s="662">
        <v>270824</v>
      </c>
      <c r="D17" s="628">
        <v>146402</v>
      </c>
      <c r="E17" s="662">
        <v>258850</v>
      </c>
      <c r="F17" s="691">
        <f t="shared" si="2"/>
        <v>417226</v>
      </c>
      <c r="G17" s="626">
        <f t="shared" si="0"/>
        <v>0.84986543899673506</v>
      </c>
      <c r="H17" s="626">
        <f t="shared" si="1"/>
        <v>4.6258450840255039E-2</v>
      </c>
    </row>
    <row r="18" spans="1:8" ht="15.75" customHeight="1">
      <c r="A18" s="942"/>
      <c r="B18" s="625" t="s">
        <v>468</v>
      </c>
      <c r="C18" s="185">
        <v>79</v>
      </c>
      <c r="D18" s="134">
        <v>13</v>
      </c>
      <c r="E18" s="185">
        <v>46</v>
      </c>
      <c r="F18" s="185">
        <f t="shared" si="2"/>
        <v>92</v>
      </c>
      <c r="G18" s="627">
        <f t="shared" si="0"/>
        <v>5.0769230769230766</v>
      </c>
      <c r="H18" s="627">
        <f t="shared" si="1"/>
        <v>0.71739130434782616</v>
      </c>
    </row>
    <row r="19" spans="1:8" ht="15.75" customHeight="1">
      <c r="A19" s="885" t="s">
        <v>43</v>
      </c>
      <c r="B19" s="182" t="s">
        <v>71</v>
      </c>
      <c r="C19" s="179">
        <v>5908527.557</v>
      </c>
      <c r="D19" s="176">
        <v>2611190.2459999998</v>
      </c>
      <c r="E19" s="179">
        <v>8618371.875</v>
      </c>
      <c r="F19" s="179">
        <f t="shared" si="2"/>
        <v>8519717.8029999994</v>
      </c>
      <c r="G19" s="631">
        <f t="shared" si="0"/>
        <v>1.2627717632030402</v>
      </c>
      <c r="H19" s="632">
        <f t="shared" si="1"/>
        <v>-0.31442647837704263</v>
      </c>
    </row>
    <row r="20" spans="1:8" ht="15" customHeight="1">
      <c r="A20" s="885"/>
      <c r="B20" s="183" t="s">
        <v>55</v>
      </c>
      <c r="C20" s="162">
        <v>42854.150628572002</v>
      </c>
      <c r="D20" s="161">
        <v>27567.519984831</v>
      </c>
      <c r="E20" s="162">
        <v>40174.45547198</v>
      </c>
      <c r="F20" s="162">
        <f t="shared" si="2"/>
        <v>70421.670613402996</v>
      </c>
      <c r="G20" s="633">
        <f t="shared" si="0"/>
        <v>0.55451599027233689</v>
      </c>
      <c r="H20" s="216">
        <f t="shared" si="1"/>
        <v>6.670146801270227E-2</v>
      </c>
    </row>
    <row r="21" spans="1:8" ht="15.75" customHeight="1">
      <c r="A21" s="885"/>
      <c r="B21" s="183" t="s">
        <v>153</v>
      </c>
      <c r="C21" s="162">
        <v>693114</v>
      </c>
      <c r="D21" s="161">
        <v>463978</v>
      </c>
      <c r="E21" s="162">
        <v>730514</v>
      </c>
      <c r="F21" s="162">
        <f t="shared" si="2"/>
        <v>1157092</v>
      </c>
      <c r="G21" s="634">
        <f t="shared" si="0"/>
        <v>0.49385100155610817</v>
      </c>
      <c r="H21" s="635">
        <f t="shared" si="1"/>
        <v>-5.1196828534429195E-2</v>
      </c>
    </row>
    <row r="22" spans="1:8" ht="15.75">
      <c r="A22" s="885" t="s">
        <v>460</v>
      </c>
      <c r="B22" s="182" t="s">
        <v>71</v>
      </c>
      <c r="C22" s="176">
        <f>C19/22</f>
        <v>268569.4344090909</v>
      </c>
      <c r="D22" s="512">
        <f>D19/15</f>
        <v>174079.34973333331</v>
      </c>
      <c r="E22" s="179">
        <f>E19/21</f>
        <v>410398.66071428574</v>
      </c>
      <c r="F22" s="179">
        <f t="shared" si="2"/>
        <v>442648.78414242424</v>
      </c>
      <c r="G22" s="216">
        <f t="shared" si="0"/>
        <v>0.54279892945661845</v>
      </c>
      <c r="H22" s="216">
        <f t="shared" si="1"/>
        <v>-0.34558891117808621</v>
      </c>
    </row>
    <row r="23" spans="1:8" ht="15.75">
      <c r="A23" s="885"/>
      <c r="B23" s="183" t="s">
        <v>55</v>
      </c>
      <c r="C23" s="161">
        <f>C20/22</f>
        <v>1947.9159376623638</v>
      </c>
      <c r="D23" s="513">
        <f>D20/15</f>
        <v>1837.8346656553999</v>
      </c>
      <c r="E23" s="162">
        <f>E20/21</f>
        <v>1913.0693081895238</v>
      </c>
      <c r="F23" s="162">
        <f t="shared" si="2"/>
        <v>3785.7506033177638</v>
      </c>
      <c r="G23" s="216">
        <f t="shared" si="0"/>
        <v>5.9897266094775414E-2</v>
      </c>
      <c r="H23" s="216">
        <f t="shared" si="1"/>
        <v>1.8215037648488419E-2</v>
      </c>
    </row>
    <row r="24" spans="1:8" ht="15.75">
      <c r="A24" s="886"/>
      <c r="B24" s="184" t="s">
        <v>153</v>
      </c>
      <c r="C24" s="133">
        <f>C21/22</f>
        <v>31505.18181818182</v>
      </c>
      <c r="D24" s="514">
        <f>D21/15</f>
        <v>30931.866666666665</v>
      </c>
      <c r="E24" s="347">
        <f>E21/21</f>
        <v>34786.380952380954</v>
      </c>
      <c r="F24" s="347">
        <f t="shared" si="2"/>
        <v>62437.048484848485</v>
      </c>
      <c r="G24" s="635">
        <f t="shared" si="0"/>
        <v>1.8534773788255743E-2</v>
      </c>
      <c r="H24" s="635">
        <f t="shared" si="1"/>
        <v>-9.4324245419227903E-2</v>
      </c>
    </row>
  </sheetData>
  <mergeCells count="7">
    <mergeCell ref="G2:H2"/>
    <mergeCell ref="A19:A21"/>
    <mergeCell ref="A22:A24"/>
    <mergeCell ref="A4:A8"/>
    <mergeCell ref="A9:A13"/>
    <mergeCell ref="A14:A18"/>
    <mergeCell ref="C2:E2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tabColor theme="4" tint="0.39997558519241921"/>
  </sheetPr>
  <dimension ref="A1:S57"/>
  <sheetViews>
    <sheetView showGridLines="0" rightToLeft="1" topLeftCell="J1" zoomScaleNormal="100" workbookViewId="0">
      <selection activeCell="Q11" sqref="Q11"/>
    </sheetView>
  </sheetViews>
  <sheetFormatPr defaultRowHeight="15"/>
  <cols>
    <col min="1" max="1" width="11.625" customWidth="1"/>
    <col min="2" max="2" width="15" customWidth="1"/>
    <col min="3" max="3" width="11.125" customWidth="1"/>
    <col min="4" max="4" width="8.375" customWidth="1"/>
    <col min="5" max="5" width="11.25" customWidth="1"/>
    <col min="6" max="6" width="13.25" bestFit="1" customWidth="1"/>
    <col min="7" max="7" width="12" customWidth="1"/>
    <col min="8" max="9" width="13.875" customWidth="1"/>
    <col min="10" max="10" width="3.375" customWidth="1"/>
    <col min="11" max="11" width="13.125" customWidth="1"/>
    <col min="12" max="12" width="12.25" customWidth="1"/>
    <col min="13" max="13" width="6.25" customWidth="1"/>
    <col min="14" max="14" width="13.375" customWidth="1"/>
    <col min="15" max="15" width="12.625" customWidth="1"/>
    <col min="16" max="16" width="11.875" customWidth="1"/>
    <col min="17" max="17" width="11.875" style="544" customWidth="1"/>
    <col min="18" max="19" width="11.375" customWidth="1"/>
  </cols>
  <sheetData>
    <row r="1" spans="1:19">
      <c r="I1" s="98"/>
    </row>
    <row r="2" spans="1:19" ht="20.25" customHeight="1">
      <c r="A2" s="170"/>
      <c r="B2" s="300" t="s">
        <v>462</v>
      </c>
      <c r="C2" s="887" t="s">
        <v>47</v>
      </c>
      <c r="D2" s="889"/>
      <c r="E2" s="889"/>
      <c r="F2" s="889"/>
      <c r="G2" s="888"/>
      <c r="H2" s="887" t="s">
        <v>68</v>
      </c>
      <c r="I2" s="888"/>
      <c r="K2" s="171" t="s">
        <v>462</v>
      </c>
      <c r="L2" s="916"/>
      <c r="M2" s="898"/>
      <c r="N2" s="889" t="s">
        <v>47</v>
      </c>
      <c r="O2" s="889"/>
      <c r="P2" s="889"/>
      <c r="Q2" s="171" t="s">
        <v>450</v>
      </c>
      <c r="R2" s="887" t="s">
        <v>68</v>
      </c>
      <c r="S2" s="888"/>
    </row>
    <row r="3" spans="1:19" ht="34.5" customHeight="1">
      <c r="A3" s="172"/>
      <c r="B3" s="181"/>
      <c r="C3" s="949"/>
      <c r="D3" s="899"/>
      <c r="E3" s="267" t="s">
        <v>1066</v>
      </c>
      <c r="F3" s="267" t="s">
        <v>1024</v>
      </c>
      <c r="G3" s="299" t="s">
        <v>1067</v>
      </c>
      <c r="H3" s="264" t="s">
        <v>48</v>
      </c>
      <c r="I3" s="264" t="s">
        <v>761</v>
      </c>
      <c r="K3" s="181"/>
      <c r="L3" s="899"/>
      <c r="M3" s="899"/>
      <c r="N3" s="267" t="s">
        <v>1066</v>
      </c>
      <c r="O3" s="267" t="s">
        <v>1024</v>
      </c>
      <c r="P3" s="742" t="s">
        <v>1067</v>
      </c>
      <c r="Q3" s="297" t="s">
        <v>1361</v>
      </c>
      <c r="R3" s="284" t="s">
        <v>48</v>
      </c>
      <c r="S3" s="314" t="s">
        <v>763</v>
      </c>
    </row>
    <row r="4" spans="1:19" ht="19.5" customHeight="1">
      <c r="A4" s="913" t="s">
        <v>73</v>
      </c>
      <c r="B4" s="942" t="s">
        <v>76</v>
      </c>
      <c r="C4" s="906" t="s">
        <v>153</v>
      </c>
      <c r="D4" s="907"/>
      <c r="E4" s="690">
        <v>16131</v>
      </c>
      <c r="F4" s="509">
        <v>11006</v>
      </c>
      <c r="G4" s="661">
        <v>12755</v>
      </c>
      <c r="H4" s="190">
        <f>E4/F4-1</f>
        <v>0.46565509721969844</v>
      </c>
      <c r="I4" s="210">
        <f>(E4/G4)-1</f>
        <v>0.26468051744413956</v>
      </c>
      <c r="K4" s="909" t="s">
        <v>369</v>
      </c>
      <c r="L4" s="906" t="s">
        <v>153</v>
      </c>
      <c r="M4" s="907"/>
      <c r="N4" s="436">
        <f>E46+E10+E25+E28+E31+E40+E43+E22+E34+E7</f>
        <v>665985</v>
      </c>
      <c r="O4" s="540">
        <f t="shared" ref="O4:P6" si="0">F46+F10+F25+F28+F31+F40+F43+F22</f>
        <v>445781</v>
      </c>
      <c r="P4" s="540">
        <f t="shared" si="0"/>
        <v>710677</v>
      </c>
      <c r="Q4" s="679">
        <f>N4+O4</f>
        <v>1111766</v>
      </c>
      <c r="R4" s="311">
        <f t="shared" ref="R4:R9" si="1">N4/O4-1</f>
        <v>0.49397349819754544</v>
      </c>
      <c r="S4" s="225">
        <f>N4/P4-1</f>
        <v>-6.2886515252358E-2</v>
      </c>
    </row>
    <row r="5" spans="1:19" ht="16.5" customHeight="1">
      <c r="A5" s="914"/>
      <c r="B5" s="942"/>
      <c r="C5" s="902" t="s">
        <v>51</v>
      </c>
      <c r="D5" s="903"/>
      <c r="E5" s="690">
        <v>22755.833999999999</v>
      </c>
      <c r="F5" s="509">
        <v>9900.4349999999995</v>
      </c>
      <c r="G5" s="661">
        <v>17562.91</v>
      </c>
      <c r="H5" s="190">
        <f t="shared" ref="H5:H6" si="2">E5/F5-1</f>
        <v>1.2984680976138927</v>
      </c>
      <c r="I5" s="210">
        <f t="shared" ref="I5:I6" si="3">(E5/G5)-1</f>
        <v>0.29567560273325988</v>
      </c>
      <c r="K5" s="896"/>
      <c r="L5" s="902" t="s">
        <v>51</v>
      </c>
      <c r="M5" s="903"/>
      <c r="N5" s="436">
        <f>E47+E11+E26+E29+E32+E41+E44+E23+E35</f>
        <v>5756390.5359999994</v>
      </c>
      <c r="O5" s="540">
        <f t="shared" si="0"/>
        <v>2518256.8199999998</v>
      </c>
      <c r="P5" s="540">
        <f t="shared" si="0"/>
        <v>8426391.4710000008</v>
      </c>
      <c r="Q5" s="679">
        <f t="shared" ref="Q5:Q21" si="4">N5+O5</f>
        <v>8274647.3559999987</v>
      </c>
      <c r="R5" s="141">
        <f t="shared" si="1"/>
        <v>1.2858631773704476</v>
      </c>
      <c r="S5" s="372">
        <f>N5/P5-1</f>
        <v>-0.31686172475952379</v>
      </c>
    </row>
    <row r="6" spans="1:19" ht="18.75" customHeight="1">
      <c r="A6" s="914"/>
      <c r="B6" s="942"/>
      <c r="C6" s="904" t="s">
        <v>55</v>
      </c>
      <c r="D6" s="905"/>
      <c r="E6" s="135">
        <v>19742.497888553</v>
      </c>
      <c r="F6" s="135">
        <v>8551.9957251479991</v>
      </c>
      <c r="G6" s="135">
        <v>17315.362646458001</v>
      </c>
      <c r="H6" s="177">
        <f t="shared" si="2"/>
        <v>1.3085252288536826</v>
      </c>
      <c r="I6" s="211">
        <f t="shared" si="3"/>
        <v>0.14017235975080711</v>
      </c>
      <c r="K6" s="896"/>
      <c r="L6" s="904" t="s">
        <v>55</v>
      </c>
      <c r="M6" s="905"/>
      <c r="N6" s="436">
        <f>E48+E12+E27+E30+E33+E42+E45+E24+E36</f>
        <v>10240.61896387</v>
      </c>
      <c r="O6" s="540">
        <f t="shared" si="0"/>
        <v>5316.635954806</v>
      </c>
      <c r="P6" s="540">
        <f t="shared" si="0"/>
        <v>21841.459398043</v>
      </c>
      <c r="Q6" s="679">
        <f t="shared" si="4"/>
        <v>15557.254918676001</v>
      </c>
      <c r="R6" s="273">
        <f t="shared" si="1"/>
        <v>0.9261463547476747</v>
      </c>
      <c r="S6" s="373">
        <f t="shared" ref="S6:S12" si="5">N6/P6-1</f>
        <v>-0.53113852068019041</v>
      </c>
    </row>
    <row r="7" spans="1:19" ht="18.75" customHeight="1">
      <c r="A7" s="914"/>
      <c r="B7" s="942" t="s">
        <v>1068</v>
      </c>
      <c r="C7" s="906" t="s">
        <v>56</v>
      </c>
      <c r="D7" s="907"/>
      <c r="E7" s="690">
        <v>24</v>
      </c>
      <c r="F7" s="690">
        <v>0</v>
      </c>
      <c r="G7" s="661">
        <v>0</v>
      </c>
      <c r="H7" s="190" t="s">
        <v>154</v>
      </c>
      <c r="I7" s="655" t="s">
        <v>154</v>
      </c>
      <c r="K7" s="896" t="s">
        <v>364</v>
      </c>
      <c r="L7" s="906" t="s">
        <v>153</v>
      </c>
      <c r="M7" s="907"/>
      <c r="N7" s="168">
        <f>E4+E16</f>
        <v>17537</v>
      </c>
      <c r="O7" s="168">
        <f t="shared" ref="N7:P9" si="6">F4+F16</f>
        <v>11987</v>
      </c>
      <c r="P7" s="168">
        <f t="shared" si="6"/>
        <v>12755</v>
      </c>
      <c r="Q7" s="678">
        <f t="shared" si="4"/>
        <v>29524</v>
      </c>
      <c r="R7" s="311">
        <f t="shared" si="1"/>
        <v>0.4630015850504714</v>
      </c>
      <c r="S7" s="225">
        <f t="shared" si="5"/>
        <v>0.37491179929439444</v>
      </c>
    </row>
    <row r="8" spans="1:19" ht="18.75" customHeight="1">
      <c r="A8" s="914"/>
      <c r="B8" s="942"/>
      <c r="C8" s="902" t="s">
        <v>51</v>
      </c>
      <c r="D8" s="903"/>
      <c r="E8" s="690">
        <v>0.48199999999999998</v>
      </c>
      <c r="F8" s="690">
        <v>0</v>
      </c>
      <c r="G8" s="661">
        <v>0</v>
      </c>
      <c r="H8" s="190" t="s">
        <v>154</v>
      </c>
      <c r="I8" s="655" t="s">
        <v>154</v>
      </c>
      <c r="K8" s="896"/>
      <c r="L8" s="902" t="s">
        <v>51</v>
      </c>
      <c r="M8" s="903"/>
      <c r="N8" s="381">
        <f t="shared" si="6"/>
        <v>35115.350999999995</v>
      </c>
      <c r="O8" s="540">
        <f t="shared" si="6"/>
        <v>23503.252999999997</v>
      </c>
      <c r="P8" s="540">
        <f t="shared" si="6"/>
        <v>17562.91</v>
      </c>
      <c r="Q8" s="679">
        <f t="shared" si="4"/>
        <v>58618.603999999992</v>
      </c>
      <c r="R8" s="141">
        <f t="shared" si="1"/>
        <v>0.49406343879291947</v>
      </c>
      <c r="S8" s="372">
        <f t="shared" si="5"/>
        <v>0.99940391427160957</v>
      </c>
    </row>
    <row r="9" spans="1:19" ht="18.75" customHeight="1">
      <c r="A9" s="914"/>
      <c r="B9" s="942"/>
      <c r="C9" s="904" t="s">
        <v>55</v>
      </c>
      <c r="D9" s="905"/>
      <c r="E9" s="135">
        <v>0.32231168100000002</v>
      </c>
      <c r="F9" s="135">
        <v>0</v>
      </c>
      <c r="G9" s="135">
        <v>0</v>
      </c>
      <c r="H9" s="177" t="s">
        <v>154</v>
      </c>
      <c r="I9" s="657" t="s">
        <v>154</v>
      </c>
      <c r="K9" s="896"/>
      <c r="L9" s="902" t="s">
        <v>55</v>
      </c>
      <c r="M9" s="903"/>
      <c r="N9" s="381">
        <f t="shared" si="6"/>
        <v>30937.099502720001</v>
      </c>
      <c r="O9" s="540">
        <f t="shared" si="6"/>
        <v>21171.598473544</v>
      </c>
      <c r="P9" s="540">
        <f t="shared" si="6"/>
        <v>17315.362646458001</v>
      </c>
      <c r="Q9" s="679">
        <f t="shared" si="4"/>
        <v>52108.697976263997</v>
      </c>
      <c r="R9" s="273">
        <f t="shared" si="1"/>
        <v>0.46125478155931199</v>
      </c>
      <c r="S9" s="373">
        <f t="shared" si="5"/>
        <v>0.78668504578207243</v>
      </c>
    </row>
    <row r="10" spans="1:19" ht="17.25" customHeight="1">
      <c r="A10" s="914"/>
      <c r="B10" s="942" t="s">
        <v>77</v>
      </c>
      <c r="C10" s="902" t="s">
        <v>153</v>
      </c>
      <c r="D10" s="903"/>
      <c r="E10" s="690">
        <v>135750</v>
      </c>
      <c r="F10" s="381">
        <v>59871</v>
      </c>
      <c r="G10" s="661">
        <v>76720</v>
      </c>
      <c r="H10" s="190">
        <f t="shared" ref="H10:H18" si="7">E10/F10-1</f>
        <v>1.2673748559402718</v>
      </c>
      <c r="I10" s="210">
        <f t="shared" ref="I10:I15" si="8">(E10/G10)-1</f>
        <v>0.76942127215849854</v>
      </c>
      <c r="K10" s="908" t="s">
        <v>368</v>
      </c>
      <c r="L10" s="906" t="s">
        <v>153</v>
      </c>
      <c r="M10" s="907"/>
      <c r="N10" s="168">
        <f>E13</f>
        <v>9592</v>
      </c>
      <c r="O10" s="168">
        <f t="shared" ref="N10:P12" si="9">F13</f>
        <v>6210</v>
      </c>
      <c r="P10" s="168">
        <f t="shared" si="9"/>
        <v>7071</v>
      </c>
      <c r="Q10" s="678">
        <f t="shared" si="4"/>
        <v>15802</v>
      </c>
      <c r="R10" s="311">
        <f t="shared" ref="R10:R12" si="10">N10/O10-1</f>
        <v>0.54460547504025758</v>
      </c>
      <c r="S10" s="225">
        <f t="shared" si="5"/>
        <v>0.35652665818130402</v>
      </c>
    </row>
    <row r="11" spans="1:19" ht="16.5" customHeight="1">
      <c r="A11" s="914"/>
      <c r="B11" s="942"/>
      <c r="C11" s="902" t="s">
        <v>51</v>
      </c>
      <c r="D11" s="903"/>
      <c r="E11" s="690">
        <v>1873.585</v>
      </c>
      <c r="F11" s="381">
        <v>706.923</v>
      </c>
      <c r="G11" s="661">
        <v>1321.402</v>
      </c>
      <c r="H11" s="190">
        <f t="shared" si="7"/>
        <v>1.6503381556407133</v>
      </c>
      <c r="I11" s="210">
        <f t="shared" si="8"/>
        <v>0.41787661892444539</v>
      </c>
      <c r="K11" s="908"/>
      <c r="L11" s="902" t="s">
        <v>51</v>
      </c>
      <c r="M11" s="903"/>
      <c r="N11" s="381">
        <f t="shared" si="9"/>
        <v>117021.18799999999</v>
      </c>
      <c r="O11" s="540">
        <f t="shared" si="9"/>
        <v>69430.172999999995</v>
      </c>
      <c r="P11" s="540">
        <f t="shared" si="9"/>
        <v>74417.440000000002</v>
      </c>
      <c r="Q11" s="679">
        <f t="shared" si="4"/>
        <v>186451.36099999998</v>
      </c>
      <c r="R11" s="141">
        <f>N11/O11-1</f>
        <v>0.68545148231158803</v>
      </c>
      <c r="S11" s="372">
        <f>N11/P11-1</f>
        <v>0.57249682332528495</v>
      </c>
    </row>
    <row r="12" spans="1:19" ht="18.75" customHeight="1">
      <c r="A12" s="914"/>
      <c r="B12" s="942"/>
      <c r="C12" s="904" t="s">
        <v>55</v>
      </c>
      <c r="D12" s="905"/>
      <c r="E12" s="135">
        <v>1217.19098996</v>
      </c>
      <c r="F12" s="135">
        <v>439.58494484800002</v>
      </c>
      <c r="G12" s="135">
        <v>970.18730203799998</v>
      </c>
      <c r="H12" s="177">
        <f t="shared" si="7"/>
        <v>1.7689551342138916</v>
      </c>
      <c r="I12" s="211">
        <f t="shared" si="8"/>
        <v>0.25459381647557944</v>
      </c>
      <c r="K12" s="908"/>
      <c r="L12" s="904" t="s">
        <v>55</v>
      </c>
      <c r="M12" s="905"/>
      <c r="N12" s="135">
        <f t="shared" si="9"/>
        <v>1676.1098503010001</v>
      </c>
      <c r="O12" s="135">
        <f t="shared" si="9"/>
        <v>1079.285556481</v>
      </c>
      <c r="P12" s="135">
        <f t="shared" si="9"/>
        <v>917.61203892900005</v>
      </c>
      <c r="Q12" s="680">
        <f t="shared" si="4"/>
        <v>2755.395406782</v>
      </c>
      <c r="R12" s="141">
        <f t="shared" si="10"/>
        <v>0.55298089577510878</v>
      </c>
      <c r="S12" s="372">
        <f t="shared" si="5"/>
        <v>0.82659967305713233</v>
      </c>
    </row>
    <row r="13" spans="1:19" ht="20.25" customHeight="1">
      <c r="A13" s="914"/>
      <c r="B13" s="942" t="s">
        <v>67</v>
      </c>
      <c r="C13" s="648" t="s">
        <v>153</v>
      </c>
      <c r="D13" s="649"/>
      <c r="E13" s="692">
        <v>9592</v>
      </c>
      <c r="F13" s="663">
        <v>6210</v>
      </c>
      <c r="G13" s="663">
        <v>7071</v>
      </c>
      <c r="H13" s="190">
        <f t="shared" si="7"/>
        <v>0.54460547504025758</v>
      </c>
      <c r="I13" s="655">
        <f t="shared" si="8"/>
        <v>0.35652665818130402</v>
      </c>
      <c r="K13" s="896" t="s">
        <v>363</v>
      </c>
      <c r="L13" s="906" t="s">
        <v>153</v>
      </c>
      <c r="M13" s="907"/>
      <c r="N13" s="168">
        <f>E19</f>
        <v>0</v>
      </c>
      <c r="O13" s="168">
        <f t="shared" ref="N13:P15" si="11">F19</f>
        <v>0</v>
      </c>
      <c r="P13" s="168">
        <f t="shared" si="11"/>
        <v>0</v>
      </c>
      <c r="Q13" s="678">
        <f t="shared" si="4"/>
        <v>0</v>
      </c>
      <c r="R13" s="311" t="s">
        <v>154</v>
      </c>
      <c r="S13" s="225" t="s">
        <v>154</v>
      </c>
    </row>
    <row r="14" spans="1:19" ht="16.5" customHeight="1">
      <c r="A14" s="914"/>
      <c r="B14" s="942"/>
      <c r="C14" s="650" t="s">
        <v>51</v>
      </c>
      <c r="D14" s="651"/>
      <c r="E14" s="690">
        <v>117021.18799999999</v>
      </c>
      <c r="F14" s="661">
        <v>69430.172999999995</v>
      </c>
      <c r="G14" s="661">
        <v>74417.440000000002</v>
      </c>
      <c r="H14" s="190">
        <f t="shared" si="7"/>
        <v>0.68545148231158803</v>
      </c>
      <c r="I14" s="655">
        <f t="shared" si="8"/>
        <v>0.57249682332528495</v>
      </c>
      <c r="K14" s="896"/>
      <c r="L14" s="902" t="s">
        <v>51</v>
      </c>
      <c r="M14" s="903"/>
      <c r="N14" s="436">
        <f t="shared" si="11"/>
        <v>0</v>
      </c>
      <c r="O14" s="540">
        <f t="shared" si="11"/>
        <v>0</v>
      </c>
      <c r="P14" s="540">
        <f t="shared" si="11"/>
        <v>0</v>
      </c>
      <c r="Q14" s="679">
        <f t="shared" si="4"/>
        <v>0</v>
      </c>
      <c r="R14" s="141" t="s">
        <v>154</v>
      </c>
      <c r="S14" s="413" t="s">
        <v>154</v>
      </c>
    </row>
    <row r="15" spans="1:19" ht="16.5" customHeight="1">
      <c r="A15" s="914"/>
      <c r="B15" s="942"/>
      <c r="C15" s="652" t="s">
        <v>55</v>
      </c>
      <c r="D15" s="653"/>
      <c r="E15" s="690">
        <v>1676.1098503010001</v>
      </c>
      <c r="F15" s="661">
        <v>1079.285556481</v>
      </c>
      <c r="G15" s="661">
        <v>917.61203892900005</v>
      </c>
      <c r="H15" s="177">
        <f t="shared" si="7"/>
        <v>0.55298089577510878</v>
      </c>
      <c r="I15" s="657">
        <f t="shared" si="8"/>
        <v>0.82659967305713233</v>
      </c>
      <c r="K15" s="896"/>
      <c r="L15" s="904" t="s">
        <v>55</v>
      </c>
      <c r="M15" s="905"/>
      <c r="N15" s="135">
        <f t="shared" si="11"/>
        <v>0</v>
      </c>
      <c r="O15" s="135">
        <f t="shared" si="11"/>
        <v>0</v>
      </c>
      <c r="P15" s="135">
        <f t="shared" si="11"/>
        <v>0</v>
      </c>
      <c r="Q15" s="680">
        <f t="shared" si="4"/>
        <v>0</v>
      </c>
      <c r="R15" s="141" t="s">
        <v>154</v>
      </c>
      <c r="S15" s="413" t="s">
        <v>154</v>
      </c>
    </row>
    <row r="16" spans="1:19" ht="16.5" customHeight="1">
      <c r="A16" s="914"/>
      <c r="B16" s="658" t="s">
        <v>819</v>
      </c>
      <c r="C16" s="648" t="s">
        <v>153</v>
      </c>
      <c r="D16" s="649"/>
      <c r="E16" s="168">
        <v>1406</v>
      </c>
      <c r="F16" s="168">
        <v>981</v>
      </c>
      <c r="G16" s="168"/>
      <c r="H16" s="383">
        <f t="shared" si="7"/>
        <v>0.43323139653414877</v>
      </c>
      <c r="I16" s="655" t="s">
        <v>154</v>
      </c>
      <c r="K16" s="412" t="s">
        <v>43</v>
      </c>
      <c r="L16" s="892" t="s">
        <v>153</v>
      </c>
      <c r="M16" s="893"/>
      <c r="N16" s="176">
        <f>SUM(N13,N10,N7,N4)</f>
        <v>693114</v>
      </c>
      <c r="O16" s="176">
        <f>SUM(O13,O10,O7,O4)</f>
        <v>463978</v>
      </c>
      <c r="P16" s="176">
        <f>SUM(P13,P10,P7,P4)</f>
        <v>730503</v>
      </c>
      <c r="Q16" s="755">
        <f t="shared" si="4"/>
        <v>1157092</v>
      </c>
      <c r="R16" s="341">
        <f t="shared" ref="R16:R21" si="12">N16/O16-1</f>
        <v>0.49385100155610817</v>
      </c>
      <c r="S16" s="342">
        <f t="shared" ref="S16:S21" si="13">N16/P16-1</f>
        <v>-5.1182541344799382E-2</v>
      </c>
    </row>
    <row r="17" spans="1:19" ht="18" customHeight="1">
      <c r="A17" s="914"/>
      <c r="B17" s="658"/>
      <c r="C17" s="650" t="s">
        <v>51</v>
      </c>
      <c r="D17" s="651"/>
      <c r="E17" s="690">
        <v>12359.517</v>
      </c>
      <c r="F17" s="661">
        <v>13602.817999999999</v>
      </c>
      <c r="G17" s="661"/>
      <c r="H17" s="190">
        <f t="shared" si="7"/>
        <v>-9.1400252506502633E-2</v>
      </c>
      <c r="I17" s="655" t="s">
        <v>154</v>
      </c>
      <c r="K17" s="412"/>
      <c r="L17" s="894" t="s">
        <v>51</v>
      </c>
      <c r="M17" s="895"/>
      <c r="N17" s="161">
        <f>SUM(N14,N11,N8,N5)+E8</f>
        <v>5908527.5569999991</v>
      </c>
      <c r="O17" s="161">
        <f>SUM(O14,O11,O8,O5)</f>
        <v>2611190.2459999998</v>
      </c>
      <c r="P17" s="161">
        <f>SUM(P14,P11,P8,P5)</f>
        <v>8518371.8210000005</v>
      </c>
      <c r="Q17" s="748">
        <f t="shared" si="4"/>
        <v>8519717.8029999994</v>
      </c>
      <c r="R17" s="343">
        <f t="shared" si="12"/>
        <v>1.2627717632030397</v>
      </c>
      <c r="S17" s="332">
        <f t="shared" si="13"/>
        <v>-0.30637829844032605</v>
      </c>
    </row>
    <row r="18" spans="1:19" ht="18" customHeight="1">
      <c r="A18" s="951"/>
      <c r="B18" s="659"/>
      <c r="C18" s="652" t="s">
        <v>55</v>
      </c>
      <c r="D18" s="653"/>
      <c r="E18" s="135">
        <v>11194.601614167001</v>
      </c>
      <c r="F18" s="135">
        <v>12619.602748396001</v>
      </c>
      <c r="G18" s="135"/>
      <c r="H18" s="177">
        <f t="shared" si="7"/>
        <v>-0.1129196506926593</v>
      </c>
      <c r="I18" s="657" t="s">
        <v>154</v>
      </c>
      <c r="K18" s="412"/>
      <c r="L18" s="900" t="s">
        <v>55</v>
      </c>
      <c r="M18" s="901"/>
      <c r="N18" s="161">
        <f>SUM(N15,N12,N9,N6)</f>
        <v>42853.828316890998</v>
      </c>
      <c r="O18" s="161">
        <f>SUM(O15,O12,O9,O6)</f>
        <v>27567.519984831</v>
      </c>
      <c r="P18" s="161">
        <f>SUM(P15,P12,P9,P6)</f>
        <v>40074.434083430002</v>
      </c>
      <c r="Q18" s="748">
        <f t="shared" si="4"/>
        <v>70421.348301721999</v>
      </c>
      <c r="R18" s="564">
        <f t="shared" si="12"/>
        <v>0.55450429855392414</v>
      </c>
      <c r="S18" s="344">
        <f t="shared" si="13"/>
        <v>6.9355794960813233E-2</v>
      </c>
    </row>
    <row r="19" spans="1:19" ht="18" customHeight="1">
      <c r="A19" s="950" t="s">
        <v>818</v>
      </c>
      <c r="B19" s="658" t="s">
        <v>824</v>
      </c>
      <c r="C19" s="650" t="s">
        <v>153</v>
      </c>
      <c r="D19" s="651"/>
      <c r="E19" s="690"/>
      <c r="F19" s="661"/>
      <c r="G19" s="661">
        <v>0</v>
      </c>
      <c r="H19" s="190" t="s">
        <v>154</v>
      </c>
      <c r="I19" s="655" t="s">
        <v>154</v>
      </c>
      <c r="K19" s="896" t="s">
        <v>460</v>
      </c>
      <c r="L19" s="892" t="s">
        <v>153</v>
      </c>
      <c r="M19" s="893"/>
      <c r="N19" s="176">
        <f>N16/22</f>
        <v>31505.18181818182</v>
      </c>
      <c r="O19" s="176">
        <f>O16/15</f>
        <v>30931.866666666665</v>
      </c>
      <c r="P19" s="176">
        <f>P16/21</f>
        <v>34785.857142857145</v>
      </c>
      <c r="Q19" s="755">
        <f t="shared" si="4"/>
        <v>62437.048484848485</v>
      </c>
      <c r="R19" s="341">
        <f t="shared" si="12"/>
        <v>1.8534773788255743E-2</v>
      </c>
      <c r="S19" s="342">
        <f>N19/P19-1</f>
        <v>-9.4310607647308475E-2</v>
      </c>
    </row>
    <row r="20" spans="1:19" ht="18" customHeight="1">
      <c r="A20" s="944"/>
      <c r="B20" s="658"/>
      <c r="C20" s="650" t="s">
        <v>51</v>
      </c>
      <c r="D20" s="651"/>
      <c r="E20" s="690"/>
      <c r="F20" s="661"/>
      <c r="G20" s="661">
        <v>0</v>
      </c>
      <c r="H20" s="190" t="s">
        <v>154</v>
      </c>
      <c r="I20" s="655" t="s">
        <v>154</v>
      </c>
      <c r="K20" s="896"/>
      <c r="L20" s="894" t="s">
        <v>51</v>
      </c>
      <c r="M20" s="895"/>
      <c r="N20" s="161">
        <f>N17/22</f>
        <v>268569.43440909084</v>
      </c>
      <c r="O20" s="161">
        <f>O17/15</f>
        <v>174079.34973333331</v>
      </c>
      <c r="P20" s="161">
        <f>P17/21</f>
        <v>405636.7533809524</v>
      </c>
      <c r="Q20" s="748">
        <f t="shared" si="4"/>
        <v>442648.78414242412</v>
      </c>
      <c r="R20" s="343">
        <f t="shared" si="12"/>
        <v>0.54279892945661801</v>
      </c>
      <c r="S20" s="332">
        <f t="shared" si="13"/>
        <v>-0.3379065576021294</v>
      </c>
    </row>
    <row r="21" spans="1:19" ht="18" customHeight="1">
      <c r="A21" s="948"/>
      <c r="B21" s="659"/>
      <c r="C21" s="652" t="s">
        <v>55</v>
      </c>
      <c r="D21" s="653"/>
      <c r="E21" s="135"/>
      <c r="F21" s="135"/>
      <c r="G21" s="135">
        <v>0</v>
      </c>
      <c r="H21" s="177" t="s">
        <v>154</v>
      </c>
      <c r="I21" s="657" t="s">
        <v>154</v>
      </c>
      <c r="K21" s="897"/>
      <c r="L21" s="900" t="s">
        <v>55</v>
      </c>
      <c r="M21" s="901"/>
      <c r="N21" s="133">
        <f>N18/22</f>
        <v>1947.9012871314089</v>
      </c>
      <c r="O21" s="133">
        <f>O18/15</f>
        <v>1837.8346656553999</v>
      </c>
      <c r="P21" s="133">
        <f>P18/21</f>
        <v>1908.3063849252383</v>
      </c>
      <c r="Q21" s="686">
        <f t="shared" si="4"/>
        <v>3785.7359527868089</v>
      </c>
      <c r="R21" s="564">
        <f t="shared" si="12"/>
        <v>5.9889294468584708E-2</v>
      </c>
      <c r="S21" s="344">
        <f t="shared" si="13"/>
        <v>2.0748713371685268E-2</v>
      </c>
    </row>
    <row r="22" spans="1:19" ht="16.5" customHeight="1">
      <c r="A22" s="943" t="s">
        <v>1</v>
      </c>
      <c r="B22" s="946" t="s">
        <v>78</v>
      </c>
      <c r="C22" s="906" t="s">
        <v>153</v>
      </c>
      <c r="D22" s="907"/>
      <c r="E22" s="168">
        <v>17</v>
      </c>
      <c r="F22" s="168"/>
      <c r="G22" s="168">
        <v>337</v>
      </c>
      <c r="H22" s="190" t="s">
        <v>154</v>
      </c>
      <c r="I22" s="210">
        <f t="shared" ref="I22:I33" si="14">(E22/G22)-1</f>
        <v>-0.94955489614243327</v>
      </c>
    </row>
    <row r="23" spans="1:19" ht="16.5" customHeight="1">
      <c r="A23" s="944"/>
      <c r="B23" s="946"/>
      <c r="C23" s="902" t="s">
        <v>51</v>
      </c>
      <c r="D23" s="903"/>
      <c r="E23" s="690">
        <v>15.242000000000001</v>
      </c>
      <c r="F23" s="381"/>
      <c r="G23" s="661">
        <v>5374.5770000000002</v>
      </c>
      <c r="H23" s="190" t="s">
        <v>154</v>
      </c>
      <c r="I23" s="210">
        <f t="shared" si="14"/>
        <v>-0.99716405588756096</v>
      </c>
    </row>
    <row r="24" spans="1:19" ht="16.5" customHeight="1">
      <c r="A24" s="944"/>
      <c r="B24" s="946"/>
      <c r="C24" s="902" t="s">
        <v>55</v>
      </c>
      <c r="D24" s="903"/>
      <c r="E24" s="143">
        <v>8.5646799999999995E-2</v>
      </c>
      <c r="F24" s="143"/>
      <c r="G24" s="143">
        <v>5.8766715930000002</v>
      </c>
      <c r="H24" s="177" t="s">
        <v>154</v>
      </c>
      <c r="I24" s="211">
        <f t="shared" si="14"/>
        <v>-0.9854259679744537</v>
      </c>
      <c r="N24" s="62"/>
    </row>
    <row r="25" spans="1:19" ht="16.5" customHeight="1">
      <c r="A25" s="944"/>
      <c r="B25" s="942" t="s">
        <v>77</v>
      </c>
      <c r="C25" s="906" t="s">
        <v>153</v>
      </c>
      <c r="D25" s="907"/>
      <c r="E25" s="690">
        <v>37268</v>
      </c>
      <c r="F25" s="381">
        <v>29469</v>
      </c>
      <c r="G25" s="661">
        <v>66140</v>
      </c>
      <c r="H25" s="190">
        <f t="shared" ref="H25:H33" si="15">E25/F25-1</f>
        <v>0.26465098917506524</v>
      </c>
      <c r="I25" s="210">
        <f t="shared" si="14"/>
        <v>-0.43652857574841242</v>
      </c>
      <c r="N25" s="62"/>
    </row>
    <row r="26" spans="1:19" ht="16.5" customHeight="1">
      <c r="A26" s="944"/>
      <c r="B26" s="942"/>
      <c r="C26" s="902" t="s">
        <v>51</v>
      </c>
      <c r="D26" s="903"/>
      <c r="E26" s="690">
        <v>368986.15600000002</v>
      </c>
      <c r="F26" s="381">
        <v>235652</v>
      </c>
      <c r="G26" s="661">
        <v>672158.02899999998</v>
      </c>
      <c r="H26" s="190">
        <f t="shared" si="15"/>
        <v>0.56580956664912674</v>
      </c>
      <c r="I26" s="210">
        <f t="shared" si="14"/>
        <v>-0.45104255237572999</v>
      </c>
    </row>
    <row r="27" spans="1:19" ht="16.5" customHeight="1">
      <c r="A27" s="948"/>
      <c r="B27" s="947"/>
      <c r="C27" s="904" t="s">
        <v>55</v>
      </c>
      <c r="D27" s="905"/>
      <c r="E27" s="135">
        <v>592.80951354399997</v>
      </c>
      <c r="F27" s="135">
        <v>460.76884203399999</v>
      </c>
      <c r="G27" s="135">
        <v>1471.4320436380001</v>
      </c>
      <c r="H27" s="177">
        <f t="shared" si="15"/>
        <v>0.28656597292283226</v>
      </c>
      <c r="I27" s="211">
        <f t="shared" si="14"/>
        <v>-0.59712069877292806</v>
      </c>
    </row>
    <row r="28" spans="1:19" ht="16.5" customHeight="1">
      <c r="A28" s="943" t="s">
        <v>2</v>
      </c>
      <c r="B28" s="946" t="s">
        <v>78</v>
      </c>
      <c r="C28" s="906" t="s">
        <v>153</v>
      </c>
      <c r="D28" s="907"/>
      <c r="E28" s="168">
        <v>6118</v>
      </c>
      <c r="F28" s="168">
        <v>3556</v>
      </c>
      <c r="G28" s="168">
        <v>11543</v>
      </c>
      <c r="H28" s="190">
        <f t="shared" si="15"/>
        <v>0.72047244094488194</v>
      </c>
      <c r="I28" s="210">
        <f t="shared" si="14"/>
        <v>-0.46998180715585203</v>
      </c>
    </row>
    <row r="29" spans="1:19" ht="16.5" customHeight="1">
      <c r="A29" s="944"/>
      <c r="B29" s="946"/>
      <c r="C29" s="902" t="s">
        <v>51</v>
      </c>
      <c r="D29" s="903"/>
      <c r="E29" s="690">
        <v>83379.635999999999</v>
      </c>
      <c r="F29" s="381">
        <v>37963.972999999998</v>
      </c>
      <c r="G29" s="661">
        <v>116956.55100000001</v>
      </c>
      <c r="H29" s="190">
        <f t="shared" si="15"/>
        <v>1.1962831972301742</v>
      </c>
      <c r="I29" s="210">
        <f t="shared" si="14"/>
        <v>-0.28708879248670738</v>
      </c>
    </row>
    <row r="30" spans="1:19" ht="16.5" customHeight="1">
      <c r="A30" s="944"/>
      <c r="B30" s="946"/>
      <c r="C30" s="904" t="s">
        <v>55</v>
      </c>
      <c r="D30" s="905"/>
      <c r="E30" s="143">
        <v>116.798201526</v>
      </c>
      <c r="F30" s="143">
        <v>32.527633311000002</v>
      </c>
      <c r="G30" s="143">
        <v>182.74975531199999</v>
      </c>
      <c r="H30" s="177">
        <f t="shared" si="15"/>
        <v>2.590737770844886</v>
      </c>
      <c r="I30" s="211">
        <f t="shared" si="14"/>
        <v>-0.36088449844107329</v>
      </c>
    </row>
    <row r="31" spans="1:19" ht="16.5" customHeight="1">
      <c r="A31" s="944"/>
      <c r="B31" s="942" t="s">
        <v>77</v>
      </c>
      <c r="C31" s="902" t="s">
        <v>153</v>
      </c>
      <c r="D31" s="903"/>
      <c r="E31" s="690">
        <v>215905</v>
      </c>
      <c r="F31" s="381">
        <v>206470</v>
      </c>
      <c r="G31" s="661">
        <v>297041</v>
      </c>
      <c r="H31" s="190">
        <f t="shared" si="15"/>
        <v>4.5696711386642219E-2</v>
      </c>
      <c r="I31" s="210">
        <f t="shared" si="14"/>
        <v>-0.27314747795758831</v>
      </c>
    </row>
    <row r="32" spans="1:19" ht="16.5" customHeight="1">
      <c r="A32" s="944"/>
      <c r="B32" s="942"/>
      <c r="C32" s="902" t="s">
        <v>51</v>
      </c>
      <c r="D32" s="903"/>
      <c r="E32" s="690">
        <v>2193250.31</v>
      </c>
      <c r="F32" s="381">
        <v>1084185.7919999999</v>
      </c>
      <c r="G32" s="661">
        <v>2913743.2250000001</v>
      </c>
      <c r="H32" s="190">
        <f t="shared" si="15"/>
        <v>1.0229469212597837</v>
      </c>
      <c r="I32" s="210">
        <f t="shared" si="14"/>
        <v>-0.24727399065852829</v>
      </c>
    </row>
    <row r="33" spans="1:9" ht="16.5" customHeight="1">
      <c r="A33" s="945"/>
      <c r="B33" s="942"/>
      <c r="C33" s="904" t="s">
        <v>55</v>
      </c>
      <c r="D33" s="905"/>
      <c r="E33" s="135">
        <v>4998.3121520260001</v>
      </c>
      <c r="F33" s="135">
        <v>2675.8164154139999</v>
      </c>
      <c r="G33" s="135">
        <v>9481.1424565090001</v>
      </c>
      <c r="H33" s="177">
        <f t="shared" si="15"/>
        <v>0.86795780279741863</v>
      </c>
      <c r="I33" s="211">
        <f t="shared" si="14"/>
        <v>-0.47281541491926893</v>
      </c>
    </row>
    <row r="34" spans="1:9" ht="16.5" customHeight="1">
      <c r="A34" s="950" t="s">
        <v>74</v>
      </c>
      <c r="B34" s="941" t="s">
        <v>820</v>
      </c>
      <c r="C34" s="907" t="s">
        <v>153</v>
      </c>
      <c r="D34" s="907"/>
      <c r="E34" s="690"/>
      <c r="F34" s="381"/>
      <c r="G34" s="661"/>
      <c r="H34" s="190" t="s">
        <v>154</v>
      </c>
      <c r="I34" s="372" t="s">
        <v>154</v>
      </c>
    </row>
    <row r="35" spans="1:9" ht="16.5" customHeight="1">
      <c r="A35" s="944"/>
      <c r="B35" s="942"/>
      <c r="C35" s="903" t="s">
        <v>51</v>
      </c>
      <c r="D35" s="903"/>
      <c r="E35" s="690"/>
      <c r="F35" s="381"/>
      <c r="G35" s="661"/>
      <c r="H35" s="190" t="s">
        <v>154</v>
      </c>
      <c r="I35" s="372" t="s">
        <v>154</v>
      </c>
    </row>
    <row r="36" spans="1:9" ht="16.5" customHeight="1">
      <c r="A36" s="944"/>
      <c r="B36" s="942"/>
      <c r="C36" s="905" t="s">
        <v>55</v>
      </c>
      <c r="D36" s="905"/>
      <c r="E36" s="690"/>
      <c r="F36" s="381"/>
      <c r="G36" s="661"/>
      <c r="H36" s="177" t="s">
        <v>154</v>
      </c>
      <c r="I36" s="373" t="s">
        <v>154</v>
      </c>
    </row>
    <row r="37" spans="1:9" ht="16.5" customHeight="1">
      <c r="A37" s="944"/>
      <c r="B37" s="942" t="s">
        <v>77</v>
      </c>
      <c r="C37" s="906" t="s">
        <v>153</v>
      </c>
      <c r="D37" s="907"/>
      <c r="E37" s="168"/>
      <c r="F37" s="168"/>
      <c r="G37" s="168">
        <v>1</v>
      </c>
      <c r="H37" s="383" t="s">
        <v>154</v>
      </c>
      <c r="I37" s="372" t="s">
        <v>154</v>
      </c>
    </row>
    <row r="38" spans="1:9" ht="16.5" customHeight="1">
      <c r="A38" s="944"/>
      <c r="B38" s="942"/>
      <c r="C38" s="902" t="s">
        <v>51</v>
      </c>
      <c r="D38" s="903"/>
      <c r="E38" s="690"/>
      <c r="F38" s="381"/>
      <c r="G38" s="661">
        <v>100000</v>
      </c>
      <c r="H38" s="190" t="s">
        <v>154</v>
      </c>
      <c r="I38" s="372" t="s">
        <v>154</v>
      </c>
    </row>
    <row r="39" spans="1:9" ht="16.5" customHeight="1">
      <c r="A39" s="944"/>
      <c r="B39" s="942"/>
      <c r="C39" s="904" t="s">
        <v>55</v>
      </c>
      <c r="D39" s="905"/>
      <c r="E39" s="135"/>
      <c r="F39" s="135"/>
      <c r="G39" s="135">
        <v>100</v>
      </c>
      <c r="H39" s="177" t="s">
        <v>154</v>
      </c>
      <c r="I39" s="373" t="s">
        <v>154</v>
      </c>
    </row>
    <row r="40" spans="1:9" ht="15.75">
      <c r="A40" s="950" t="s">
        <v>75</v>
      </c>
      <c r="B40" s="941" t="s">
        <v>79</v>
      </c>
      <c r="C40" s="902" t="s">
        <v>153</v>
      </c>
      <c r="D40" s="903"/>
      <c r="E40" s="690">
        <v>41565</v>
      </c>
      <c r="F40" s="381">
        <v>7113</v>
      </c>
      <c r="G40" s="661">
        <v>4183</v>
      </c>
      <c r="H40" s="190">
        <f t="shared" ref="H40:H45" si="16">E40/F40-1</f>
        <v>4.8435259384226068</v>
      </c>
      <c r="I40" s="210" t="s">
        <v>154</v>
      </c>
    </row>
    <row r="41" spans="1:9" ht="16.5" customHeight="1">
      <c r="A41" s="944"/>
      <c r="B41" s="942"/>
      <c r="C41" s="902" t="s">
        <v>51</v>
      </c>
      <c r="D41" s="903"/>
      <c r="E41" s="690">
        <v>1324203.8</v>
      </c>
      <c r="F41" s="381">
        <v>116256.368</v>
      </c>
      <c r="G41" s="661">
        <v>202785.51800000001</v>
      </c>
      <c r="H41" s="190">
        <f t="shared" si="16"/>
        <v>10.390376482430623</v>
      </c>
      <c r="I41" s="210" t="s">
        <v>154</v>
      </c>
    </row>
    <row r="42" spans="1:9" ht="16.5" customHeight="1">
      <c r="A42" s="944"/>
      <c r="B42" s="942"/>
      <c r="C42" s="904" t="s">
        <v>55</v>
      </c>
      <c r="D42" s="905"/>
      <c r="E42" s="135">
        <v>104.843988111</v>
      </c>
      <c r="F42" s="135">
        <v>27.310685683999999</v>
      </c>
      <c r="G42" s="135">
        <v>28.631519228999998</v>
      </c>
      <c r="H42" s="177">
        <f t="shared" si="16"/>
        <v>2.838936499951116</v>
      </c>
      <c r="I42" s="211" t="s">
        <v>154</v>
      </c>
    </row>
    <row r="43" spans="1:9" ht="16.5" customHeight="1">
      <c r="A43" s="944"/>
      <c r="B43" s="942" t="s">
        <v>80</v>
      </c>
      <c r="C43" s="902" t="s">
        <v>153</v>
      </c>
      <c r="D43" s="903"/>
      <c r="E43" s="690">
        <v>229259</v>
      </c>
      <c r="F43" s="381">
        <v>139289</v>
      </c>
      <c r="G43" s="661">
        <v>254667</v>
      </c>
      <c r="H43" s="190">
        <f t="shared" si="16"/>
        <v>0.64592322437521976</v>
      </c>
      <c r="I43" s="210">
        <f>(E43/G43)-1</f>
        <v>-9.976950291949882E-2</v>
      </c>
    </row>
    <row r="44" spans="1:9" ht="16.5" customHeight="1">
      <c r="A44" s="944"/>
      <c r="B44" s="942"/>
      <c r="C44" s="902" t="s">
        <v>51</v>
      </c>
      <c r="D44" s="903"/>
      <c r="E44" s="690">
        <v>1781178.807</v>
      </c>
      <c r="F44" s="381">
        <v>1043024.764</v>
      </c>
      <c r="G44" s="661">
        <v>4513401.2690000003</v>
      </c>
      <c r="H44" s="190">
        <f t="shared" si="16"/>
        <v>0.7077051940446546</v>
      </c>
      <c r="I44" s="210">
        <f>(E44/G44)-1</f>
        <v>-0.60535775552820681</v>
      </c>
    </row>
    <row r="45" spans="1:9" ht="16.5" customHeight="1">
      <c r="A45" s="948"/>
      <c r="B45" s="947"/>
      <c r="C45" s="904" t="s">
        <v>55</v>
      </c>
      <c r="D45" s="905"/>
      <c r="E45" s="135">
        <v>3195.589911903</v>
      </c>
      <c r="F45" s="135">
        <v>1679.6163835150001</v>
      </c>
      <c r="G45" s="135">
        <v>9675.1537034239991</v>
      </c>
      <c r="H45" s="177">
        <f t="shared" si="16"/>
        <v>0.90257129143707315</v>
      </c>
      <c r="I45" s="211">
        <f>(E45/G45)-1</f>
        <v>-0.66971171623122716</v>
      </c>
    </row>
    <row r="46" spans="1:9" ht="16.5" customHeight="1">
      <c r="A46" s="943" t="s">
        <v>468</v>
      </c>
      <c r="B46" s="942" t="s">
        <v>468</v>
      </c>
      <c r="C46" s="902" t="s">
        <v>153</v>
      </c>
      <c r="D46" s="903"/>
      <c r="E46" s="690">
        <v>79</v>
      </c>
      <c r="F46" s="509">
        <v>13</v>
      </c>
      <c r="G46" s="661">
        <v>46</v>
      </c>
      <c r="H46" s="190" t="s">
        <v>154</v>
      </c>
      <c r="I46" s="427" t="s">
        <v>154</v>
      </c>
    </row>
    <row r="47" spans="1:9" ht="18" customHeight="1">
      <c r="A47" s="944"/>
      <c r="B47" s="942"/>
      <c r="C47" s="902" t="s">
        <v>51</v>
      </c>
      <c r="D47" s="903"/>
      <c r="E47" s="690">
        <v>3503</v>
      </c>
      <c r="F47" s="509">
        <v>467</v>
      </c>
      <c r="G47" s="661">
        <v>650.9</v>
      </c>
      <c r="H47" s="190" t="s">
        <v>154</v>
      </c>
      <c r="I47" s="427" t="s">
        <v>154</v>
      </c>
    </row>
    <row r="48" spans="1:9" ht="17.25" customHeight="1">
      <c r="A48" s="948"/>
      <c r="B48" s="947"/>
      <c r="C48" s="904" t="s">
        <v>55</v>
      </c>
      <c r="D48" s="905"/>
      <c r="E48" s="135">
        <v>14.98856</v>
      </c>
      <c r="F48" s="135">
        <v>1.01105</v>
      </c>
      <c r="G48" s="135">
        <v>26.285946299999999</v>
      </c>
      <c r="H48" s="190" t="s">
        <v>154</v>
      </c>
      <c r="I48" s="427" t="s">
        <v>154</v>
      </c>
    </row>
    <row r="49" spans="1:9" ht="16.5" customHeight="1">
      <c r="A49" s="172"/>
      <c r="B49" s="377" t="s">
        <v>43</v>
      </c>
      <c r="C49" s="894" t="s">
        <v>153</v>
      </c>
      <c r="D49" s="895"/>
      <c r="E49" s="161">
        <v>693114</v>
      </c>
      <c r="F49" s="161">
        <v>463978</v>
      </c>
      <c r="G49" s="161">
        <v>730514</v>
      </c>
      <c r="H49" s="316">
        <f t="shared" ref="H49:H54" si="17">E49/F49-1</f>
        <v>0.49385100155610817</v>
      </c>
      <c r="I49" s="374">
        <f t="shared" ref="I49:I54" si="18">(E49/G49)-1</f>
        <v>-5.1196828534429195E-2</v>
      </c>
    </row>
    <row r="50" spans="1:9" ht="19.5" customHeight="1">
      <c r="A50" s="172"/>
      <c r="B50" s="377"/>
      <c r="C50" s="894" t="s">
        <v>51</v>
      </c>
      <c r="D50" s="895"/>
      <c r="E50" s="161">
        <v>5908527.557</v>
      </c>
      <c r="F50" s="161">
        <v>2611190.2459999998</v>
      </c>
      <c r="G50" s="161">
        <v>8618371.875</v>
      </c>
      <c r="H50" s="317">
        <f t="shared" si="17"/>
        <v>1.2627717632030402</v>
      </c>
      <c r="I50" s="375">
        <f t="shared" si="18"/>
        <v>-0.31442647837704263</v>
      </c>
    </row>
    <row r="51" spans="1:9" ht="17.25" customHeight="1">
      <c r="A51" s="172"/>
      <c r="B51" s="377"/>
      <c r="C51" s="900" t="s">
        <v>55</v>
      </c>
      <c r="D51" s="901"/>
      <c r="E51" s="133">
        <v>42854.150628572002</v>
      </c>
      <c r="F51" s="133">
        <v>27567.519984831</v>
      </c>
      <c r="G51" s="133">
        <v>40174.45547198</v>
      </c>
      <c r="H51" s="318">
        <f t="shared" si="17"/>
        <v>0.55451599027233689</v>
      </c>
      <c r="I51" s="376">
        <f t="shared" si="18"/>
        <v>6.670146801270227E-2</v>
      </c>
    </row>
    <row r="52" spans="1:9" ht="16.5" customHeight="1">
      <c r="A52" s="172"/>
      <c r="B52" s="377" t="s">
        <v>460</v>
      </c>
      <c r="C52" s="892" t="s">
        <v>153</v>
      </c>
      <c r="D52" s="893"/>
      <c r="E52" s="161">
        <f>E49/22</f>
        <v>31505.18181818182</v>
      </c>
      <c r="F52" s="161">
        <f>F49/15</f>
        <v>30931.866666666665</v>
      </c>
      <c r="G52" s="161">
        <f>G49/21</f>
        <v>34786.380952380954</v>
      </c>
      <c r="H52" s="317">
        <f t="shared" si="17"/>
        <v>1.8534773788255743E-2</v>
      </c>
      <c r="I52" s="375">
        <f t="shared" si="18"/>
        <v>-9.4324245419227903E-2</v>
      </c>
    </row>
    <row r="53" spans="1:9" ht="16.5" customHeight="1">
      <c r="A53" s="172"/>
      <c r="B53" s="377"/>
      <c r="C53" s="894" t="s">
        <v>51</v>
      </c>
      <c r="D53" s="895"/>
      <c r="E53" s="161">
        <f>E50/22</f>
        <v>268569.4344090909</v>
      </c>
      <c r="F53" s="161">
        <f>F50/15</f>
        <v>174079.34973333331</v>
      </c>
      <c r="G53" s="161">
        <f>G50/21</f>
        <v>410398.66071428574</v>
      </c>
      <c r="H53" s="317">
        <f t="shared" si="17"/>
        <v>0.54279892945661845</v>
      </c>
      <c r="I53" s="375">
        <f t="shared" si="18"/>
        <v>-0.34558891117808621</v>
      </c>
    </row>
    <row r="54" spans="1:9" ht="17.25" customHeight="1">
      <c r="A54" s="174"/>
      <c r="B54" s="378"/>
      <c r="C54" s="900" t="s">
        <v>55</v>
      </c>
      <c r="D54" s="901"/>
      <c r="E54" s="133">
        <f>E51/22</f>
        <v>1947.9159376623638</v>
      </c>
      <c r="F54" s="133">
        <f>F51/15</f>
        <v>1837.8346656553999</v>
      </c>
      <c r="G54" s="133">
        <f>G51/21</f>
        <v>1913.0693081895238</v>
      </c>
      <c r="H54" s="318">
        <f t="shared" si="17"/>
        <v>5.9897266094775414E-2</v>
      </c>
      <c r="I54" s="376">
        <f t="shared" si="18"/>
        <v>1.8215037648488419E-2</v>
      </c>
    </row>
    <row r="55" spans="1:9" ht="17.25" customHeight="1">
      <c r="E55" s="544"/>
    </row>
    <row r="56" spans="1:9" ht="17.25" customHeight="1">
      <c r="E56" s="544"/>
    </row>
    <row r="57" spans="1:9" ht="17.25" customHeight="1">
      <c r="E57" s="544"/>
    </row>
  </sheetData>
  <mergeCells count="92">
    <mergeCell ref="A19:A21"/>
    <mergeCell ref="A4:A18"/>
    <mergeCell ref="L13:M13"/>
    <mergeCell ref="L14:M14"/>
    <mergeCell ref="L15:M15"/>
    <mergeCell ref="L16:M16"/>
    <mergeCell ref="L17:M17"/>
    <mergeCell ref="L18:M18"/>
    <mergeCell ref="B4:B6"/>
    <mergeCell ref="B13:B15"/>
    <mergeCell ref="B10:B12"/>
    <mergeCell ref="B7:B9"/>
    <mergeCell ref="C7:D7"/>
    <mergeCell ref="C8:D8"/>
    <mergeCell ref="C9:D9"/>
    <mergeCell ref="C11:D11"/>
    <mergeCell ref="C43:D43"/>
    <mergeCell ref="C52:D52"/>
    <mergeCell ref="C53:D53"/>
    <mergeCell ref="L19:M19"/>
    <mergeCell ref="L20:M20"/>
    <mergeCell ref="C46:D46"/>
    <mergeCell ref="C47:D47"/>
    <mergeCell ref="C48:D48"/>
    <mergeCell ref="C27:D27"/>
    <mergeCell ref="C40:D40"/>
    <mergeCell ref="C41:D41"/>
    <mergeCell ref="C42:D42"/>
    <mergeCell ref="C31:D31"/>
    <mergeCell ref="C32:D32"/>
    <mergeCell ref="C33:D33"/>
    <mergeCell ref="C37:D37"/>
    <mergeCell ref="C10:D10"/>
    <mergeCell ref="C54:D54"/>
    <mergeCell ref="C36:D36"/>
    <mergeCell ref="A34:A39"/>
    <mergeCell ref="C51:D51"/>
    <mergeCell ref="C50:D50"/>
    <mergeCell ref="C49:D49"/>
    <mergeCell ref="C44:D44"/>
    <mergeCell ref="C45:D45"/>
    <mergeCell ref="A40:A45"/>
    <mergeCell ref="B43:B45"/>
    <mergeCell ref="B37:B39"/>
    <mergeCell ref="B40:B42"/>
    <mergeCell ref="B34:B36"/>
    <mergeCell ref="A46:A48"/>
    <mergeCell ref="B46:B48"/>
    <mergeCell ref="C12:D12"/>
    <mergeCell ref="K4:K6"/>
    <mergeCell ref="L2:M2"/>
    <mergeCell ref="L3:M3"/>
    <mergeCell ref="L4:M4"/>
    <mergeCell ref="L5:M5"/>
    <mergeCell ref="L6:M6"/>
    <mergeCell ref="K7:K9"/>
    <mergeCell ref="K10:K12"/>
    <mergeCell ref="L7:M7"/>
    <mergeCell ref="H2:I2"/>
    <mergeCell ref="C2:G2"/>
    <mergeCell ref="C3:D3"/>
    <mergeCell ref="C4:D4"/>
    <mergeCell ref="C5:D5"/>
    <mergeCell ref="C6:D6"/>
    <mergeCell ref="K13:K15"/>
    <mergeCell ref="L8:M8"/>
    <mergeCell ref="L9:M9"/>
    <mergeCell ref="L10:M10"/>
    <mergeCell ref="L11:M11"/>
    <mergeCell ref="L21:M21"/>
    <mergeCell ref="C22:D22"/>
    <mergeCell ref="C23:D23"/>
    <mergeCell ref="C39:D39"/>
    <mergeCell ref="C34:D34"/>
    <mergeCell ref="C35:D35"/>
    <mergeCell ref="C38:D38"/>
    <mergeCell ref="N2:P2"/>
    <mergeCell ref="R2:S2"/>
    <mergeCell ref="A28:A33"/>
    <mergeCell ref="B22:B24"/>
    <mergeCell ref="B25:B27"/>
    <mergeCell ref="B31:B33"/>
    <mergeCell ref="B28:B30"/>
    <mergeCell ref="C28:D28"/>
    <mergeCell ref="C29:D29"/>
    <mergeCell ref="C30:D30"/>
    <mergeCell ref="K19:K21"/>
    <mergeCell ref="C25:D25"/>
    <mergeCell ref="C26:D26"/>
    <mergeCell ref="L12:M12"/>
    <mergeCell ref="A22:A27"/>
    <mergeCell ref="C24:D24"/>
  </mergeCells>
  <pageMargins left="0.7" right="0.7" top="0.75" bottom="0.75" header="0.3" footer="0.3"/>
  <pageSetup paperSize="9" orientation="portrait" horizontalDpi="4294967294" r:id="rId1"/>
  <ignoredErrors>
    <ignoredError sqref="N17" 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theme="4" tint="0.59999389629810485"/>
  </sheetPr>
  <dimension ref="A1:L61"/>
  <sheetViews>
    <sheetView showGridLines="0" rightToLeft="1" topLeftCell="A46" zoomScaleNormal="100" workbookViewId="0">
      <selection activeCell="A8" sqref="A8"/>
    </sheetView>
  </sheetViews>
  <sheetFormatPr defaultRowHeight="15"/>
  <cols>
    <col min="1" max="1" width="5.125" customWidth="1"/>
    <col min="2" max="2" width="29.75" style="26" customWidth="1"/>
    <col min="3" max="3" width="12.875" style="26" customWidth="1"/>
    <col min="4" max="5" width="12.875" customWidth="1"/>
    <col min="6" max="6" width="14.625" customWidth="1"/>
    <col min="7" max="7" width="20.625" bestFit="1" customWidth="1"/>
    <col min="8" max="8" width="20.625" style="544" customWidth="1"/>
    <col min="9" max="9" width="15.375" customWidth="1"/>
    <col min="10" max="10" width="31.125" bestFit="1" customWidth="1"/>
    <col min="11" max="11" width="13.375" bestFit="1" customWidth="1"/>
    <col min="12" max="12" width="12.875" bestFit="1" customWidth="1"/>
  </cols>
  <sheetData>
    <row r="1" spans="1:12" ht="21.75" customHeight="1">
      <c r="A1" s="209" t="s">
        <v>72</v>
      </c>
      <c r="B1" s="209" t="s">
        <v>4</v>
      </c>
      <c r="C1" s="925" t="s">
        <v>47</v>
      </c>
      <c r="D1" s="925"/>
      <c r="E1" s="925"/>
      <c r="F1" s="926" t="s">
        <v>68</v>
      </c>
      <c r="G1" s="926"/>
      <c r="H1" s="665"/>
    </row>
    <row r="2" spans="1:12" ht="18.75" customHeight="1" thickBot="1">
      <c r="A2" s="29"/>
      <c r="B2" s="213" t="s">
        <v>4</v>
      </c>
      <c r="C2" s="250" t="s">
        <v>1066</v>
      </c>
      <c r="D2" s="380" t="s">
        <v>1024</v>
      </c>
      <c r="E2" s="213" t="s">
        <v>1067</v>
      </c>
      <c r="F2" s="219" t="s">
        <v>48</v>
      </c>
      <c r="G2" s="218" t="s">
        <v>761</v>
      </c>
      <c r="H2" s="78" t="s">
        <v>1099</v>
      </c>
      <c r="J2" s="79"/>
      <c r="K2" s="78" t="s">
        <v>1066</v>
      </c>
      <c r="L2" s="78" t="s">
        <v>1024</v>
      </c>
    </row>
    <row r="3" spans="1:12" ht="15.75" thickTop="1">
      <c r="A3" s="212">
        <v>1</v>
      </c>
      <c r="B3" s="345" t="s">
        <v>82</v>
      </c>
      <c r="C3" s="138">
        <v>30937.099502720001</v>
      </c>
      <c r="D3" s="136">
        <f>VLOOKUP(Table8[[#This Row],[نام نوع صنعت]],'[1]معاملات فرابورس-صنایع- ارزش'!$B$3:$C$44,2,FALSE)</f>
        <v>21171.598473544</v>
      </c>
      <c r="E3" s="138">
        <v>17315.362935008001</v>
      </c>
      <c r="F3" s="139">
        <f>Table8[[#This Row],[اردیبهشت‌ماه 1397]]/Table8[[#This Row],[فروردین‌ماه 1397]]-1</f>
        <v>0.46125478155931199</v>
      </c>
      <c r="G3" s="139">
        <f>(Table8[[#This Row],[اردیبهشت‌ماه 1397]]-Table8[[#This Row],[اردیبهشت‌ماه 1396]])/Table8[[#This Row],[اردیبهشت‌ماه 1396]]</f>
        <v>0.78668501600805196</v>
      </c>
      <c r="H3" s="138">
        <f>Table8[[#This Row],[اردیبهشت‌ماه 1397]]+Table8[[#This Row],[فروردین‌ماه 1397]]</f>
        <v>52108.697976263997</v>
      </c>
      <c r="J3" s="212" t="s">
        <v>35</v>
      </c>
      <c r="K3" s="136">
        <v>1377.405265694</v>
      </c>
      <c r="L3" s="136">
        <v>1062.6655505149999</v>
      </c>
    </row>
    <row r="4" spans="1:12">
      <c r="A4" s="212">
        <v>2</v>
      </c>
      <c r="B4" s="345" t="s">
        <v>57</v>
      </c>
      <c r="C4" s="138">
        <v>1676.1098503010001</v>
      </c>
      <c r="D4" s="136">
        <f>VLOOKUP(Table8[[#This Row],[نام نوع صنعت]],'[1]معاملات فرابورس-صنایع- ارزش'!$B$3:$C$44,2,FALSE)</f>
        <v>1079.285556481</v>
      </c>
      <c r="E4" s="138">
        <v>917.61203892900005</v>
      </c>
      <c r="F4" s="139">
        <f>Table8[[#This Row],[اردیبهشت‌ماه 1397]]/Table8[[#This Row],[فروردین‌ماه 1397]]-1</f>
        <v>0.55298089577510878</v>
      </c>
      <c r="G4" s="139">
        <f>(Table8[[#This Row],[اردیبهشت‌ماه 1397]]-Table8[[#This Row],[اردیبهشت‌ماه 1396]])/Table8[[#This Row],[اردیبهشت‌ماه 1396]]</f>
        <v>0.82659967305713233</v>
      </c>
      <c r="H4" s="138">
        <f>Table8[[#This Row],[اردیبهشت‌ماه 1397]]+Table8[[#This Row],[فروردین‌ماه 1397]]</f>
        <v>2755.395406782</v>
      </c>
      <c r="J4" s="187" t="s">
        <v>29</v>
      </c>
      <c r="K4" s="136">
        <v>1150.760683536</v>
      </c>
      <c r="L4" s="136">
        <v>782.26234583400003</v>
      </c>
    </row>
    <row r="5" spans="1:12" ht="19.5" customHeight="1">
      <c r="A5" s="212">
        <v>3</v>
      </c>
      <c r="B5" s="345" t="s">
        <v>35</v>
      </c>
      <c r="C5" s="138">
        <v>1377.405265694</v>
      </c>
      <c r="D5" s="136">
        <f>VLOOKUP(Table8[[#This Row],[نام نوع صنعت]],'[1]معاملات فرابورس-صنایع- ارزش'!$B$3:$C$44,2,FALSE)</f>
        <v>1062.6655505149999</v>
      </c>
      <c r="E5" s="138">
        <v>2482.2371718859999</v>
      </c>
      <c r="F5" s="139">
        <f>Table8[[#This Row],[اردیبهشت‌ماه 1397]]/Table8[[#This Row],[فروردین‌ماه 1397]]-1</f>
        <v>0.2961794658973067</v>
      </c>
      <c r="G5" s="139">
        <f>(Table8[[#This Row],[اردیبهشت‌ماه 1397]]-Table8[[#This Row],[اردیبهشت‌ماه 1396]])/Table8[[#This Row],[اردیبهشت‌ماه 1396]]</f>
        <v>-0.44509522244909028</v>
      </c>
      <c r="H5" s="138">
        <f>Table8[[#This Row],[اردیبهشت‌ماه 1397]]+Table8[[#This Row],[فروردین‌ماه 1397]]</f>
        <v>2440.070816209</v>
      </c>
      <c r="J5" s="212" t="s">
        <v>10</v>
      </c>
      <c r="K5" s="136">
        <v>788.010457729</v>
      </c>
      <c r="L5" s="136">
        <v>287.42004560100003</v>
      </c>
    </row>
    <row r="6" spans="1:12" ht="19.5" customHeight="1">
      <c r="A6" s="212">
        <v>4</v>
      </c>
      <c r="B6" s="345" t="s">
        <v>83</v>
      </c>
      <c r="C6" s="138">
        <v>1217.513301641</v>
      </c>
      <c r="D6" s="136">
        <f>VLOOKUP(Table8[[#This Row],[نام نوع صنعت]],'[1]معاملات فرابورس-صنایع- ارزش'!$B$3:$C$44,2,FALSE)</f>
        <v>439.58494484800002</v>
      </c>
      <c r="E6" s="138">
        <v>970.18730203799998</v>
      </c>
      <c r="F6" s="139">
        <f>Table8[[#This Row],[اردیبهشت‌ماه 1397]]/Table8[[#This Row],[فروردین‌ماه 1397]]-1</f>
        <v>1.7696883524115972</v>
      </c>
      <c r="G6" s="139">
        <f>(Table8[[#This Row],[اردیبهشت‌ماه 1397]]-Table8[[#This Row],[اردیبهشت‌ماه 1396]])/Table8[[#This Row],[اردیبهشت‌ماه 1396]]</f>
        <v>0.25492603240988698</v>
      </c>
      <c r="H6" s="138">
        <f>Table8[[#This Row],[اردیبهشت‌ماه 1397]]+Table8[[#This Row],[فروردین‌ماه 1397]]</f>
        <v>1657.0982464890001</v>
      </c>
      <c r="J6" s="212" t="s">
        <v>24</v>
      </c>
      <c r="K6" s="136">
        <v>733.42615087299998</v>
      </c>
      <c r="L6" s="136">
        <v>144.44643170399999</v>
      </c>
    </row>
    <row r="7" spans="1:12">
      <c r="A7" s="212">
        <v>5</v>
      </c>
      <c r="B7" s="345" t="s">
        <v>29</v>
      </c>
      <c r="C7" s="138">
        <v>1150.760683536</v>
      </c>
      <c r="D7" s="136">
        <f>VLOOKUP(Table8[[#This Row],[نام نوع صنعت]],'[1]معاملات فرابورس-صنایع- ارزش'!$B$3:$C$44,2,FALSE)</f>
        <v>782.26234583400003</v>
      </c>
      <c r="E7" s="138">
        <v>2024.9125397400001</v>
      </c>
      <c r="F7" s="139">
        <f>Table8[[#This Row],[اردیبهشت‌ماه 1397]]/Table8[[#This Row],[فروردین‌ماه 1397]]-1</f>
        <v>0.47106746178499703</v>
      </c>
      <c r="G7" s="139">
        <f>(Table8[[#This Row],[اردیبهشت‌ماه 1397]]-Table8[[#This Row],[اردیبهشت‌ماه 1396]])/Table8[[#This Row],[اردیبهشت‌ماه 1396]]</f>
        <v>-0.4316985741597717</v>
      </c>
      <c r="H7" s="138">
        <f>Table8[[#This Row],[اردیبهشت‌ماه 1397]]+Table8[[#This Row],[فروردین‌ماه 1397]]</f>
        <v>1933.0230293700001</v>
      </c>
      <c r="J7" s="212" t="s">
        <v>12</v>
      </c>
      <c r="K7" s="136">
        <v>471.97099131700003</v>
      </c>
      <c r="L7" s="136">
        <v>4.1119974680000002</v>
      </c>
    </row>
    <row r="8" spans="1:12">
      <c r="A8" s="212">
        <v>6</v>
      </c>
      <c r="B8" s="345" t="s">
        <v>10</v>
      </c>
      <c r="C8" s="138">
        <v>788.010457729</v>
      </c>
      <c r="D8" s="136">
        <f>VLOOKUP(Table8[[#This Row],[نام نوع صنعت]],'[1]معاملات فرابورس-صنایع- ارزش'!$B$3:$C$44,2,FALSE)</f>
        <v>287.42004560100003</v>
      </c>
      <c r="E8" s="138">
        <v>1699.836031519</v>
      </c>
      <c r="F8" s="139">
        <f>Table8[[#This Row],[اردیبهشت‌ماه 1397]]/Table8[[#This Row],[فروردین‌ماه 1397]]-1</f>
        <v>1.7416684040991548</v>
      </c>
      <c r="G8" s="139">
        <f>(Table8[[#This Row],[اردیبهشت‌ماه 1397]]-Table8[[#This Row],[اردیبهشت‌ماه 1396]])/Table8[[#This Row],[اردیبهشت‌ماه 1396]]</f>
        <v>-0.53641972336306953</v>
      </c>
      <c r="H8" s="138">
        <f>Table8[[#This Row],[اردیبهشت‌ماه 1397]]+Table8[[#This Row],[فروردین‌ماه 1397]]</f>
        <v>1075.43050333</v>
      </c>
      <c r="J8" s="212" t="s">
        <v>28</v>
      </c>
      <c r="K8" s="136">
        <v>467.70714304099999</v>
      </c>
      <c r="L8" s="136">
        <v>148.98564372300001</v>
      </c>
    </row>
    <row r="9" spans="1:12">
      <c r="A9" s="212">
        <v>7</v>
      </c>
      <c r="B9" s="345" t="s">
        <v>24</v>
      </c>
      <c r="C9" s="138">
        <v>733.42615087299998</v>
      </c>
      <c r="D9" s="136">
        <f>VLOOKUP(Table8[[#This Row],[نام نوع صنعت]],'[1]معاملات فرابورس-صنایع- ارزش'!$B$3:$C$44,2,FALSE)</f>
        <v>144.44643170399999</v>
      </c>
      <c r="E9" s="138">
        <v>215.08868893900001</v>
      </c>
      <c r="F9" s="139">
        <f>Table8[[#This Row],[اردیبهشت‌ماه 1397]]/Table8[[#This Row],[فروردین‌ماه 1397]]-1</f>
        <v>4.0774958039526981</v>
      </c>
      <c r="G9" s="139">
        <f>(Table8[[#This Row],[اردیبهشت‌ماه 1397]]-Table8[[#This Row],[اردیبهشت‌ماه 1396]])/Table8[[#This Row],[اردیبهشت‌ماه 1396]]</f>
        <v>2.4098778252398132</v>
      </c>
      <c r="H9" s="138">
        <f>Table8[[#This Row],[اردیبهشت‌ماه 1397]]+Table8[[#This Row],[فروردین‌ماه 1397]]</f>
        <v>877.872582577</v>
      </c>
      <c r="J9" s="212" t="s">
        <v>88</v>
      </c>
      <c r="K9" s="136">
        <v>404.617086223</v>
      </c>
      <c r="L9" s="136">
        <v>150.53380625200001</v>
      </c>
    </row>
    <row r="10" spans="1:12">
      <c r="A10" s="212">
        <v>8</v>
      </c>
      <c r="B10" s="345" t="s">
        <v>12</v>
      </c>
      <c r="C10" s="138">
        <v>471.97099131700003</v>
      </c>
      <c r="D10" s="136">
        <f>VLOOKUP(Table8[[#This Row],[نام نوع صنعت]],'[1]معاملات فرابورس-صنایع- ارزش'!$B$3:$C$44,2,FALSE)</f>
        <v>4.1119974680000002</v>
      </c>
      <c r="E10" s="138">
        <v>1700.5085011609999</v>
      </c>
      <c r="F10" s="139">
        <f>Table8[[#This Row],[اردیبهشت‌ماه 1397]]/Table8[[#This Row],[فروردین‌ماه 1397]]-1</f>
        <v>113.77900825327065</v>
      </c>
      <c r="G10" s="139">
        <f>(Table8[[#This Row],[اردیبهشت‌ماه 1397]]-Table8[[#This Row],[اردیبهشت‌ماه 1396]])/Table8[[#This Row],[اردیبهشت‌ماه 1396]]</f>
        <v>-0.72245302449545656</v>
      </c>
      <c r="H10" s="138">
        <f>Table8[[#This Row],[اردیبهشت‌ماه 1397]]+Table8[[#This Row],[فروردین‌ماه 1397]]</f>
        <v>476.08298878500005</v>
      </c>
      <c r="J10" s="212" t="s">
        <v>36</v>
      </c>
      <c r="K10" s="136">
        <v>384.42168368699998</v>
      </c>
      <c r="L10" s="136">
        <v>399.24567675499998</v>
      </c>
    </row>
    <row r="11" spans="1:12">
      <c r="A11" s="212">
        <v>9</v>
      </c>
      <c r="B11" s="660" t="s">
        <v>28</v>
      </c>
      <c r="C11" s="138">
        <v>467.70714304099999</v>
      </c>
      <c r="D11" s="136">
        <f>VLOOKUP(Table8[[#This Row],[نام نوع صنعت]],'[1]معاملات فرابورس-صنایع- ارزش'!$B$3:$C$44,2,FALSE)</f>
        <v>148.98564372300001</v>
      </c>
      <c r="E11" s="138">
        <v>631.03720411899997</v>
      </c>
      <c r="F11" s="139">
        <f>Table8[[#This Row],[اردیبهشت‌ماه 1397]]/Table8[[#This Row],[فروردین‌ماه 1397]]-1</f>
        <v>2.1392765863439807</v>
      </c>
      <c r="G11" s="139">
        <f>(Table8[[#This Row],[اردیبهشت‌ماه 1397]]-Table8[[#This Row],[اردیبهشت‌ماه 1396]])/Table8[[#This Row],[اردیبهشت‌ماه 1396]]</f>
        <v>-0.2588279423334911</v>
      </c>
      <c r="H11" s="138">
        <f>Table8[[#This Row],[اردیبهشت‌ماه 1397]]+Table8[[#This Row],[فروردین‌ماه 1397]]</f>
        <v>616.69278676399995</v>
      </c>
      <c r="J11" s="212" t="s">
        <v>30</v>
      </c>
      <c r="K11" s="136">
        <v>382.14032150399998</v>
      </c>
      <c r="L11" s="136">
        <v>36.541147832999997</v>
      </c>
    </row>
    <row r="12" spans="1:12">
      <c r="A12" s="212">
        <v>10</v>
      </c>
      <c r="B12" s="345" t="s">
        <v>88</v>
      </c>
      <c r="C12" s="138">
        <v>404.617086223</v>
      </c>
      <c r="D12" s="136">
        <f>VLOOKUP(Table8[[#This Row],[نام نوع صنعت]],'[1]معاملات فرابورس-صنایع- ارزش'!$B$3:$C$44,2,FALSE)</f>
        <v>150.53380625200001</v>
      </c>
      <c r="E12" s="138">
        <v>178.99296498699999</v>
      </c>
      <c r="F12" s="139">
        <f>Table8[[#This Row],[اردیبهشت‌ماه 1397]]/Table8[[#This Row],[فروردین‌ماه 1397]]-1</f>
        <v>1.6878818538983449</v>
      </c>
      <c r="G12" s="139">
        <f>(Table8[[#This Row],[اردیبهشت‌ماه 1397]]-Table8[[#This Row],[اردیبهشت‌ماه 1396]])/Table8[[#This Row],[اردیبهشت‌ماه 1396]]</f>
        <v>1.260519491659277</v>
      </c>
      <c r="H12" s="138">
        <f>Table8[[#This Row],[اردیبهشت‌ماه 1397]]+Table8[[#This Row],[فروردین‌ماه 1397]]</f>
        <v>555.15089247499998</v>
      </c>
      <c r="I12" s="62"/>
      <c r="J12" s="212" t="s">
        <v>13</v>
      </c>
      <c r="K12" s="136">
        <v>367.79360065399999</v>
      </c>
      <c r="L12" s="136">
        <v>325.44918983000002</v>
      </c>
    </row>
    <row r="13" spans="1:12">
      <c r="A13" s="212">
        <v>11</v>
      </c>
      <c r="B13" s="345" t="s">
        <v>36</v>
      </c>
      <c r="C13" s="138">
        <v>384.42168368699998</v>
      </c>
      <c r="D13" s="136">
        <f>VLOOKUP(Table8[[#This Row],[نام نوع صنعت]],'[1]معاملات فرابورس-صنایع- ارزش'!$B$3:$C$44,2,FALSE)</f>
        <v>399.24567675499998</v>
      </c>
      <c r="E13" s="138">
        <v>1057.4615129629999</v>
      </c>
      <c r="F13" s="139">
        <f>Table8[[#This Row],[اردیبهشت‌ماه 1397]]/Table8[[#This Row],[فروردین‌ماه 1397]]-1</f>
        <v>-3.7130002730366041E-2</v>
      </c>
      <c r="G13" s="139">
        <f>(Table8[[#This Row],[اردیبهشت‌ماه 1397]]-Table8[[#This Row],[اردیبهشت‌ماه 1396]])/Table8[[#This Row],[اردیبهشت‌ماه 1396]]</f>
        <v>-0.6364674468294802</v>
      </c>
      <c r="H13" s="138">
        <f>Table8[[#This Row],[اردیبهشت‌ماه 1397]]+Table8[[#This Row],[فروردین‌ماه 1397]]</f>
        <v>783.66736044200002</v>
      </c>
      <c r="J13" s="329" t="s">
        <v>155</v>
      </c>
      <c r="K13" s="136">
        <f>SUM(C3:C46)-C61-C6-C44-C3-C4</f>
        <v>2495.0060358609662</v>
      </c>
      <c r="L13" s="136">
        <f>SUM(D3:D46)-D61-D6-D44-D3-D4</f>
        <v>1535.073627492993</v>
      </c>
    </row>
    <row r="14" spans="1:12">
      <c r="A14" s="212">
        <v>12</v>
      </c>
      <c r="B14" s="345" t="s">
        <v>30</v>
      </c>
      <c r="C14" s="138">
        <v>382.14032150399998</v>
      </c>
      <c r="D14" s="136">
        <f>VLOOKUP(Table8[[#This Row],[نام نوع صنعت]],'[1]معاملات فرابورس-صنایع- ارزش'!$B$3:$C$44,2,FALSE)</f>
        <v>36.541147832999997</v>
      </c>
      <c r="E14" s="138">
        <v>495.09292529800001</v>
      </c>
      <c r="F14" s="139">
        <f>Table8[[#This Row],[اردیبهشت‌ماه 1397]]/Table8[[#This Row],[فروردین‌ماه 1397]]-1</f>
        <v>9.4578083658032313</v>
      </c>
      <c r="G14" s="139">
        <f>(Table8[[#This Row],[اردیبهشت‌ماه 1397]]-Table8[[#This Row],[اردیبهشت‌ماه 1396]])/Table8[[#This Row],[اردیبهشت‌ماه 1396]]</f>
        <v>-0.22814424933665339</v>
      </c>
      <c r="H14" s="138">
        <f>Table8[[#This Row],[اردیبهشت‌ماه 1397]]+Table8[[#This Row],[فروردین‌ماه 1397]]</f>
        <v>418.68146933699995</v>
      </c>
    </row>
    <row r="15" spans="1:12">
      <c r="A15" s="212">
        <v>13</v>
      </c>
      <c r="B15" s="345" t="s">
        <v>13</v>
      </c>
      <c r="C15" s="138">
        <v>367.79360065399999</v>
      </c>
      <c r="D15" s="136">
        <f>VLOOKUP(Table8[[#This Row],[نام نوع صنعت]],'[1]معاملات فرابورس-صنایع- ارزش'!$B$3:$C$44,2,FALSE)</f>
        <v>325.44918983000002</v>
      </c>
      <c r="E15" s="138">
        <v>226.22214375199999</v>
      </c>
      <c r="F15" s="139">
        <f>Table8[[#This Row],[اردیبهشت‌ماه 1397]]/Table8[[#This Row],[فروردین‌ماه 1397]]-1</f>
        <v>0.13011066595716136</v>
      </c>
      <c r="G15" s="139">
        <f>(Table8[[#This Row],[اردیبهشت‌ماه 1397]]-Table8[[#This Row],[اردیبهشت‌ماه 1396]])/Table8[[#This Row],[اردیبهشت‌ماه 1396]]</f>
        <v>0.62580724660270304</v>
      </c>
      <c r="H15" s="138">
        <f>Table8[[#This Row],[اردیبهشت‌ماه 1397]]+Table8[[#This Row],[فروردین‌ماه 1397]]</f>
        <v>693.24279048400001</v>
      </c>
    </row>
    <row r="16" spans="1:12">
      <c r="A16" s="212">
        <v>14</v>
      </c>
      <c r="B16" s="345" t="s">
        <v>81</v>
      </c>
      <c r="C16" s="138">
        <v>297.582446769</v>
      </c>
      <c r="D16" s="136">
        <f>VLOOKUP(Table8[[#This Row],[نام نوع صنعت]],'[1]معاملات فرابورس-صنایع- ارزش'!$B$3:$C$44,2,FALSE)</f>
        <v>96.452056373000005</v>
      </c>
      <c r="E16" s="138">
        <v>1039.953613038</v>
      </c>
      <c r="F16" s="139">
        <f>Table8[[#This Row],[اردیبهشت‌ماه 1397]]/Table8[[#This Row],[فروردین‌ماه 1397]]-1</f>
        <v>2.085288774126155</v>
      </c>
      <c r="G16" s="139">
        <f>(Table8[[#This Row],[اردیبهشت‌ماه 1397]]-Table8[[#This Row],[اردیبهشت‌ماه 1396]])/Table8[[#This Row],[اردیبهشت‌ماه 1396]]</f>
        <v>-0.71385026885989933</v>
      </c>
      <c r="H16" s="138">
        <f>Table8[[#This Row],[اردیبهشت‌ماه 1397]]+Table8[[#This Row],[فروردین‌ماه 1397]]</f>
        <v>394.03450314200001</v>
      </c>
    </row>
    <row r="17" spans="1:8">
      <c r="A17" s="212">
        <v>15</v>
      </c>
      <c r="B17" s="345" t="s">
        <v>37</v>
      </c>
      <c r="C17" s="138">
        <v>279.45811738399999</v>
      </c>
      <c r="D17" s="136">
        <f>VLOOKUP(Table8[[#This Row],[نام نوع صنعت]],'[1]معاملات فرابورس-صنایع- ارزش'!$B$3:$C$44,2,FALSE)</f>
        <v>94.040786674000003</v>
      </c>
      <c r="E17" s="138">
        <v>947.63873922100004</v>
      </c>
      <c r="F17" s="139">
        <f>Table8[[#This Row],[اردیبهشت‌ماه 1397]]/Table8[[#This Row],[فروردین‌ماه 1397]]-1</f>
        <v>1.9716692859319029</v>
      </c>
      <c r="G17" s="139">
        <f>(Table8[[#This Row],[اردیبهشت‌ماه 1397]]-Table8[[#This Row],[اردیبهشت‌ماه 1396]])/Table8[[#This Row],[اردیبهشت‌ماه 1396]]</f>
        <v>-0.70510057702608619</v>
      </c>
      <c r="H17" s="138">
        <f>Table8[[#This Row],[اردیبهشت‌ماه 1397]]+Table8[[#This Row],[فروردین‌ماه 1397]]</f>
        <v>373.49890405799999</v>
      </c>
    </row>
    <row r="18" spans="1:8">
      <c r="A18" s="212">
        <v>16</v>
      </c>
      <c r="B18" s="345" t="s">
        <v>59</v>
      </c>
      <c r="C18" s="138">
        <v>268.07855092800003</v>
      </c>
      <c r="D18" s="136">
        <f>VLOOKUP(Table8[[#This Row],[نام نوع صنعت]],'[1]معاملات فرابورس-صنایع- ارزش'!$B$3:$C$44,2,FALSE)</f>
        <v>202.430569416</v>
      </c>
      <c r="E18" s="138">
        <v>1059.3231526269999</v>
      </c>
      <c r="F18" s="139">
        <f>Table8[[#This Row],[اردیبهشت‌ماه 1397]]/Table8[[#This Row],[فروردین‌ماه 1397]]-1</f>
        <v>0.32429875438966804</v>
      </c>
      <c r="G18" s="139">
        <f>(Table8[[#This Row],[اردیبهشت‌ماه 1397]]-Table8[[#This Row],[اردیبهشت‌ماه 1396]])/Table8[[#This Row],[اردیبهشت‌ماه 1396]]</f>
        <v>-0.74693411518175923</v>
      </c>
      <c r="H18" s="138">
        <f>Table8[[#This Row],[اردیبهشت‌ماه 1397]]+Table8[[#This Row],[فروردین‌ماه 1397]]</f>
        <v>470.50912034400005</v>
      </c>
    </row>
    <row r="19" spans="1:8">
      <c r="A19" s="212">
        <v>17</v>
      </c>
      <c r="B19" s="345" t="s">
        <v>14</v>
      </c>
      <c r="C19" s="138">
        <v>224.785372295</v>
      </c>
      <c r="D19" s="136">
        <f>VLOOKUP(Table8[[#This Row],[نام نوع صنعت]],'[1]معاملات فرابورس-صنایع- ارزش'!$B$3:$C$44,2,FALSE)</f>
        <v>148.786241956</v>
      </c>
      <c r="E19" s="138">
        <v>867.61602413599996</v>
      </c>
      <c r="F19" s="139">
        <f>Table8[[#This Row],[اردیبهشت‌ماه 1397]]/Table8[[#This Row],[فروردین‌ماه 1397]]-1</f>
        <v>0.51079407168221191</v>
      </c>
      <c r="G19" s="139">
        <f>(Table8[[#This Row],[اردیبهشت‌ماه 1397]]-Table8[[#This Row],[اردیبهشت‌ماه 1396]])/Table8[[#This Row],[اردیبهشت‌ماه 1396]]</f>
        <v>-0.74091606650666864</v>
      </c>
      <c r="H19" s="138">
        <f>Table8[[#This Row],[اردیبهشت‌ماه 1397]]+Table8[[#This Row],[فروردین‌ماه 1397]]</f>
        <v>373.57161425100003</v>
      </c>
    </row>
    <row r="20" spans="1:8">
      <c r="A20" s="212">
        <v>18</v>
      </c>
      <c r="B20" s="345" t="s">
        <v>89</v>
      </c>
      <c r="C20" s="138">
        <v>218.14554820999999</v>
      </c>
      <c r="D20" s="136">
        <f>VLOOKUP(Table8[[#This Row],[نام نوع صنعت]],'[1]معاملات فرابورس-صنایع- ارزش'!$B$3:$C$44,2,FALSE)</f>
        <v>161.93341202900001</v>
      </c>
      <c r="E20" s="138">
        <v>133.850232613</v>
      </c>
      <c r="F20" s="139">
        <f>Table8[[#This Row],[اردیبهشت‌ماه 1397]]/Table8[[#This Row],[فروردین‌ماه 1397]]-1</f>
        <v>0.34713117865344034</v>
      </c>
      <c r="G20" s="139">
        <f>(Table8[[#This Row],[اردیبهشت‌ماه 1397]]-Table8[[#This Row],[اردیبهشت‌ماه 1396]])/Table8[[#This Row],[اردیبهشت‌ماه 1396]]</f>
        <v>0.62977339636549068</v>
      </c>
      <c r="H20" s="138">
        <f>Table8[[#This Row],[اردیبهشت‌ماه 1397]]+Table8[[#This Row],[فروردین‌ماه 1397]]</f>
        <v>380.07896023900003</v>
      </c>
    </row>
    <row r="21" spans="1:8">
      <c r="A21" s="212">
        <v>19</v>
      </c>
      <c r="B21" s="345" t="s">
        <v>22</v>
      </c>
      <c r="C21" s="138">
        <v>213.534391597</v>
      </c>
      <c r="D21" s="136">
        <f>VLOOKUP(Table8[[#This Row],[نام نوع صنعت]],'[1]معاملات فرابورس-صنایع- ارزش'!$B$3:$C$44,2,FALSE)</f>
        <v>117.561453443</v>
      </c>
      <c r="E21" s="138">
        <v>154.90439166600001</v>
      </c>
      <c r="F21" s="139">
        <f>Table8[[#This Row],[اردیبهشت‌ماه 1397]]/Table8[[#This Row],[فروردین‌ماه 1397]]-1</f>
        <v>0.81636399809000948</v>
      </c>
      <c r="G21" s="139">
        <f>(Table8[[#This Row],[اردیبهشت‌ماه 1397]]-Table8[[#This Row],[اردیبهشت‌ماه 1396]])/Table8[[#This Row],[اردیبهشت‌ماه 1396]]</f>
        <v>0.37849152822869059</v>
      </c>
      <c r="H21" s="138">
        <f>Table8[[#This Row],[اردیبهشت‌ماه 1397]]+Table8[[#This Row],[فروردین‌ماه 1397]]</f>
        <v>331.09584503999997</v>
      </c>
    </row>
    <row r="22" spans="1:8">
      <c r="A22" s="212">
        <v>20</v>
      </c>
      <c r="B22" s="345" t="s">
        <v>42</v>
      </c>
      <c r="C22" s="138">
        <v>133.09243854600001</v>
      </c>
      <c r="D22" s="136">
        <f>VLOOKUP(Table8[[#This Row],[نام نوع صنعت]],'[1]معاملات فرابورس-صنایع- ارزش'!$B$3:$C$44,2,FALSE)</f>
        <v>141.85943368299999</v>
      </c>
      <c r="E22" s="138">
        <v>149.39807464099999</v>
      </c>
      <c r="F22" s="139">
        <f>Table8[[#This Row],[اردیبهشت‌ماه 1397]]/Table8[[#This Row],[فروردین‌ماه 1397]]-1</f>
        <v>-6.1800578991389243E-2</v>
      </c>
      <c r="G22" s="139">
        <f>(Table8[[#This Row],[اردیبهشت‌ماه 1397]]-Table8[[#This Row],[اردیبهشت‌ماه 1396]])/Table8[[#This Row],[اردیبهشت‌ماه 1396]]</f>
        <v>-0.10914221039449161</v>
      </c>
      <c r="H22" s="138">
        <f>Table8[[#This Row],[اردیبهشت‌ماه 1397]]+Table8[[#This Row],[فروردین‌ماه 1397]]</f>
        <v>274.951872229</v>
      </c>
    </row>
    <row r="23" spans="1:8">
      <c r="A23" s="212">
        <v>21</v>
      </c>
      <c r="B23" s="345" t="s">
        <v>41</v>
      </c>
      <c r="C23" s="138">
        <v>122.985520217</v>
      </c>
      <c r="D23" s="136">
        <f>VLOOKUP(Table8[[#This Row],[نام نوع صنعت]],'[1]معاملات فرابورس-صنایع- ارزش'!$B$3:$C$44,2,FALSE)</f>
        <v>122.914744054</v>
      </c>
      <c r="E23" s="138">
        <v>211.68085443300001</v>
      </c>
      <c r="F23" s="139">
        <f>Table8[[#This Row],[اردیبهشت‌ماه 1397]]/Table8[[#This Row],[فروردین‌ماه 1397]]-1</f>
        <v>5.7581507853043945E-4</v>
      </c>
      <c r="G23" s="139">
        <f>(Table8[[#This Row],[اردیبهشت‌ماه 1397]]-Table8[[#This Row],[اردیبهشت‌ماه 1396]])/Table8[[#This Row],[اردیبهشت‌ماه 1396]]</f>
        <v>-0.41900498962731342</v>
      </c>
      <c r="H23" s="138">
        <f>Table8[[#This Row],[اردیبهشت‌ماه 1397]]+Table8[[#This Row],[فروردین‌ماه 1397]]</f>
        <v>245.900264271</v>
      </c>
    </row>
    <row r="24" spans="1:8">
      <c r="A24" s="212">
        <v>22</v>
      </c>
      <c r="B24" s="345" t="s">
        <v>20</v>
      </c>
      <c r="C24" s="138">
        <v>93.464130539999999</v>
      </c>
      <c r="D24" s="136">
        <f>VLOOKUP(Table8[[#This Row],[نام نوع صنعت]],'[1]معاملات فرابورس-صنایع- ارزش'!$B$3:$C$44,2,FALSE)</f>
        <v>51.233786606999999</v>
      </c>
      <c r="E24" s="138">
        <v>434.89536356299999</v>
      </c>
      <c r="F24" s="139">
        <f>Table8[[#This Row],[اردیبهشت‌ماه 1397]]/Table8[[#This Row],[فروردین‌ماه 1397]]-1</f>
        <v>0.82426747522952226</v>
      </c>
      <c r="G24" s="139">
        <f>(Table8[[#This Row],[اردیبهشت‌ماه 1397]]-Table8[[#This Row],[اردیبهشت‌ماه 1396]])/Table8[[#This Row],[اردیبهشت‌ماه 1396]]</f>
        <v>-0.78508823415759288</v>
      </c>
      <c r="H24" s="138">
        <f>Table8[[#This Row],[اردیبهشت‌ماه 1397]]+Table8[[#This Row],[فروردین‌ماه 1397]]</f>
        <v>144.697917147</v>
      </c>
    </row>
    <row r="25" spans="1:8">
      <c r="A25" s="212">
        <v>23</v>
      </c>
      <c r="B25" s="345" t="s">
        <v>27</v>
      </c>
      <c r="C25" s="138">
        <v>80.867287352999995</v>
      </c>
      <c r="D25" s="136">
        <f>VLOOKUP(Table8[[#This Row],[نام نوع صنعت]],'[1]معاملات فرابورس-صنایع- ارزش'!$B$3:$C$44,2,FALSE)</f>
        <v>31.541807547000001</v>
      </c>
      <c r="E25" s="138">
        <v>525.91252889999998</v>
      </c>
      <c r="F25" s="139">
        <f>Table8[[#This Row],[اردیبهشت‌ماه 1397]]/Table8[[#This Row],[فروردین‌ماه 1397]]-1</f>
        <v>1.5638127184848489</v>
      </c>
      <c r="G25" s="139">
        <f>(Table8[[#This Row],[اردیبهشت‌ماه 1397]]-Table8[[#This Row],[اردیبهشت‌ماه 1396]])/Table8[[#This Row],[اردیبهشت‌ماه 1396]]</f>
        <v>-0.8462343395352413</v>
      </c>
      <c r="H25" s="138">
        <f>Table8[[#This Row],[اردیبهشت‌ماه 1397]]+Table8[[#This Row],[فروردین‌ماه 1397]]</f>
        <v>112.4090949</v>
      </c>
    </row>
    <row r="26" spans="1:8">
      <c r="A26" s="212">
        <v>24</v>
      </c>
      <c r="B26" s="345" t="s">
        <v>32</v>
      </c>
      <c r="C26" s="138">
        <v>69.205614397000005</v>
      </c>
      <c r="D26" s="136">
        <f>VLOOKUP(Table8[[#This Row],[نام نوع صنعت]],'[1]معاملات فرابورس-صنایع- ارزش'!$B$3:$C$44,2,FALSE)</f>
        <v>38.177577509000002</v>
      </c>
      <c r="E26" s="138">
        <v>126.371843</v>
      </c>
      <c r="F26" s="139">
        <f>Table8[[#This Row],[اردیبهشت‌ماه 1397]]/Table8[[#This Row],[فروردین‌ماه 1397]]-1</f>
        <v>0.81272932733056291</v>
      </c>
      <c r="G26" s="139">
        <f>(Table8[[#This Row],[اردیبهشت‌ماه 1397]]-Table8[[#This Row],[اردیبهشت‌ماه 1396]])/Table8[[#This Row],[اردیبهشت‌ماه 1396]]</f>
        <v>-0.4523652361626157</v>
      </c>
      <c r="H26" s="138">
        <f>Table8[[#This Row],[اردیبهشت‌ماه 1397]]+Table8[[#This Row],[فروردین‌ماه 1397]]</f>
        <v>107.38319190600001</v>
      </c>
    </row>
    <row r="27" spans="1:8">
      <c r="A27" s="212">
        <v>25</v>
      </c>
      <c r="B27" s="345" t="s">
        <v>21</v>
      </c>
      <c r="C27" s="138">
        <v>63.829687606</v>
      </c>
      <c r="D27" s="136">
        <f>VLOOKUP(Table8[[#This Row],[نام نوع صنعت]],'[1]معاملات فرابورس-صنایع- ارزش'!$B$3:$C$44,2,FALSE)</f>
        <v>54.695983904000002</v>
      </c>
      <c r="E27" s="138">
        <v>51.326354547000001</v>
      </c>
      <c r="F27" s="139">
        <f>Table8[[#This Row],[اردیبهشت‌ماه 1397]]/Table8[[#This Row],[فروردین‌ماه 1397]]-1</f>
        <v>0.16699039033708729</v>
      </c>
      <c r="G27" s="139">
        <f>(Table8[[#This Row],[اردیبهشت‌ماه 1397]]-Table8[[#This Row],[اردیبهشت‌ماه 1396]])/Table8[[#This Row],[اردیبهشت‌ماه 1396]]</f>
        <v>0.24360454135799933</v>
      </c>
      <c r="H27" s="138">
        <f>Table8[[#This Row],[اردیبهشت‌ماه 1397]]+Table8[[#This Row],[فروردین‌ماه 1397]]</f>
        <v>118.52567151</v>
      </c>
    </row>
    <row r="28" spans="1:8">
      <c r="A28" s="212">
        <v>26</v>
      </c>
      <c r="B28" s="345" t="s">
        <v>18</v>
      </c>
      <c r="C28" s="510">
        <v>61.584163169</v>
      </c>
      <c r="D28" s="136">
        <f>VLOOKUP(Table8[[#This Row],[نام نوع صنعت]],'[1]معاملات فرابورس-صنایع- ارزش'!$B$3:$C$44,2,FALSE)</f>
        <v>52.648803614999999</v>
      </c>
      <c r="E28" s="138">
        <v>176.538481692</v>
      </c>
      <c r="F28" s="139">
        <f>Table8[[#This Row],[اردیبهشت‌ماه 1397]]/Table8[[#This Row],[فروردین‌ماه 1397]]-1</f>
        <v>0.16971628869937438</v>
      </c>
      <c r="G28" s="139">
        <f>(Table8[[#This Row],[اردیبهشت‌ماه 1397]]-Table8[[#This Row],[اردیبهشت‌ماه 1396]])/Table8[[#This Row],[اردیبهشت‌ماه 1396]]</f>
        <v>-0.65115728548949714</v>
      </c>
      <c r="H28" s="138">
        <f>Table8[[#This Row],[اردیبهشت‌ماه 1397]]+Table8[[#This Row],[فروردین‌ماه 1397]]</f>
        <v>114.232966784</v>
      </c>
    </row>
    <row r="29" spans="1:8">
      <c r="A29" s="212">
        <v>27</v>
      </c>
      <c r="B29" s="345" t="s">
        <v>15</v>
      </c>
      <c r="C29" s="138">
        <v>48.414959523999997</v>
      </c>
      <c r="D29" s="136">
        <f>VLOOKUP(Table8[[#This Row],[نام نوع صنعت]],'[1]معاملات فرابورس-صنایع- ارزش'!$B$3:$C$44,2,FALSE)</f>
        <v>31.008347989000001</v>
      </c>
      <c r="E29" s="138">
        <v>99.809999547999993</v>
      </c>
      <c r="F29" s="139">
        <f>Table8[[#This Row],[اردیبهشت‌ماه 1397]]/Table8[[#This Row],[فروردین‌ماه 1397]]-1</f>
        <v>0.56135243132510237</v>
      </c>
      <c r="G29" s="139">
        <f>(Table8[[#This Row],[اردیبهشت‌ماه 1397]]-Table8[[#This Row],[اردیبهشت‌ماه 1396]])/Table8[[#This Row],[اردیبهشت‌ماه 1396]]</f>
        <v>-0.51492876722520586</v>
      </c>
      <c r="H29" s="138">
        <f>Table8[[#This Row],[اردیبهشت‌ماه 1397]]+Table8[[#This Row],[فروردین‌ماه 1397]]</f>
        <v>79.423307512999997</v>
      </c>
    </row>
    <row r="30" spans="1:8">
      <c r="A30" s="212">
        <v>28</v>
      </c>
      <c r="B30" s="345" t="s">
        <v>85</v>
      </c>
      <c r="C30" s="515">
        <v>46.195532045</v>
      </c>
      <c r="D30" s="136">
        <f>VLOOKUP(Table8[[#This Row],[نام نوع صنعت]],'[1]معاملات فرابورس-صنایع- ارزش'!$B$3:$C$44,2,FALSE)</f>
        <v>7.7781804939999999</v>
      </c>
      <c r="E30" s="138">
        <v>40.313926389000002</v>
      </c>
      <c r="F30" s="139">
        <f>Table8[[#This Row],[اردیبهشت‌ماه 1397]]/Table8[[#This Row],[فروردین‌ماه 1397]]-1</f>
        <v>4.939118034177107</v>
      </c>
      <c r="G30" s="139">
        <f>(Table8[[#This Row],[اردیبهشت‌ماه 1397]]-Table8[[#This Row],[اردیبهشت‌ماه 1396]])/Table8[[#This Row],[اردیبهشت‌ماه 1396]]</f>
        <v>0.14589513309239072</v>
      </c>
      <c r="H30" s="138">
        <f>Table8[[#This Row],[اردیبهشت‌ماه 1397]]+Table8[[#This Row],[فروردین‌ماه 1397]]</f>
        <v>53.973712538999997</v>
      </c>
    </row>
    <row r="31" spans="1:8">
      <c r="A31" s="212">
        <v>29</v>
      </c>
      <c r="B31" s="345" t="s">
        <v>6</v>
      </c>
      <c r="C31" s="138">
        <v>42.495676863</v>
      </c>
      <c r="D31" s="136">
        <f>VLOOKUP(Table8[[#This Row],[نام نوع صنعت]],'[1]معاملات فرابورس-صنایع- ارزش'!$B$3:$C$44,2,FALSE)</f>
        <v>24.668319973999999</v>
      </c>
      <c r="E31" s="138">
        <v>129.69511457799999</v>
      </c>
      <c r="F31" s="139">
        <f>Table8[[#This Row],[اردیبهشت‌ماه 1397]]/Table8[[#This Row],[فروردین‌ماه 1397]]-1</f>
        <v>0.72268224620848676</v>
      </c>
      <c r="G31" s="139">
        <f>(Table8[[#This Row],[اردیبهشت‌ماه 1397]]-Table8[[#This Row],[اردیبهشت‌ماه 1396]])/Table8[[#This Row],[اردیبهشت‌ماه 1396]]</f>
        <v>-0.67234173005458386</v>
      </c>
      <c r="H31" s="138">
        <f>Table8[[#This Row],[اردیبهشت‌ماه 1397]]+Table8[[#This Row],[فروردین‌ماه 1397]]</f>
        <v>67.163996836999999</v>
      </c>
    </row>
    <row r="32" spans="1:8">
      <c r="A32" s="212">
        <v>30</v>
      </c>
      <c r="B32" s="345" t="s">
        <v>25</v>
      </c>
      <c r="C32" s="138">
        <v>37.977969260000002</v>
      </c>
      <c r="D32" s="136">
        <f>VLOOKUP(Table8[[#This Row],[نام نوع صنعت]],'[1]معاملات فرابورس-صنایع- ارزش'!$B$3:$C$44,2,FALSE)</f>
        <v>24.451642967000002</v>
      </c>
      <c r="E32" s="138">
        <v>38.434426901999998</v>
      </c>
      <c r="F32" s="139">
        <f>Table8[[#This Row],[اردیبهشت‌ماه 1397]]/Table8[[#This Row],[فروردین‌ماه 1397]]-1</f>
        <v>0.55318680676203091</v>
      </c>
      <c r="G32" s="139">
        <f>(Table8[[#This Row],[اردیبهشت‌ماه 1397]]-Table8[[#This Row],[اردیبهشت‌ماه 1396]])/Table8[[#This Row],[اردیبهشت‌ماه 1396]]</f>
        <v>-1.1876270281429489E-2</v>
      </c>
      <c r="H32" s="138">
        <f>Table8[[#This Row],[اردیبهشت‌ماه 1397]]+Table8[[#This Row],[فروردین‌ماه 1397]]</f>
        <v>62.429612227000007</v>
      </c>
    </row>
    <row r="33" spans="1:8">
      <c r="A33" s="212">
        <v>31</v>
      </c>
      <c r="B33" s="345" t="s">
        <v>33</v>
      </c>
      <c r="C33" s="138">
        <v>36.893645923000001</v>
      </c>
      <c r="D33" s="136">
        <f>VLOOKUP(Table8[[#This Row],[نام نوع صنعت]],'[1]معاملات فرابورس-صنایع- ارزش'!$B$3:$C$44,2,FALSE)</f>
        <v>23.614360988000001</v>
      </c>
      <c r="E33" s="138">
        <v>395.39734909600003</v>
      </c>
      <c r="F33" s="139">
        <f>Table8[[#This Row],[اردیبهشت‌ماه 1397]]/Table8[[#This Row],[فروردین‌ماه 1397]]-1</f>
        <v>0.56233937228909436</v>
      </c>
      <c r="G33" s="139">
        <f>(Table8[[#This Row],[اردیبهشت‌ماه 1397]]-Table8[[#This Row],[اردیبهشت‌ماه 1396]])/Table8[[#This Row],[اردیبهشت‌ماه 1396]]</f>
        <v>-0.90669222743311195</v>
      </c>
      <c r="H33" s="138">
        <f>Table8[[#This Row],[اردیبهشت‌ماه 1397]]+Table8[[#This Row],[فروردین‌ماه 1397]]</f>
        <v>60.508006911000003</v>
      </c>
    </row>
    <row r="34" spans="1:8">
      <c r="A34" s="212">
        <v>32</v>
      </c>
      <c r="B34" s="345" t="s">
        <v>9</v>
      </c>
      <c r="C34" s="138">
        <v>33.057373833</v>
      </c>
      <c r="D34" s="136">
        <f>VLOOKUP(Table8[[#This Row],[نام نوع صنعت]],'[1]معاملات فرابورس-صنایع- ارزش'!$B$3:$C$44,2,FALSE)</f>
        <v>2.8184078590000001</v>
      </c>
      <c r="E34" s="138">
        <v>1.362408898</v>
      </c>
      <c r="F34" s="139">
        <f>Table8[[#This Row],[اردیبهشت‌ماه 1397]]/Table8[[#This Row],[فروردین‌ماه 1397]]-1</f>
        <v>10.729095108586979</v>
      </c>
      <c r="G34" s="139">
        <f>(Table8[[#This Row],[اردیبهشت‌ماه 1397]]-Table8[[#This Row],[اردیبهشت‌ماه 1396]])/Table8[[#This Row],[اردیبهشت‌ماه 1396]]</f>
        <v>23.263915100325484</v>
      </c>
      <c r="H34" s="138">
        <f>Table8[[#This Row],[اردیبهشت‌ماه 1397]]+Table8[[#This Row],[فروردین‌ماه 1397]]</f>
        <v>35.875781691999997</v>
      </c>
    </row>
    <row r="35" spans="1:8">
      <c r="A35" s="212">
        <v>33</v>
      </c>
      <c r="B35" s="345" t="s">
        <v>87</v>
      </c>
      <c r="C35" s="138">
        <v>24.481722082000001</v>
      </c>
      <c r="D35" s="136">
        <f>VLOOKUP(Table8[[#This Row],[نام نوع صنعت]],'[1]معاملات فرابورس-صنایع- ارزش'!$B$3:$C$44,2,FALSE)</f>
        <v>5.545566322</v>
      </c>
      <c r="E35" s="138">
        <v>3274.215947575</v>
      </c>
      <c r="F35" s="139">
        <f>Table8[[#This Row],[اردیبهشت‌ماه 1397]]/Table8[[#This Row],[فروردین‌ماه 1397]]-1</f>
        <v>3.4146477853628312</v>
      </c>
      <c r="G35" s="139">
        <f>(Table8[[#This Row],[اردیبهشت‌ماه 1397]]-Table8[[#This Row],[اردیبهشت‌ماه 1396]])/Table8[[#This Row],[اردیبهشت‌ماه 1396]]</f>
        <v>-0.99252287494960978</v>
      </c>
      <c r="H35" s="138">
        <f>Table8[[#This Row],[اردیبهشت‌ماه 1397]]+Table8[[#This Row],[فروردین‌ماه 1397]]</f>
        <v>30.027288404</v>
      </c>
    </row>
    <row r="36" spans="1:8">
      <c r="A36" s="212">
        <v>34</v>
      </c>
      <c r="B36" s="345" t="s">
        <v>84</v>
      </c>
      <c r="C36" s="510">
        <v>24.339039217</v>
      </c>
      <c r="D36" s="136">
        <f>VLOOKUP(Table8[[#This Row],[نام نوع صنعت]],'[1]معاملات فرابورس-صنایع- ارزش'!$B$3:$C$44,2,FALSE)</f>
        <v>16.815689172999999</v>
      </c>
      <c r="E36" s="138">
        <v>76.843272099999993</v>
      </c>
      <c r="F36" s="139">
        <f>Table8[[#This Row],[اردیبهشت‌ماه 1397]]/Table8[[#This Row],[فروردین‌ماه 1397]]-1</f>
        <v>0.44740063678625908</v>
      </c>
      <c r="G36" s="139">
        <f>(Table8[[#This Row],[اردیبهشت‌ماه 1397]]-Table8[[#This Row],[اردیبهشت‌ماه 1396]])/Table8[[#This Row],[اردیبهشت‌ماه 1396]]</f>
        <v>-0.68326388827734463</v>
      </c>
      <c r="H36" s="138">
        <f>Table8[[#This Row],[اردیبهشت‌ماه 1397]]+Table8[[#This Row],[فروردین‌ماه 1397]]</f>
        <v>41.154728390000002</v>
      </c>
    </row>
    <row r="37" spans="1:8">
      <c r="A37" s="212">
        <v>35</v>
      </c>
      <c r="B37" s="345" t="s">
        <v>19</v>
      </c>
      <c r="C37" s="138">
        <v>23.308811022</v>
      </c>
      <c r="D37" s="136">
        <f>VLOOKUP(Table8[[#This Row],[نام نوع صنعت]],'[1]معاملات فرابورس-صنایع- ارزش'!$B$3:$C$44,2,FALSE)</f>
        <v>15.485731932</v>
      </c>
      <c r="E37" s="138">
        <v>177.467896255</v>
      </c>
      <c r="F37" s="139">
        <f>Table8[[#This Row],[اردیبهشت‌ماه 1397]]/Table8[[#This Row],[فروردین‌ماه 1397]]-1</f>
        <v>0.50517980837794596</v>
      </c>
      <c r="G37" s="139">
        <f>(Table8[[#This Row],[اردیبهشت‌ماه 1397]]-Table8[[#This Row],[اردیبهشت‌ماه 1396]])/Table8[[#This Row],[اردیبهشت‌ماه 1396]]</f>
        <v>-0.86865899966206817</v>
      </c>
      <c r="H37" s="138">
        <f>Table8[[#This Row],[اردیبهشت‌ماه 1397]]+Table8[[#This Row],[فروردین‌ماه 1397]]</f>
        <v>38.794542954000001</v>
      </c>
    </row>
    <row r="38" spans="1:8">
      <c r="A38" s="212">
        <v>36</v>
      </c>
      <c r="B38" s="345" t="s">
        <v>34</v>
      </c>
      <c r="C38" s="138">
        <v>20.61052522</v>
      </c>
      <c r="D38" s="136">
        <f>VLOOKUP(Table8[[#This Row],[نام نوع صنعت]],'[1]معاملات فرابورس-صنایع- ارزش'!$B$3:$C$44,2,FALSE)</f>
        <v>10.013975855</v>
      </c>
      <c r="E38" s="138">
        <v>16.944053197999999</v>
      </c>
      <c r="F38" s="139">
        <f>Table8[[#This Row],[اردیبهشت‌ماه 1397]]/Table8[[#This Row],[فروردین‌ماه 1397]]-1</f>
        <v>1.0581760450030564</v>
      </c>
      <c r="G38" s="139">
        <f>(Table8[[#This Row],[اردیبهشت‌ماه 1397]]-Table8[[#This Row],[اردیبهشت‌ماه 1396]])/Table8[[#This Row],[اردیبهشت‌ماه 1396]]</f>
        <v>0.21638695176150502</v>
      </c>
      <c r="H38" s="138">
        <f>Table8[[#This Row],[اردیبهشت‌ماه 1397]]+Table8[[#This Row],[فروردین‌ماه 1397]]</f>
        <v>30.624501074999998</v>
      </c>
    </row>
    <row r="39" spans="1:8">
      <c r="A39" s="212">
        <v>37</v>
      </c>
      <c r="B39" s="345" t="s">
        <v>16</v>
      </c>
      <c r="C39" s="138">
        <v>15.902948534</v>
      </c>
      <c r="D39" s="136">
        <f>VLOOKUP(Table8[[#This Row],[نام نوع صنعت]],'[1]معاملات فرابورس-صنایع- ارزش'!$B$3:$C$44,2,FALSE)</f>
        <v>10.815710378</v>
      </c>
      <c r="E39" s="138">
        <v>58.506459735</v>
      </c>
      <c r="F39" s="139"/>
      <c r="G39" s="139">
        <f>(Table8[[#This Row],[اردیبهشت‌ماه 1397]]-Table8[[#This Row],[اردیبهشت‌ماه 1396]])/Table8[[#This Row],[اردیبهشت‌ماه 1396]]</f>
        <v>-0.72818474052213999</v>
      </c>
      <c r="H39" s="138">
        <f>Table8[[#This Row],[اردیبهشت‌ماه 1397]]+Table8[[#This Row],[فروردین‌ماه 1397]]</f>
        <v>26.718658912000002</v>
      </c>
    </row>
    <row r="40" spans="1:8">
      <c r="A40" s="212">
        <v>38</v>
      </c>
      <c r="B40" s="345" t="s">
        <v>86</v>
      </c>
      <c r="C40" s="138">
        <v>6.07615236</v>
      </c>
      <c r="D40" s="136">
        <f>VLOOKUP(Table8[[#This Row],[نام نوع صنعت]],'[1]معاملات فرابورس-صنایع- ارزش'!$B$3:$C$44,2,FALSE)</f>
        <v>25.583461653000001</v>
      </c>
      <c r="E40" s="138">
        <v>47.767684879000001</v>
      </c>
      <c r="F40" s="139">
        <f>Table8[[#This Row],[اردیبهشت‌ماه 1397]]/Table8[[#This Row],[فروردین‌ماه 1397]]-1</f>
        <v>-0.76249686448168785</v>
      </c>
      <c r="G40" s="139">
        <f>(Table8[[#This Row],[اردیبهشت‌ماه 1397]]-Table8[[#This Row],[اردیبهشت‌ماه 1396]])/Table8[[#This Row],[اردیبهشت‌ماه 1396]]</f>
        <v>-0.8727978470090928</v>
      </c>
      <c r="H40" s="138">
        <f>Table8[[#This Row],[اردیبهشت‌ماه 1397]]+Table8[[#This Row],[فروردین‌ماه 1397]]</f>
        <v>31.659614013000002</v>
      </c>
    </row>
    <row r="41" spans="1:8">
      <c r="A41" s="212">
        <v>39</v>
      </c>
      <c r="B41" s="345" t="s">
        <v>23</v>
      </c>
      <c r="C41" s="138">
        <v>4.0877305179999999</v>
      </c>
      <c r="D41" s="136">
        <f>VLOOKUP(Table8[[#This Row],[نام نوع صنعت]],'[1]معاملات فرابورس-صنایع- ارزش'!$B$3:$C$44,2,FALSE)</f>
        <v>2.72859505</v>
      </c>
      <c r="E41" s="138">
        <v>23.633299595</v>
      </c>
      <c r="F41" s="139">
        <f>Table8[[#This Row],[اردیبهشت‌ماه 1397]]/Table8[[#This Row],[فروردین‌ماه 1397]]-1</f>
        <v>0.49810816302697614</v>
      </c>
      <c r="G41" s="139">
        <f>(Table8[[#This Row],[اردیبهشت‌ماه 1397]]-Table8[[#This Row],[اردیبهشت‌ماه 1396]])/Table8[[#This Row],[اردیبهشت‌ماه 1396]]</f>
        <v>-0.82703513313626231</v>
      </c>
      <c r="H41" s="138">
        <f>Table8[[#This Row],[اردیبهشت‌ماه 1397]]+Table8[[#This Row],[فروردین‌ماه 1397]]</f>
        <v>6.8163255679999999</v>
      </c>
    </row>
    <row r="42" spans="1:8">
      <c r="A42" s="212">
        <v>40</v>
      </c>
      <c r="B42" s="345" t="s">
        <v>40</v>
      </c>
      <c r="C42" s="138">
        <v>2.4445304490000002</v>
      </c>
      <c r="D42" s="136">
        <f>VLOOKUP(Table8[[#This Row],[نام نوع صنعت]],'[1]معاملات فرابورس-صنایع- ارزش'!$B$3:$C$44,2,FALSE)</f>
        <v>19.468980048999999</v>
      </c>
      <c r="E42" s="138">
        <v>9.2019000000000007E-3</v>
      </c>
      <c r="F42" s="139">
        <f>Table8[[#This Row],[اردیبهشت‌ماه 1397]]/Table8[[#This Row],[فروردین‌ماه 1397]]-1</f>
        <v>-0.87443972705054152</v>
      </c>
      <c r="G42" s="139">
        <f>(Table8[[#This Row],[اردیبهشت‌ماه 1397]]-Table8[[#This Row],[اردیبهشت‌ماه 1396]])/Table8[[#This Row],[اردیبهشت‌ماه 1396]]</f>
        <v>264.65496788706679</v>
      </c>
      <c r="H42" s="138">
        <f>Table8[[#This Row],[اردیبهشت‌ماه 1397]]+Table8[[#This Row],[فروردین‌ماه 1397]]</f>
        <v>21.913510498000001</v>
      </c>
    </row>
    <row r="43" spans="1:8">
      <c r="A43" s="212">
        <v>41</v>
      </c>
      <c r="B43" s="345" t="s">
        <v>38</v>
      </c>
      <c r="C43" s="138">
        <v>2.10615</v>
      </c>
      <c r="D43" s="136" t="s">
        <v>154</v>
      </c>
      <c r="E43" s="138">
        <v>5.1681600000000002E-4</v>
      </c>
      <c r="F43" s="139" t="s">
        <v>154</v>
      </c>
      <c r="G43" s="139" t="s">
        <v>154</v>
      </c>
      <c r="H43" s="138" t="e">
        <f>Table8[[#This Row],[اردیبهشت‌ماه 1397]]+Table8[[#This Row],[فروردین‌ماه 1397]]</f>
        <v>#VALUE!</v>
      </c>
    </row>
    <row r="44" spans="1:8">
      <c r="A44" s="379">
        <v>42</v>
      </c>
      <c r="B44" s="384" t="s">
        <v>31</v>
      </c>
      <c r="C44" s="138">
        <v>0.16855379100000001</v>
      </c>
      <c r="D44" s="136">
        <f>VLOOKUP(Table8[[#This Row],[نام نوع صنعت]],'[1]معاملات فرابورس-صنایع- ارزش'!$B$3:$C$44,2,FALSE)</f>
        <v>0.31554694999999999</v>
      </c>
      <c r="E44" s="138">
        <v>9.2300099999999996E-2</v>
      </c>
      <c r="F44" s="139">
        <f>Table8[[#This Row],[اردیبهشت‌ماه 1397]]/Table8[[#This Row],[فروردین‌ماه 1397]]-1</f>
        <v>-0.46583609507238144</v>
      </c>
      <c r="G44" s="139">
        <f>(Table8[[#This Row],[اردیبهشت‌ماه 1397]]-Table8[[#This Row],[اردیبهشت‌ماه 1396]])/Table8[[#This Row],[اردیبهشت‌ماه 1396]]</f>
        <v>0.82614960330487197</v>
      </c>
      <c r="H44" s="138">
        <f>Table8[[#This Row],[اردیبهشت‌ماه 1397]]+Table8[[#This Row],[فروردین‌ماه 1397]]</f>
        <v>0.484100741</v>
      </c>
    </row>
    <row r="45" spans="1:8">
      <c r="A45" s="212">
        <v>43</v>
      </c>
      <c r="B45" s="345" t="s">
        <v>928</v>
      </c>
      <c r="C45" s="138"/>
      <c r="D45" s="136">
        <f>VLOOKUP(Table8[[#This Row],[نام نوع صنعت]],'[1]معاملات فرابورس-صنایع- ارزش'!$B$3:$C$44,2,FALSE)</f>
        <v>0</v>
      </c>
      <c r="E45" s="138"/>
      <c r="F45" s="139" t="e">
        <f>Table8[[#This Row],[اردیبهشت‌ماه 1397]]/Table8[[#This Row],[فروردین‌ماه 1397]]-1</f>
        <v>#DIV/0!</v>
      </c>
      <c r="G45" s="139"/>
      <c r="H45" s="137"/>
    </row>
    <row r="46" spans="1:8">
      <c r="B46" s="384"/>
      <c r="C46" s="511"/>
      <c r="D46" s="136"/>
      <c r="E46" s="511"/>
      <c r="F46" s="387"/>
      <c r="G46" s="139"/>
      <c r="H46" s="137"/>
    </row>
    <row r="47" spans="1:8">
      <c r="B47"/>
      <c r="C47"/>
    </row>
    <row r="48" spans="1:8">
      <c r="B48"/>
      <c r="C48"/>
    </row>
    <row r="49" spans="1:11" ht="18.75">
      <c r="A49" s="171" t="s">
        <v>72</v>
      </c>
      <c r="B49" s="239" t="s">
        <v>465</v>
      </c>
      <c r="C49" s="889" t="s">
        <v>47</v>
      </c>
      <c r="D49" s="889"/>
      <c r="E49" s="889"/>
      <c r="F49" s="887" t="s">
        <v>68</v>
      </c>
      <c r="G49" s="888"/>
      <c r="H49" s="664" t="s">
        <v>450</v>
      </c>
      <c r="I49" s="240" t="s">
        <v>701</v>
      </c>
    </row>
    <row r="50" spans="1:11" ht="18.75">
      <c r="A50" s="181"/>
      <c r="B50" s="320"/>
      <c r="C50" s="267" t="s">
        <v>1066</v>
      </c>
      <c r="D50" s="267" t="s">
        <v>1024</v>
      </c>
      <c r="E50" s="267" t="s">
        <v>1067</v>
      </c>
      <c r="F50" s="363" t="s">
        <v>48</v>
      </c>
      <c r="G50" s="314" t="s">
        <v>761</v>
      </c>
      <c r="H50" s="297" t="s">
        <v>1098</v>
      </c>
      <c r="I50" s="299" t="s">
        <v>1066</v>
      </c>
    </row>
    <row r="51" spans="1:11" ht="17.25" customHeight="1">
      <c r="A51" s="271">
        <v>1</v>
      </c>
      <c r="B51" s="99" t="s">
        <v>35</v>
      </c>
      <c r="C51" s="251">
        <v>1377.405265694</v>
      </c>
      <c r="D51" s="251">
        <v>1062.6655505149999</v>
      </c>
      <c r="E51" s="251">
        <v>2482.2371718859999</v>
      </c>
      <c r="F51" s="383">
        <f>C51/D51-1</f>
        <v>0.2961794658973067</v>
      </c>
      <c r="G51" s="383">
        <f>C51/E51-1</f>
        <v>-0.44509522244909028</v>
      </c>
      <c r="H51" s="679">
        <f>C51+D51</f>
        <v>2440.070816209</v>
      </c>
      <c r="I51" s="269">
        <v>4.1141540872042604E-3</v>
      </c>
    </row>
    <row r="52" spans="1:11" ht="17.25" customHeight="1">
      <c r="A52" s="271">
        <v>2</v>
      </c>
      <c r="B52" s="99" t="s">
        <v>29</v>
      </c>
      <c r="C52" s="251">
        <v>1150.760683536</v>
      </c>
      <c r="D52" s="251">
        <v>782.26234583400003</v>
      </c>
      <c r="E52" s="251">
        <v>2024.9125397400001</v>
      </c>
      <c r="F52" s="190">
        <f t="shared" ref="F52:F61" si="0">C52/D52-1</f>
        <v>0.47106746178499703</v>
      </c>
      <c r="G52" s="190">
        <f>C52/E52-1</f>
        <v>-0.43169857415977164</v>
      </c>
      <c r="H52" s="679">
        <f t="shared" ref="H52:H60" si="1">C52+D52</f>
        <v>1933.0230293700001</v>
      </c>
      <c r="I52" s="269">
        <v>7.7360415752043546E-3</v>
      </c>
      <c r="J52" s="544"/>
      <c r="K52" s="544"/>
    </row>
    <row r="53" spans="1:11" ht="17.25" customHeight="1">
      <c r="A53" s="271">
        <v>3</v>
      </c>
      <c r="B53" s="99" t="s">
        <v>10</v>
      </c>
      <c r="C53" s="251">
        <v>788.010457729</v>
      </c>
      <c r="D53" s="251">
        <v>287.42004560100003</v>
      </c>
      <c r="E53" s="251">
        <v>1699.836031519</v>
      </c>
      <c r="F53" s="190">
        <f t="shared" si="0"/>
        <v>1.7416684040991548</v>
      </c>
      <c r="G53" s="190">
        <f t="shared" ref="G53:G61" si="2">C53/E53-1</f>
        <v>-0.53641972336306964</v>
      </c>
      <c r="H53" s="679">
        <f t="shared" si="1"/>
        <v>1075.43050333</v>
      </c>
      <c r="I53" s="269">
        <v>3.4766109763969398E-2</v>
      </c>
      <c r="J53" s="544"/>
      <c r="K53" s="544"/>
    </row>
    <row r="54" spans="1:11" ht="17.25" customHeight="1">
      <c r="A54" s="271">
        <v>4</v>
      </c>
      <c r="B54" s="99" t="s">
        <v>24</v>
      </c>
      <c r="C54" s="436">
        <v>733.42615087299998</v>
      </c>
      <c r="D54" s="436">
        <v>144.44643170399999</v>
      </c>
      <c r="E54" s="436">
        <v>215.08868893900001</v>
      </c>
      <c r="F54" s="190">
        <f t="shared" si="0"/>
        <v>4.0774958039526981</v>
      </c>
      <c r="G54" s="190">
        <f t="shared" si="2"/>
        <v>2.4098778252398132</v>
      </c>
      <c r="H54" s="679">
        <f t="shared" si="1"/>
        <v>877.872582577</v>
      </c>
      <c r="I54" s="269">
        <v>1.5929636192801026E-2</v>
      </c>
      <c r="J54" s="544"/>
      <c r="K54" s="544"/>
    </row>
    <row r="55" spans="1:11" ht="17.25" customHeight="1">
      <c r="A55" s="271">
        <v>5</v>
      </c>
      <c r="B55" s="99" t="s">
        <v>12</v>
      </c>
      <c r="C55" s="251">
        <v>471.97099131700003</v>
      </c>
      <c r="D55" s="251">
        <v>4.1119974680000002</v>
      </c>
      <c r="E55" s="251">
        <v>1700.5085011609999</v>
      </c>
      <c r="F55" s="190">
        <f t="shared" si="0"/>
        <v>113.77900825327065</v>
      </c>
      <c r="G55" s="190">
        <f t="shared" si="2"/>
        <v>-0.72245302449545656</v>
      </c>
      <c r="H55" s="679">
        <f t="shared" si="1"/>
        <v>476.08298878500005</v>
      </c>
      <c r="I55" s="269">
        <v>4.2977089529798E-3</v>
      </c>
      <c r="J55" s="544"/>
      <c r="K55" s="544"/>
    </row>
    <row r="56" spans="1:11" ht="17.25" customHeight="1">
      <c r="A56" s="271">
        <v>6</v>
      </c>
      <c r="B56" s="99" t="s">
        <v>28</v>
      </c>
      <c r="C56" s="251">
        <v>467.70714304099999</v>
      </c>
      <c r="D56" s="251">
        <v>148.98564372300001</v>
      </c>
      <c r="E56" s="251">
        <v>631.03720411899997</v>
      </c>
      <c r="F56" s="190">
        <f t="shared" si="0"/>
        <v>2.1392765863439807</v>
      </c>
      <c r="G56" s="190">
        <f t="shared" si="2"/>
        <v>-0.25882794233349105</v>
      </c>
      <c r="H56" s="679">
        <f t="shared" si="1"/>
        <v>616.69278676399995</v>
      </c>
      <c r="I56" s="269">
        <v>3.1441827613256602E-3</v>
      </c>
      <c r="J56" s="544"/>
      <c r="K56" s="544"/>
    </row>
    <row r="57" spans="1:11" ht="17.25" customHeight="1">
      <c r="A57" s="271">
        <v>7</v>
      </c>
      <c r="B57" s="99" t="s">
        <v>88</v>
      </c>
      <c r="C57" s="251">
        <v>404.617086223</v>
      </c>
      <c r="D57" s="251">
        <v>150.53380625200001</v>
      </c>
      <c r="E57" s="251">
        <v>178.99296498699999</v>
      </c>
      <c r="F57" s="190">
        <f t="shared" si="0"/>
        <v>1.6878818538983449</v>
      </c>
      <c r="G57" s="190">
        <f t="shared" si="2"/>
        <v>1.2605194916592772</v>
      </c>
      <c r="H57" s="679">
        <f t="shared" si="1"/>
        <v>555.15089247499998</v>
      </c>
      <c r="I57" s="269">
        <v>2.8779262086488271E-2</v>
      </c>
      <c r="J57" s="544"/>
      <c r="K57" s="544"/>
    </row>
    <row r="58" spans="1:11" ht="17.25" customHeight="1">
      <c r="A58" s="271">
        <v>8</v>
      </c>
      <c r="B58" s="99" t="s">
        <v>36</v>
      </c>
      <c r="C58" s="251">
        <v>384.42168368699998</v>
      </c>
      <c r="D58" s="251">
        <v>399.24567675499998</v>
      </c>
      <c r="E58" s="251">
        <v>1057.4615129629999</v>
      </c>
      <c r="F58" s="190">
        <f t="shared" si="0"/>
        <v>-3.7130002730366041E-2</v>
      </c>
      <c r="G58" s="190">
        <f t="shared" si="2"/>
        <v>-0.63646744682948031</v>
      </c>
      <c r="H58" s="679">
        <f t="shared" si="1"/>
        <v>783.66736044200002</v>
      </c>
      <c r="I58" s="269">
        <v>1.8836908491676581E-2</v>
      </c>
      <c r="J58" s="544"/>
      <c r="K58" s="544"/>
    </row>
    <row r="59" spans="1:11" ht="17.25" customHeight="1">
      <c r="A59" s="271">
        <v>9</v>
      </c>
      <c r="B59" s="99" t="s">
        <v>30</v>
      </c>
      <c r="C59" s="251">
        <v>382.14032150399998</v>
      </c>
      <c r="D59" s="251">
        <v>36.541147832999997</v>
      </c>
      <c r="E59" s="252">
        <v>495.09292529800001</v>
      </c>
      <c r="F59" s="190">
        <f t="shared" si="0"/>
        <v>9.4578083658032313</v>
      </c>
      <c r="G59" s="190">
        <f t="shared" si="2"/>
        <v>-0.22814424933665334</v>
      </c>
      <c r="H59" s="679">
        <f t="shared" si="1"/>
        <v>418.68146933699995</v>
      </c>
      <c r="I59" s="269">
        <v>9.2389285589173475E-2</v>
      </c>
      <c r="J59" s="544"/>
      <c r="K59" s="544"/>
    </row>
    <row r="60" spans="1:11" ht="18" customHeight="1">
      <c r="A60" s="271">
        <v>10</v>
      </c>
      <c r="B60" s="99" t="s">
        <v>13</v>
      </c>
      <c r="C60" s="251">
        <v>367.79360065399999</v>
      </c>
      <c r="D60" s="251">
        <v>325.44918983000002</v>
      </c>
      <c r="E60" s="251">
        <v>226.22214375199999</v>
      </c>
      <c r="F60" s="190">
        <f t="shared" si="0"/>
        <v>0.13011066595716136</v>
      </c>
      <c r="G60" s="190">
        <f t="shared" si="2"/>
        <v>0.62580724660270293</v>
      </c>
      <c r="H60" s="679">
        <f t="shared" si="1"/>
        <v>693.24279048400001</v>
      </c>
      <c r="I60" s="269">
        <v>9.3251209311875864E-3</v>
      </c>
      <c r="J60" s="544"/>
      <c r="K60" s="544"/>
    </row>
    <row r="61" spans="1:11" ht="18">
      <c r="A61" s="272"/>
      <c r="B61" s="270" t="s">
        <v>43</v>
      </c>
      <c r="C61" s="257">
        <f>SUM(C51:C60)</f>
        <v>6528.2533842580006</v>
      </c>
      <c r="D61" s="257">
        <f>SUM(D51:D60)</f>
        <v>3341.6618355150003</v>
      </c>
      <c r="E61" s="257">
        <f>SUM(E51:E60)</f>
        <v>10711.389684364</v>
      </c>
      <c r="F61" s="339">
        <f t="shared" si="0"/>
        <v>0.95359485956241241</v>
      </c>
      <c r="G61" s="339">
        <f t="shared" si="2"/>
        <v>-0.39053161385887691</v>
      </c>
      <c r="H61" s="681">
        <f>SUM(H51:H60)</f>
        <v>9869.915219773</v>
      </c>
      <c r="I61" s="319">
        <v>7.3444039146768666E-3</v>
      </c>
      <c r="K61" s="544"/>
    </row>
  </sheetData>
  <mergeCells count="4">
    <mergeCell ref="F49:G49"/>
    <mergeCell ref="C49:E49"/>
    <mergeCell ref="F1:G1"/>
    <mergeCell ref="C1:E1"/>
  </mergeCells>
  <pageMargins left="0.7" right="0.7" top="0.75" bottom="0.75" header="0.3" footer="0.3"/>
  <pageSetup paperSize="9" orientation="portrait" r:id="rId1"/>
  <drawing r:id="rId2"/>
  <tableParts count="1">
    <tablePart r:id="rId3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" id="{3FD56B46-F87A-40A2-9EC2-EBF4F9146EE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  <x14:cfIcon iconSet="3Arrows" iconId="0"/>
              <x14:cfIcon iconSet="3Arrows" iconId="0"/>
              <x14:cfIcon iconSet="3Arrows" iconId="2"/>
            </x14:iconSet>
          </x14:cfRule>
          <xm:sqref>F3:G45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tabColor theme="4" tint="0.59999389629810485"/>
  </sheetPr>
  <dimension ref="A1:L59"/>
  <sheetViews>
    <sheetView showGridLines="0" rightToLeft="1" topLeftCell="A43" zoomScaleNormal="100" workbookViewId="0">
      <selection activeCell="D55" sqref="D55"/>
    </sheetView>
  </sheetViews>
  <sheetFormatPr defaultRowHeight="15"/>
  <cols>
    <col min="1" max="1" width="4.625" bestFit="1" customWidth="1"/>
    <col min="2" max="2" width="32.75" customWidth="1"/>
    <col min="3" max="3" width="15.75" customWidth="1"/>
    <col min="4" max="4" width="14.125" customWidth="1"/>
    <col min="5" max="6" width="13.375" customWidth="1"/>
    <col min="7" max="7" width="11.375" customWidth="1"/>
    <col min="8" max="8" width="15.25" style="544" customWidth="1"/>
    <col min="9" max="9" width="13.75" bestFit="1" customWidth="1"/>
    <col min="10" max="10" width="29.75" customWidth="1"/>
    <col min="11" max="11" width="13.375" bestFit="1" customWidth="1"/>
    <col min="12" max="12" width="13.875" customWidth="1"/>
  </cols>
  <sheetData>
    <row r="1" spans="1:12" ht="27.75" customHeight="1">
      <c r="A1" s="209" t="s">
        <v>72</v>
      </c>
      <c r="B1" s="209"/>
      <c r="C1" s="925" t="s">
        <v>47</v>
      </c>
      <c r="D1" s="925"/>
      <c r="E1" s="925"/>
      <c r="F1" s="925" t="s">
        <v>68</v>
      </c>
      <c r="G1" s="925"/>
      <c r="H1" s="665"/>
    </row>
    <row r="2" spans="1:12" ht="33" customHeight="1" thickBot="1">
      <c r="A2" s="29"/>
      <c r="B2" s="213" t="s">
        <v>4</v>
      </c>
      <c r="C2" s="380" t="s">
        <v>1066</v>
      </c>
      <c r="D2" s="380" t="s">
        <v>1024</v>
      </c>
      <c r="E2" s="380" t="s">
        <v>1067</v>
      </c>
      <c r="F2" s="219" t="s">
        <v>48</v>
      </c>
      <c r="G2" s="218" t="s">
        <v>763</v>
      </c>
      <c r="H2" s="217" t="s">
        <v>1099</v>
      </c>
      <c r="J2" s="79" t="s">
        <v>4</v>
      </c>
      <c r="K2" s="217" t="s">
        <v>1066</v>
      </c>
      <c r="L2" s="217" t="s">
        <v>1024</v>
      </c>
    </row>
    <row r="3" spans="1:12" ht="15.75" thickTop="1">
      <c r="A3" s="346">
        <v>1</v>
      </c>
      <c r="B3" s="345" t="s">
        <v>35</v>
      </c>
      <c r="C3" s="138">
        <v>1417628.2150000001</v>
      </c>
      <c r="D3" s="136">
        <f>VLOOKUP(Table10[[#This Row],[نام نوع صنعت]],'[1]معاملات فرابورس-صنایع-حجم'!$B$3:$C$44,2,FALSE)</f>
        <v>369238.27100000001</v>
      </c>
      <c r="E3" s="138">
        <v>631444.81700000004</v>
      </c>
      <c r="F3" s="139">
        <f>Table10[[#This Row],[اردیبهشت‌ماه 1397]]/Table10[[#This Row],[فروردین‌ماه 1397]]-1</f>
        <v>2.8393317441354826</v>
      </c>
      <c r="G3" s="139">
        <f>Table10[[#This Row],[اردیبهشت‌ماه 1397]]/Table10[[#This Row],[اردیبهشت‌ماه 1396]]-1</f>
        <v>1.2450547962926741</v>
      </c>
      <c r="H3" s="138">
        <f>SUM(Table10[[#This Row],[اردیبهشت‌ماه 1397]],Table10[[#This Row],[فروردین‌ماه 1397]])</f>
        <v>1786866.486</v>
      </c>
      <c r="J3" s="212" t="s">
        <v>35</v>
      </c>
      <c r="K3" s="136">
        <v>1417628.2150000001</v>
      </c>
      <c r="L3" s="136">
        <v>369238.27100000001</v>
      </c>
    </row>
    <row r="4" spans="1:12">
      <c r="A4" s="346">
        <v>2</v>
      </c>
      <c r="B4" s="345" t="s">
        <v>29</v>
      </c>
      <c r="C4" s="138">
        <v>1080135.125</v>
      </c>
      <c r="D4" s="136">
        <f>VLOOKUP(Table10[[#This Row],[نام نوع صنعت]],'[1]معاملات فرابورس-صنایع-حجم'!$B$3:$C$44,2,FALSE)</f>
        <v>673029.50699999998</v>
      </c>
      <c r="E4" s="138">
        <v>2171153.39</v>
      </c>
      <c r="F4" s="139">
        <f>Table10[[#This Row],[اردیبهشت‌ماه 1397]]/Table10[[#This Row],[فروردین‌ماه 1397]]-1</f>
        <v>0.6048852446524311</v>
      </c>
      <c r="G4" s="139">
        <f>Table10[[#This Row],[اردیبهشت‌ماه 1397]]/Table10[[#This Row],[اردیبهشت‌ماه 1396]]-1</f>
        <v>-0.50250630380380445</v>
      </c>
      <c r="H4" s="138">
        <f>SUM(Table10[[#This Row],[اردیبهشت‌ماه 1397]],Table10[[#This Row],[فروردین‌ماه 1397]])</f>
        <v>1753164.632</v>
      </c>
      <c r="J4" s="212" t="s">
        <v>29</v>
      </c>
      <c r="K4" s="136">
        <v>1080135.125</v>
      </c>
      <c r="L4" s="136">
        <v>673029.50699999998</v>
      </c>
    </row>
    <row r="5" spans="1:12">
      <c r="A5" s="346">
        <v>3</v>
      </c>
      <c r="B5" s="345" t="s">
        <v>10</v>
      </c>
      <c r="C5" s="138">
        <v>737411.228</v>
      </c>
      <c r="D5" s="136">
        <f>VLOOKUP(Table10[[#This Row],[نام نوع صنعت]],'[1]معاملات فرابورس-صنایع-حجم'!$B$3:$C$44,2,FALSE)</f>
        <v>221872.644</v>
      </c>
      <c r="E5" s="138">
        <v>677103.82400000002</v>
      </c>
      <c r="F5" s="139">
        <f>Table10[[#This Row],[اردیبهشت‌ماه 1397]]/Table10[[#This Row],[فروردین‌ماه 1397]]-1</f>
        <v>2.3235788545432396</v>
      </c>
      <c r="G5" s="139">
        <f>Table10[[#This Row],[اردیبهشت‌ماه 1397]]/Table10[[#This Row],[اردیبهشت‌ماه 1396]]-1</f>
        <v>8.906670123901117E-2</v>
      </c>
      <c r="H5" s="138">
        <f>SUM(Table10[[#This Row],[اردیبهشت‌ماه 1397]],Table10[[#This Row],[فروردین‌ماه 1397]])</f>
        <v>959283.87199999997</v>
      </c>
      <c r="J5" s="212" t="s">
        <v>10</v>
      </c>
      <c r="K5" s="136">
        <v>737411.228</v>
      </c>
      <c r="L5" s="136">
        <v>221872.644</v>
      </c>
    </row>
    <row r="6" spans="1:12">
      <c r="A6" s="346">
        <v>4</v>
      </c>
      <c r="B6" s="345" t="s">
        <v>12</v>
      </c>
      <c r="C6" s="138">
        <v>516300.31400000001</v>
      </c>
      <c r="D6" s="136">
        <f>VLOOKUP(Table10[[#This Row],[نام نوع صنعت]],'[1]معاملات فرابورس-صنایع-حجم'!$B$3:$C$44,2,FALSE)</f>
        <v>4692.3109999999997</v>
      </c>
      <c r="E6" s="138">
        <v>1565766.128</v>
      </c>
      <c r="F6" s="139">
        <f>Table10[[#This Row],[اردیبهشت‌ماه 1397]]/Table10[[#This Row],[فروردین‌ماه 1397]]-1</f>
        <v>109.03113689608384</v>
      </c>
      <c r="G6" s="139">
        <f>Table10[[#This Row],[اردیبهشت‌ماه 1397]]/Table10[[#This Row],[اردیبهشت‌ماه 1396]]-1</f>
        <v>-0.67025706791889417</v>
      </c>
      <c r="H6" s="138">
        <f>SUM(Table10[[#This Row],[اردیبهشت‌ماه 1397]],Table10[[#This Row],[فروردین‌ماه 1397]])</f>
        <v>520992.625</v>
      </c>
      <c r="J6" s="212" t="s">
        <v>12</v>
      </c>
      <c r="K6" s="136">
        <v>516300.31400000001</v>
      </c>
      <c r="L6" s="136">
        <v>4692.3109999999997</v>
      </c>
    </row>
    <row r="7" spans="1:12">
      <c r="A7" s="346">
        <v>5</v>
      </c>
      <c r="B7" s="345" t="s">
        <v>13</v>
      </c>
      <c r="C7" s="138">
        <v>317094.158</v>
      </c>
      <c r="D7" s="136">
        <f>VLOOKUP(Table10[[#This Row],[نام نوع صنعت]],'[1]معاملات فرابورس-صنایع-حجم'!$B$3:$C$44,2,FALSE)</f>
        <v>221404.024</v>
      </c>
      <c r="E7" s="138">
        <v>170001.71799999999</v>
      </c>
      <c r="F7" s="139">
        <f>Table10[[#This Row],[اردیبهشت‌ماه 1397]]/Table10[[#This Row],[فروردین‌ماه 1397]]-1</f>
        <v>0.43219690532815247</v>
      </c>
      <c r="G7" s="139">
        <f>Table10[[#This Row],[اردیبهشت‌ماه 1397]]/Table10[[#This Row],[اردیبهشت‌ماه 1396]]-1</f>
        <v>0.86524090303605061</v>
      </c>
      <c r="H7" s="138">
        <f>SUM(Table10[[#This Row],[اردیبهشت‌ماه 1397]],Table10[[#This Row],[فروردین‌ماه 1397]])</f>
        <v>538498.18200000003</v>
      </c>
      <c r="J7" s="212" t="s">
        <v>13</v>
      </c>
      <c r="K7" s="136">
        <v>317094.158</v>
      </c>
      <c r="L7" s="136">
        <v>221404.024</v>
      </c>
    </row>
    <row r="8" spans="1:12">
      <c r="A8" s="346">
        <v>6</v>
      </c>
      <c r="B8" s="345" t="s">
        <v>24</v>
      </c>
      <c r="C8" s="138">
        <v>280073.848</v>
      </c>
      <c r="D8" s="136">
        <f>VLOOKUP(Table10[[#This Row],[نام نوع صنعت]],'[1]معاملات فرابورس-صنایع-حجم'!$B$3:$C$44,2,FALSE)</f>
        <v>89528.03</v>
      </c>
      <c r="E8" s="138">
        <v>134503.67499999999</v>
      </c>
      <c r="F8" s="139">
        <f>Table10[[#This Row],[اردیبهشت‌ماه 1397]]/Table10[[#This Row],[فروردین‌ماه 1397]]-1</f>
        <v>2.1283369912193981</v>
      </c>
      <c r="G8" s="139">
        <f>Table10[[#This Row],[اردیبهشت‌ماه 1397]]/Table10[[#This Row],[اردیبهشت‌ماه 1396]]-1</f>
        <v>1.082276547462365</v>
      </c>
      <c r="H8" s="138">
        <f>SUM(Table10[[#This Row],[اردیبهشت‌ماه 1397]],Table10[[#This Row],[فروردین‌ماه 1397]])</f>
        <v>369601.87800000003</v>
      </c>
      <c r="J8" s="212" t="s">
        <v>24</v>
      </c>
      <c r="K8" s="136">
        <v>280073.848</v>
      </c>
      <c r="L8" s="136">
        <v>89528.03</v>
      </c>
    </row>
    <row r="9" spans="1:12">
      <c r="A9" s="346">
        <v>7</v>
      </c>
      <c r="B9" s="345" t="s">
        <v>36</v>
      </c>
      <c r="C9" s="138">
        <v>165588.84</v>
      </c>
      <c r="D9" s="136">
        <f>VLOOKUP(Table10[[#This Row],[نام نوع صنعت]],'[1]معاملات فرابورس-صنایع-حجم'!$B$3:$C$44,2,FALSE)</f>
        <v>242909.13699999999</v>
      </c>
      <c r="E9" s="138">
        <v>246716.86900000001</v>
      </c>
      <c r="F9" s="139">
        <f>Table10[[#This Row],[اردیبهشت‌ماه 1397]]/Table10[[#This Row],[فروردین‌ماه 1397]]-1</f>
        <v>-0.31830954551536694</v>
      </c>
      <c r="G9" s="139">
        <f>Table10[[#This Row],[اردیبهشت‌ماه 1397]]/Table10[[#This Row],[اردیبهشت‌ماه 1396]]-1</f>
        <v>-0.32883049030587364</v>
      </c>
      <c r="H9" s="138">
        <f>SUM(Table10[[#This Row],[اردیبهشت‌ماه 1397]],Table10[[#This Row],[فروردین‌ماه 1397]])</f>
        <v>408497.97699999996</v>
      </c>
      <c r="J9" s="212" t="s">
        <v>36</v>
      </c>
      <c r="K9" s="136">
        <v>165588.84</v>
      </c>
      <c r="L9" s="136">
        <v>242909.13699999999</v>
      </c>
    </row>
    <row r="10" spans="1:12">
      <c r="A10" s="346">
        <v>8</v>
      </c>
      <c r="B10" s="345" t="s">
        <v>20</v>
      </c>
      <c r="C10" s="138">
        <v>142153.742</v>
      </c>
      <c r="D10" s="136">
        <f>VLOOKUP(Table10[[#This Row],[نام نوع صنعت]],'[1]معاملات فرابورس-صنایع-حجم'!$B$3:$C$44,2,FALSE)</f>
        <v>71088.557000000001</v>
      </c>
      <c r="E10" s="138">
        <v>556178.48100000003</v>
      </c>
      <c r="F10" s="139">
        <f>Table10[[#This Row],[اردیبهشت‌ماه 1397]]/Table10[[#This Row],[فروردین‌ماه 1397]]-1</f>
        <v>0.99967122697398403</v>
      </c>
      <c r="G10" s="139">
        <f>Table10[[#This Row],[اردیبهشت‌ماه 1397]]/Table10[[#This Row],[اردیبهشت‌ماه 1396]]-1</f>
        <v>-0.74440984889525064</v>
      </c>
      <c r="H10" s="138">
        <f>SUM(Table10[[#This Row],[اردیبهشت‌ماه 1397]],Table10[[#This Row],[فروردین‌ماه 1397]])</f>
        <v>213242.299</v>
      </c>
      <c r="J10" s="212" t="s">
        <v>20</v>
      </c>
      <c r="K10" s="136">
        <v>142153.742</v>
      </c>
      <c r="L10" s="136">
        <v>71088.557000000001</v>
      </c>
    </row>
    <row r="11" spans="1:12">
      <c r="A11" s="346">
        <v>9</v>
      </c>
      <c r="B11" s="345" t="s">
        <v>14</v>
      </c>
      <c r="C11" s="138">
        <v>124261.34299999999</v>
      </c>
      <c r="D11" s="136">
        <f>VLOOKUP(Table10[[#This Row],[نام نوع صنعت]],'[1]معاملات فرابورس-صنایع-حجم'!$B$3:$C$44,2,FALSE)</f>
        <v>85529.683000000005</v>
      </c>
      <c r="E11" s="138">
        <v>322118.89500000002</v>
      </c>
      <c r="F11" s="139">
        <f>Table10[[#This Row],[اردیبهشت‌ماه 1397]]/Table10[[#This Row],[فروردین‌ماه 1397]]-1</f>
        <v>0.45284465745067704</v>
      </c>
      <c r="G11" s="139">
        <f>Table10[[#This Row],[اردیبهشت‌ماه 1397]]/Table10[[#This Row],[اردیبهشت‌ماه 1396]]-1</f>
        <v>-0.61423764663044689</v>
      </c>
      <c r="H11" s="138">
        <f>SUM(Table10[[#This Row],[اردیبهشت‌ماه 1397]],Table10[[#This Row],[فروردین‌ماه 1397]])</f>
        <v>209791.02600000001</v>
      </c>
      <c r="J11" s="212" t="s">
        <v>14</v>
      </c>
      <c r="K11" s="136">
        <v>124261.34299999999</v>
      </c>
      <c r="L11" s="136">
        <v>85529.683000000005</v>
      </c>
    </row>
    <row r="12" spans="1:12">
      <c r="A12" s="346">
        <v>10</v>
      </c>
      <c r="B12" s="345" t="s">
        <v>22</v>
      </c>
      <c r="C12" s="138">
        <v>119090.054</v>
      </c>
      <c r="D12" s="136">
        <f>VLOOKUP(Table10[[#This Row],[نام نوع صنعت]],'[1]معاملات فرابورس-صنایع-حجم'!$B$3:$C$44,2,FALSE)</f>
        <v>73090.013999999996</v>
      </c>
      <c r="E12" s="138">
        <v>121992.55899999999</v>
      </c>
      <c r="F12" s="139">
        <f>Table10[[#This Row],[اردیبهشت‌ماه 1397]]/Table10[[#This Row],[فروردین‌ماه 1397]]-1</f>
        <v>0.62936148842439699</v>
      </c>
      <c r="G12" s="139">
        <f>Table10[[#This Row],[اردیبهشت‌ماه 1397]]/Table10[[#This Row],[اردیبهشت‌ماه 1396]]-1</f>
        <v>-2.3792475736163499E-2</v>
      </c>
      <c r="H12" s="138">
        <f>SUM(Table10[[#This Row],[اردیبهشت‌ماه 1397]],Table10[[#This Row],[فروردین‌ماه 1397]])</f>
        <v>192180.068</v>
      </c>
      <c r="J12" s="212" t="s">
        <v>22</v>
      </c>
      <c r="K12" s="136">
        <v>119090.054</v>
      </c>
      <c r="L12" s="136">
        <v>73090.013999999996</v>
      </c>
    </row>
    <row r="13" spans="1:12">
      <c r="A13" s="346">
        <v>11</v>
      </c>
      <c r="B13" s="345" t="s">
        <v>57</v>
      </c>
      <c r="C13" s="138">
        <v>117021.18799999999</v>
      </c>
      <c r="D13" s="136">
        <f>VLOOKUP(Table10[[#This Row],[نام نوع صنعت]],'[1]معاملات فرابورس-صنایع-حجم'!$B$3:$C$44,2,FALSE)</f>
        <v>69430.172999999995</v>
      </c>
      <c r="E13" s="138">
        <v>74417.440000000002</v>
      </c>
      <c r="F13" s="139">
        <f>Table10[[#This Row],[اردیبهشت‌ماه 1397]]/Table10[[#This Row],[فروردین‌ماه 1397]]-1</f>
        <v>0.68545148231158803</v>
      </c>
      <c r="G13" s="139">
        <f>Table10[[#This Row],[اردیبهشت‌ماه 1397]]/Table10[[#This Row],[اردیبهشت‌ماه 1396]]-1</f>
        <v>0.57249682332528495</v>
      </c>
      <c r="H13" s="138">
        <f>SUM(Table10[[#This Row],[اردیبهشت‌ماه 1397]],Table10[[#This Row],[فروردین‌ماه 1397]])</f>
        <v>186451.36099999998</v>
      </c>
      <c r="J13" s="61" t="s">
        <v>155</v>
      </c>
      <c r="K13" s="136">
        <f>SUM(C3:C45)-C59-C41-C13-C24</f>
        <v>854780.08399999945</v>
      </c>
      <c r="L13" s="136">
        <f>SUM(D3:D45)-D59-D41-D13-D24</f>
        <v>465167.71899999975</v>
      </c>
    </row>
    <row r="14" spans="1:12">
      <c r="A14" s="346">
        <v>12</v>
      </c>
      <c r="B14" s="345" t="s">
        <v>89</v>
      </c>
      <c r="C14" s="138">
        <v>106860.227</v>
      </c>
      <c r="D14" s="136">
        <f>VLOOKUP(Table10[[#This Row],[نام نوع صنعت]],'[1]معاملات فرابورس-صنایع-حجم'!$B$3:$C$44,2,FALSE)</f>
        <v>76197.475999999995</v>
      </c>
      <c r="E14" s="138">
        <v>60182.415000000001</v>
      </c>
      <c r="F14" s="139">
        <f>Table10[[#This Row],[اردیبهشت‌ماه 1397]]/Table10[[#This Row],[فروردین‌ماه 1397]]-1</f>
        <v>0.40241163631194299</v>
      </c>
      <c r="G14" s="139">
        <f>Table10[[#This Row],[اردیبهشت‌ماه 1397]]/Table10[[#This Row],[اردیبهشت‌ماه 1396]]-1</f>
        <v>0.77560549871586248</v>
      </c>
      <c r="H14" s="138">
        <f>SUM(Table10[[#This Row],[اردیبهشت‌ماه 1397]],Table10[[#This Row],[فروردین‌ماه 1397]])</f>
        <v>183057.70299999998</v>
      </c>
      <c r="K14" s="62"/>
    </row>
    <row r="15" spans="1:12">
      <c r="A15" s="346">
        <v>13</v>
      </c>
      <c r="B15" s="345" t="s">
        <v>30</v>
      </c>
      <c r="C15" s="138">
        <v>94729.214999999997</v>
      </c>
      <c r="D15" s="136">
        <f>VLOOKUP(Table10[[#This Row],[نام نوع صنعت]],'[1]معاملات فرابورس-صنایع-حجم'!$B$3:$C$44,2,FALSE)</f>
        <v>16318.609</v>
      </c>
      <c r="E15" s="138">
        <v>221399.78899999999</v>
      </c>
      <c r="F15" s="139">
        <f>Table10[[#This Row],[اردیبهشت‌ماه 1397]]/Table10[[#This Row],[فروردین‌ماه 1397]]-1</f>
        <v>4.804980988269282</v>
      </c>
      <c r="G15" s="139">
        <f>Table10[[#This Row],[اردیبهشت‌ماه 1397]]/Table10[[#This Row],[اردیبهشت‌ماه 1396]]-1</f>
        <v>-0.57213502583780684</v>
      </c>
      <c r="H15" s="138">
        <f>SUM(Table10[[#This Row],[اردیبهشت‌ماه 1397]],Table10[[#This Row],[فروردین‌ماه 1397]])</f>
        <v>111047.82399999999</v>
      </c>
    </row>
    <row r="16" spans="1:12">
      <c r="A16" s="346">
        <v>14</v>
      </c>
      <c r="B16" s="345" t="s">
        <v>37</v>
      </c>
      <c r="C16" s="138">
        <v>88157.778999999995</v>
      </c>
      <c r="D16" s="136">
        <f>VLOOKUP(Table10[[#This Row],[نام نوع صنعت]],'[1]معاملات فرابورس-صنایع-حجم'!$B$3:$C$44,2,FALSE)</f>
        <v>28681.423999999999</v>
      </c>
      <c r="E16" s="138">
        <v>269495.07</v>
      </c>
      <c r="F16" s="139">
        <f>Table10[[#This Row],[اردیبهشت‌ماه 1397]]/Table10[[#This Row],[فروردین‌ماه 1397]]-1</f>
        <v>2.0736890539326081</v>
      </c>
      <c r="G16" s="139">
        <f>Table10[[#This Row],[اردیبهشت‌ماه 1397]]/Table10[[#This Row],[اردیبهشت‌ماه 1396]]-1</f>
        <v>-0.67287795283230967</v>
      </c>
      <c r="H16" s="138">
        <f>SUM(Table10[[#This Row],[اردیبهشت‌ماه 1397]],Table10[[#This Row],[فروردین‌ماه 1397]])</f>
        <v>116839.20299999999</v>
      </c>
    </row>
    <row r="17" spans="1:8">
      <c r="A17" s="346">
        <v>15</v>
      </c>
      <c r="B17" s="345" t="s">
        <v>28</v>
      </c>
      <c r="C17" s="138">
        <v>67684.294999999998</v>
      </c>
      <c r="D17" s="136">
        <f>VLOOKUP(Table10[[#This Row],[نام نوع صنعت]],'[1]معاملات فرابورس-صنایع-حجم'!$B$3:$C$44,2,FALSE)</f>
        <v>18568.026999999998</v>
      </c>
      <c r="E17" s="138">
        <v>43610.567000000003</v>
      </c>
      <c r="F17" s="139">
        <f>Table10[[#This Row],[اردیبهشت‌ماه 1397]]/Table10[[#This Row],[فروردین‌ماه 1397]]-1</f>
        <v>2.6452066231915756</v>
      </c>
      <c r="G17" s="139">
        <f>Table10[[#This Row],[اردیبهشت‌ماه 1397]]/Table10[[#This Row],[اردیبهشت‌ماه 1396]]-1</f>
        <v>0.55201593687144657</v>
      </c>
      <c r="H17" s="138">
        <f>SUM(Table10[[#This Row],[اردیبهشت‌ماه 1397]],Table10[[#This Row],[فروردین‌ماه 1397]])</f>
        <v>86252.322</v>
      </c>
    </row>
    <row r="18" spans="1:8">
      <c r="A18" s="346">
        <v>16</v>
      </c>
      <c r="B18" s="345" t="s">
        <v>42</v>
      </c>
      <c r="C18" s="138">
        <v>56246.470999999998</v>
      </c>
      <c r="D18" s="136">
        <f>VLOOKUP(Table10[[#This Row],[نام نوع صنعت]],'[1]معاملات فرابورس-صنایع-حجم'!$B$3:$C$44,2,FALSE)</f>
        <v>56859.317000000003</v>
      </c>
      <c r="E18" s="138">
        <v>28234.375</v>
      </c>
      <c r="F18" s="139">
        <f>Table10[[#This Row],[اردیبهشت‌ماه 1397]]/Table10[[#This Row],[فروردین‌ماه 1397]]-1</f>
        <v>-1.0778286344874766E-2</v>
      </c>
      <c r="G18" s="139">
        <f>Table10[[#This Row],[اردیبهشت‌ماه 1397]]/Table10[[#This Row],[اردیبهشت‌ماه 1396]]-1</f>
        <v>0.99212736247924727</v>
      </c>
      <c r="H18" s="138">
        <f>SUM(Table10[[#This Row],[اردیبهشت‌ماه 1397]],Table10[[#This Row],[فروردین‌ماه 1397]])</f>
        <v>113105.788</v>
      </c>
    </row>
    <row r="19" spans="1:8">
      <c r="A19" s="346">
        <v>17</v>
      </c>
      <c r="B19" s="345" t="s">
        <v>88</v>
      </c>
      <c r="C19" s="138">
        <v>55913.521000000001</v>
      </c>
      <c r="D19" s="136">
        <f>VLOOKUP(Table10[[#This Row],[نام نوع صنعت]],'[1]معاملات فرابورس-صنایع-حجم'!$B$3:$C$44,2,FALSE)</f>
        <v>20720.608</v>
      </c>
      <c r="E19" s="138">
        <v>121232.803</v>
      </c>
      <c r="F19" s="139">
        <f>Table10[[#This Row],[اردیبهشت‌ماه 1397]]/Table10[[#This Row],[فروردین‌ماه 1397]]-1</f>
        <v>1.6984498234800833</v>
      </c>
      <c r="G19" s="139">
        <f>Table10[[#This Row],[اردیبهشت‌ماه 1397]]/Table10[[#This Row],[اردیبهشت‌ماه 1396]]-1</f>
        <v>-0.53879214522491903</v>
      </c>
      <c r="H19" s="138">
        <f>SUM(Table10[[#This Row],[اردیبهشت‌ماه 1397]],Table10[[#This Row],[فروردین‌ماه 1397]])</f>
        <v>76634.129000000001</v>
      </c>
    </row>
    <row r="20" spans="1:8">
      <c r="A20" s="346">
        <v>18</v>
      </c>
      <c r="B20" s="345" t="s">
        <v>41</v>
      </c>
      <c r="C20" s="138">
        <v>45178.684000000001</v>
      </c>
      <c r="D20" s="136">
        <f>VLOOKUP(Table10[[#This Row],[نام نوع صنعت]],'[1]معاملات فرابورس-صنایع-حجم'!$B$3:$C$44,2,FALSE)</f>
        <v>45457.987000000001</v>
      </c>
      <c r="E20" s="138">
        <v>45306.296999999999</v>
      </c>
      <c r="F20" s="139">
        <f>Table10[[#This Row],[اردیبهشت‌ماه 1397]]/Table10[[#This Row],[فروردین‌ماه 1397]]-1</f>
        <v>-6.1442007979807256E-3</v>
      </c>
      <c r="G20" s="139">
        <f>Table10[[#This Row],[اردیبهشت‌ماه 1397]]/Table10[[#This Row],[اردیبهشت‌ماه 1396]]-1</f>
        <v>-2.8166724815316124E-3</v>
      </c>
      <c r="H20" s="138">
        <f>SUM(Table10[[#This Row],[اردیبهشت‌ماه 1397]],Table10[[#This Row],[فروردین‌ماه 1397]])</f>
        <v>90636.671000000002</v>
      </c>
    </row>
    <row r="21" spans="1:8">
      <c r="A21" s="346">
        <v>19</v>
      </c>
      <c r="B21" s="345" t="s">
        <v>33</v>
      </c>
      <c r="C21" s="138">
        <v>44993.389000000003</v>
      </c>
      <c r="D21" s="136">
        <f>VLOOKUP(Table10[[#This Row],[نام نوع صنعت]],'[1]معاملات فرابورس-صنایع-حجم'!$B$3:$C$44,2,FALSE)</f>
        <v>23159.232</v>
      </c>
      <c r="E21" s="138">
        <v>325670.80099999998</v>
      </c>
      <c r="F21" s="139">
        <f>Table10[[#This Row],[اردیبهشت‌ماه 1397]]/Table10[[#This Row],[فروردین‌ماه 1397]]-1</f>
        <v>0.94278415622763334</v>
      </c>
      <c r="G21" s="139">
        <f>Table10[[#This Row],[اردیبهشت‌ماه 1397]]/Table10[[#This Row],[اردیبهشت‌ماه 1396]]-1</f>
        <v>-0.86184395757358667</v>
      </c>
      <c r="H21" s="138">
        <f>SUM(Table10[[#This Row],[اردیبهشت‌ماه 1397]],Table10[[#This Row],[فروردین‌ماه 1397]])</f>
        <v>68152.620999999999</v>
      </c>
    </row>
    <row r="22" spans="1:8">
      <c r="A22" s="346">
        <v>20</v>
      </c>
      <c r="B22" s="345" t="s">
        <v>81</v>
      </c>
      <c r="C22" s="138">
        <v>40364.283000000003</v>
      </c>
      <c r="D22" s="136">
        <f>VLOOKUP(Table10[[#This Row],[نام نوع صنعت]],'[1]معاملات فرابورس-صنایع-حجم'!$B$3:$C$44,2,FALSE)</f>
        <v>11503.65</v>
      </c>
      <c r="E22" s="138">
        <v>45979.213000000003</v>
      </c>
      <c r="F22" s="139">
        <f>Table10[[#This Row],[اردیبهشت‌ماه 1397]]/Table10[[#This Row],[فروردین‌ماه 1397]]-1</f>
        <v>2.508823981953554</v>
      </c>
      <c r="G22" s="139">
        <f>Table10[[#This Row],[اردیبهشت‌ماه 1397]]/Table10[[#This Row],[اردیبهشت‌ماه 1396]]-1</f>
        <v>-0.1221188801121933</v>
      </c>
      <c r="H22" s="138">
        <f>SUM(Table10[[#This Row],[اردیبهشت‌ماه 1397]],Table10[[#This Row],[فروردین‌ماه 1397]])</f>
        <v>51867.933000000005</v>
      </c>
    </row>
    <row r="23" spans="1:8">
      <c r="A23" s="346">
        <v>21</v>
      </c>
      <c r="B23" s="345" t="s">
        <v>25</v>
      </c>
      <c r="C23" s="138">
        <v>39273.175999999999</v>
      </c>
      <c r="D23" s="136">
        <f>VLOOKUP(Table10[[#This Row],[نام نوع صنعت]],'[1]معاملات فرابورس-صنایع-حجم'!$B$3:$C$44,2,FALSE)</f>
        <v>25134.881000000001</v>
      </c>
      <c r="E23" s="138">
        <v>37072.370999999999</v>
      </c>
      <c r="F23" s="139">
        <f>Table10[[#This Row],[اردیبهشت‌ماه 1397]]/Table10[[#This Row],[فروردین‌ماه 1397]]-1</f>
        <v>0.56249699371960404</v>
      </c>
      <c r="G23" s="139">
        <f>Table10[[#This Row],[اردیبهشت‌ماه 1397]]/Table10[[#This Row],[اردیبهشت‌ماه 1396]]-1</f>
        <v>5.9365099685693146E-2</v>
      </c>
      <c r="H23" s="138">
        <f>SUM(Table10[[#This Row],[اردیبهشت‌ماه 1397]],Table10[[#This Row],[فروردین‌ماه 1397]])</f>
        <v>64408.057000000001</v>
      </c>
    </row>
    <row r="24" spans="1:8">
      <c r="A24" s="346">
        <v>22</v>
      </c>
      <c r="B24" s="385" t="s">
        <v>82</v>
      </c>
      <c r="C24" s="138">
        <v>35115.351000000002</v>
      </c>
      <c r="D24" s="136">
        <f>VLOOKUP(Table10[[#This Row],[نام نوع صنعت]],'[1]معاملات فرابورس-صنایع-حجم'!$B$3:$C$44,2,FALSE)</f>
        <v>23503.253000000001</v>
      </c>
      <c r="E24" s="138">
        <v>17562.939999999999</v>
      </c>
      <c r="F24" s="139">
        <f>Table10[[#This Row],[اردیبهشت‌ماه 1397]]/Table10[[#This Row],[فروردین‌ماه 1397]]-1</f>
        <v>0.49406343879291947</v>
      </c>
      <c r="G24" s="139">
        <f>Table10[[#This Row],[اردیبهشت‌ماه 1397]]/Table10[[#This Row],[اردیبهشت‌ماه 1396]]-1</f>
        <v>0.99940049900529204</v>
      </c>
      <c r="H24" s="138">
        <f>SUM(Table10[[#This Row],[اردیبهشت‌ماه 1397]],Table10[[#This Row],[فروردین‌ماه 1397]])</f>
        <v>58618.604000000007</v>
      </c>
    </row>
    <row r="25" spans="1:8">
      <c r="A25" s="346">
        <v>23</v>
      </c>
      <c r="B25" s="345" t="s">
        <v>15</v>
      </c>
      <c r="C25" s="138">
        <v>28285.35</v>
      </c>
      <c r="D25" s="136">
        <f>VLOOKUP(Table10[[#This Row],[نام نوع صنعت]],'[1]معاملات فرابورس-صنایع-حجم'!$B$3:$C$44,2,FALSE)</f>
        <v>11559.008</v>
      </c>
      <c r="E25" s="138">
        <v>40111.262000000002</v>
      </c>
      <c r="F25" s="139">
        <f>Table10[[#This Row],[اردیبهشت‌ماه 1397]]/Table10[[#This Row],[فروردین‌ماه 1397]]-1</f>
        <v>1.4470395729460521</v>
      </c>
      <c r="G25" s="139">
        <f>Table10[[#This Row],[اردیبهشت‌ماه 1397]]/Table10[[#This Row],[اردیبهشت‌ماه 1396]]-1</f>
        <v>-0.29482772195001006</v>
      </c>
      <c r="H25" s="138">
        <f>SUM(Table10[[#This Row],[اردیبهشت‌ماه 1397]],Table10[[#This Row],[فروردین‌ماه 1397]])</f>
        <v>39844.358</v>
      </c>
    </row>
    <row r="26" spans="1:8">
      <c r="A26" s="346">
        <v>24</v>
      </c>
      <c r="B26" s="345" t="s">
        <v>59</v>
      </c>
      <c r="C26" s="138">
        <v>27085.014999999999</v>
      </c>
      <c r="D26" s="136">
        <f>VLOOKUP(Table10[[#This Row],[نام نوع صنعت]],'[1]معاملات فرابورس-صنایع-حجم'!$B$3:$C$44,2,FALSE)</f>
        <v>29603.367999999999</v>
      </c>
      <c r="E26" s="138">
        <v>98288.917000000001</v>
      </c>
      <c r="F26" s="139">
        <f>Table10[[#This Row],[اردیبهشت‌ماه 1397]]/Table10[[#This Row],[فروردین‌ماه 1397]]-1</f>
        <v>-8.5069813677957185E-2</v>
      </c>
      <c r="G26" s="139">
        <f>Table10[[#This Row],[اردیبهشت‌ماه 1397]]/Table10[[#This Row],[اردیبهشت‌ماه 1396]]-1</f>
        <v>-0.72443469898035406</v>
      </c>
      <c r="H26" s="138">
        <f>SUM(Table10[[#This Row],[اردیبهشت‌ماه 1397]],Table10[[#This Row],[فروردین‌ماه 1397]])</f>
        <v>56688.383000000002</v>
      </c>
    </row>
    <row r="27" spans="1:8">
      <c r="A27" s="346">
        <v>25</v>
      </c>
      <c r="B27" s="345" t="s">
        <v>18</v>
      </c>
      <c r="C27" s="138">
        <v>25951.18</v>
      </c>
      <c r="D27" s="136">
        <f>VLOOKUP(Table10[[#This Row],[نام نوع صنعت]],'[1]معاملات فرابورس-صنایع-حجم'!$B$3:$C$44,2,FALSE)</f>
        <v>19755.774000000001</v>
      </c>
      <c r="E27" s="138">
        <v>37757.232000000004</v>
      </c>
      <c r="F27" s="139">
        <f>Table10[[#This Row],[اردیبهشت‌ماه 1397]]/Table10[[#This Row],[فروردین‌ماه 1397]]-1</f>
        <v>0.31359976075855078</v>
      </c>
      <c r="G27" s="139">
        <f>Table10[[#This Row],[اردیبهشت‌ماه 1397]]/Table10[[#This Row],[اردیبهشت‌ماه 1396]]-1</f>
        <v>-0.31268319669196099</v>
      </c>
      <c r="H27" s="138">
        <f>SUM(Table10[[#This Row],[اردیبهشت‌ماه 1397]],Table10[[#This Row],[فروردین‌ماه 1397]])</f>
        <v>45706.953999999998</v>
      </c>
    </row>
    <row r="28" spans="1:8">
      <c r="A28" s="346">
        <v>26</v>
      </c>
      <c r="B28" s="345" t="s">
        <v>85</v>
      </c>
      <c r="C28" s="138">
        <v>23237.694</v>
      </c>
      <c r="D28" s="136">
        <f>VLOOKUP(Table10[[#This Row],[نام نوع صنعت]],'[1]معاملات فرابورس-صنایع-حجم'!$B$3:$C$44,2,FALSE)</f>
        <v>4214.4189999999999</v>
      </c>
      <c r="E28" s="138">
        <v>15678.369000000001</v>
      </c>
      <c r="F28" s="139">
        <f>Table10[[#This Row],[اردیبهشت‌ماه 1397]]/Table10[[#This Row],[فروردین‌ماه 1397]]-1</f>
        <v>4.5138546974090614</v>
      </c>
      <c r="G28" s="139">
        <f>Table10[[#This Row],[اردیبهشت‌ماه 1397]]/Table10[[#This Row],[اردیبهشت‌ماه 1396]]-1</f>
        <v>0.48214996087922146</v>
      </c>
      <c r="H28" s="138">
        <f>SUM(Table10[[#This Row],[اردیبهشت‌ماه 1397]],Table10[[#This Row],[فروردین‌ماه 1397]])</f>
        <v>27452.112999999998</v>
      </c>
    </row>
    <row r="29" spans="1:8">
      <c r="A29" s="346">
        <v>27</v>
      </c>
      <c r="B29" s="345" t="s">
        <v>84</v>
      </c>
      <c r="C29" s="138">
        <v>18787.067999999999</v>
      </c>
      <c r="D29" s="136">
        <f>VLOOKUP(Table10[[#This Row],[نام نوع صنعت]],'[1]معاملات فرابورس-صنایع-حجم'!$B$3:$C$44,2,FALSE)</f>
        <v>12184.913</v>
      </c>
      <c r="E29" s="138">
        <v>58258.123</v>
      </c>
      <c r="F29" s="139">
        <f>Table10[[#This Row],[اردیبهشت‌ماه 1397]]/Table10[[#This Row],[فروردین‌ماه 1397]]-1</f>
        <v>0.54183029456180765</v>
      </c>
      <c r="G29" s="139">
        <f>Table10[[#This Row],[اردیبهشت‌ماه 1397]]/Table10[[#This Row],[اردیبهشت‌ماه 1396]]-1</f>
        <v>-0.67752019748387704</v>
      </c>
      <c r="H29" s="138">
        <f>SUM(Table10[[#This Row],[اردیبهشت‌ماه 1397]],Table10[[#This Row],[فروردین‌ماه 1397]])</f>
        <v>30971.981</v>
      </c>
    </row>
    <row r="30" spans="1:8">
      <c r="A30" s="346">
        <v>28</v>
      </c>
      <c r="B30" s="345" t="s">
        <v>27</v>
      </c>
      <c r="C30" s="138">
        <v>18162.843000000001</v>
      </c>
      <c r="D30" s="136">
        <f>VLOOKUP(Table10[[#This Row],[نام نوع صنعت]],'[1]معاملات فرابورس-صنایع-حجم'!$B$3:$C$44,2,FALSE)</f>
        <v>10963.273999999999</v>
      </c>
      <c r="E30" s="138">
        <v>78199.040999999997</v>
      </c>
      <c r="F30" s="139">
        <f>Table10[[#This Row],[اردیبهشت‌ماه 1397]]/Table10[[#This Row],[فروردین‌ماه 1397]]-1</f>
        <v>0.65669881095738392</v>
      </c>
      <c r="G30" s="139">
        <f>Table10[[#This Row],[اردیبهشت‌ماه 1397]]/Table10[[#This Row],[اردیبهشت‌ماه 1396]]-1</f>
        <v>-0.76773573220674152</v>
      </c>
      <c r="H30" s="138">
        <f>SUM(Table10[[#This Row],[اردیبهشت‌ماه 1397]],Table10[[#This Row],[فروردین‌ماه 1397]])</f>
        <v>29126.116999999998</v>
      </c>
    </row>
    <row r="31" spans="1:8">
      <c r="A31" s="346">
        <v>29</v>
      </c>
      <c r="B31" s="345" t="s">
        <v>32</v>
      </c>
      <c r="C31" s="138">
        <v>17005.631000000001</v>
      </c>
      <c r="D31" s="136">
        <f>VLOOKUP(Table10[[#This Row],[نام نوع صنعت]],'[1]معاملات فرابورس-صنایع-حجم'!$B$3:$C$44,2,FALSE)</f>
        <v>9267.027</v>
      </c>
      <c r="E31" s="138">
        <v>26849.351999999999</v>
      </c>
      <c r="F31" s="139">
        <f>Table10[[#This Row],[اردیبهشت‌ماه 1397]]/Table10[[#This Row],[فروردین‌ماه 1397]]-1</f>
        <v>0.83506867952364883</v>
      </c>
      <c r="G31" s="139">
        <f>Table10[[#This Row],[اردیبهشت‌ماه 1397]]/Table10[[#This Row],[اردیبهشت‌ماه 1396]]-1</f>
        <v>-0.36662787988328349</v>
      </c>
      <c r="H31" s="138">
        <f>SUM(Table10[[#This Row],[اردیبهشت‌ماه 1397]],Table10[[#This Row],[فروردین‌ماه 1397]])</f>
        <v>26272.658000000003</v>
      </c>
    </row>
    <row r="32" spans="1:8">
      <c r="A32" s="346">
        <v>30</v>
      </c>
      <c r="B32" s="345" t="s">
        <v>21</v>
      </c>
      <c r="C32" s="138">
        <v>12420.231</v>
      </c>
      <c r="D32" s="136">
        <f>VLOOKUP(Table10[[#This Row],[نام نوع صنعت]],'[1]معاملات فرابورس-صنایع-حجم'!$B$3:$C$44,2,FALSE)</f>
        <v>8606.2720000000008</v>
      </c>
      <c r="E32" s="138">
        <v>9560.0740000000005</v>
      </c>
      <c r="F32" s="139">
        <f>Table10[[#This Row],[اردیبهشت‌ماه 1397]]/Table10[[#This Row],[فروردین‌ماه 1397]]-1</f>
        <v>0.44316040673592449</v>
      </c>
      <c r="G32" s="139">
        <f>Table10[[#This Row],[اردیبهشت‌ماه 1397]]/Table10[[#This Row],[اردیبهشت‌ماه 1396]]-1</f>
        <v>0.29917728670301069</v>
      </c>
      <c r="H32" s="138">
        <f>SUM(Table10[[#This Row],[اردیبهشت‌ماه 1397]],Table10[[#This Row],[فروردین‌ماه 1397]])</f>
        <v>21026.503000000001</v>
      </c>
    </row>
    <row r="33" spans="1:9">
      <c r="A33" s="346">
        <v>31</v>
      </c>
      <c r="B33" s="385" t="s">
        <v>87</v>
      </c>
      <c r="C33" s="138">
        <v>8337.3979999999992</v>
      </c>
      <c r="D33" s="136">
        <f>VLOOKUP(Table10[[#This Row],[نام نوع صنعت]],'[1]معاملات فرابورس-صنایع-حجم'!$B$3:$C$44,2,FALSE)</f>
        <v>2284.7379999999998</v>
      </c>
      <c r="E33" s="138">
        <v>205818.76</v>
      </c>
      <c r="F33" s="139">
        <f>Table10[[#This Row],[اردیبهشت‌ماه 1397]]/Table10[[#This Row],[فروردین‌ماه 1397]]-1</f>
        <v>2.6491702768545013</v>
      </c>
      <c r="G33" s="139">
        <f>Table10[[#This Row],[اردیبهشت‌ماه 1397]]/Table10[[#This Row],[اردیبهشت‌ماه 1396]]-1</f>
        <v>-0.95949155460853031</v>
      </c>
      <c r="H33" s="138">
        <f>SUM(Table10[[#This Row],[اردیبهشت‌ماه 1397]],Table10[[#This Row],[فروردین‌ماه 1397]])</f>
        <v>10622.135999999999</v>
      </c>
    </row>
    <row r="34" spans="1:9">
      <c r="A34" s="346">
        <v>32</v>
      </c>
      <c r="B34" s="345" t="s">
        <v>6</v>
      </c>
      <c r="C34" s="138">
        <v>8330.1540000000005</v>
      </c>
      <c r="D34" s="136">
        <f>VLOOKUP(Table10[[#This Row],[نام نوع صنعت]],'[1]معاملات فرابورس-صنایع-حجم'!$B$3:$C$44,2,FALSE)</f>
        <v>4579.7960000000003</v>
      </c>
      <c r="E34" s="138">
        <v>25401.544999999998</v>
      </c>
      <c r="F34" s="139">
        <f>Table10[[#This Row],[اردیبهشت‌ماه 1397]]/Table10[[#This Row],[فروردین‌ماه 1397]]-1</f>
        <v>0.81889193317780973</v>
      </c>
      <c r="G34" s="139">
        <f>Table10[[#This Row],[اردیبهشت‌ماه 1397]]/Table10[[#This Row],[اردیبهشت‌ماه 1396]]-1</f>
        <v>-0.67206112856521127</v>
      </c>
      <c r="H34" s="138">
        <f>SUM(Table10[[#This Row],[اردیبهشت‌ماه 1397]],Table10[[#This Row],[فروردین‌ماه 1397]])</f>
        <v>12909.95</v>
      </c>
    </row>
    <row r="35" spans="1:9">
      <c r="A35" s="346">
        <v>33</v>
      </c>
      <c r="B35" s="345" t="s">
        <v>9</v>
      </c>
      <c r="C35" s="138">
        <v>5943.4229999999998</v>
      </c>
      <c r="D35" s="136">
        <f>VLOOKUP(Table10[[#This Row],[نام نوع صنعت]],'[1]معاملات فرابورس-صنایع-حجم'!$B$3:$C$44,2,FALSE)</f>
        <v>535.26</v>
      </c>
      <c r="E35" s="138">
        <v>264.30700000000002</v>
      </c>
      <c r="F35" s="139">
        <f>Table10[[#This Row],[اردیبهشت‌ماه 1397]]/Table10[[#This Row],[فروردین‌ماه 1397]]-1</f>
        <v>10.103805627171841</v>
      </c>
      <c r="G35" s="139">
        <f>Table10[[#This Row],[اردیبهشت‌ماه 1397]]/Table10[[#This Row],[اردیبهشت‌ماه 1396]]-1</f>
        <v>21.486816467214261</v>
      </c>
      <c r="H35" s="138">
        <f>SUM(Table10[[#This Row],[اردیبهشت‌ماه 1397]],Table10[[#This Row],[فروردین‌ماه 1397]])</f>
        <v>6478.683</v>
      </c>
    </row>
    <row r="36" spans="1:9">
      <c r="A36" s="346">
        <v>34</v>
      </c>
      <c r="B36" s="345" t="s">
        <v>19</v>
      </c>
      <c r="C36" s="138">
        <v>5897.5209999999997</v>
      </c>
      <c r="D36" s="136">
        <f>VLOOKUP(Table10[[#This Row],[نام نوع صنعت]],'[1]معاملات فرابورس-صنایع-حجم'!$B$3:$C$44,2,FALSE)</f>
        <v>3186.96</v>
      </c>
      <c r="E36" s="138">
        <v>68178.881999999998</v>
      </c>
      <c r="F36" s="139">
        <f>Table10[[#This Row],[اردیبهشت‌ماه 1397]]/Table10[[#This Row],[فروردین‌ماه 1397]]-1</f>
        <v>0.85051616587594436</v>
      </c>
      <c r="G36" s="139">
        <f>Table10[[#This Row],[اردیبهشت‌ماه 1397]]/Table10[[#This Row],[اردیبهشت‌ماه 1396]]-1</f>
        <v>-0.91349930026720005</v>
      </c>
      <c r="H36" s="138">
        <f>SUM(Table10[[#This Row],[اردیبهشت‌ماه 1397]],Table10[[#This Row],[فروردین‌ماه 1397]])</f>
        <v>9084.4809999999998</v>
      </c>
    </row>
    <row r="37" spans="1:9">
      <c r="A37" s="346">
        <v>35</v>
      </c>
      <c r="B37" s="345" t="s">
        <v>34</v>
      </c>
      <c r="C37" s="138">
        <v>4500.99</v>
      </c>
      <c r="D37" s="136">
        <f>VLOOKUP(Table10[[#This Row],[نام نوع صنعت]],'[1]معاملات فرابورس-صنایع-حجم'!$B$3:$C$44,2,FALSE)</f>
        <v>2229.4540000000002</v>
      </c>
      <c r="E37" s="138">
        <v>2535.748</v>
      </c>
      <c r="F37" s="139">
        <f>Table10[[#This Row],[اردیبهشت‌ماه 1397]]/Table10[[#This Row],[فروردین‌ماه 1397]]-1</f>
        <v>1.0188754735464376</v>
      </c>
      <c r="G37" s="139">
        <f>Table10[[#This Row],[اردیبهشت‌ماه 1397]]/Table10[[#This Row],[اردیبهشت‌ماه 1396]]-1</f>
        <v>0.77501470966357844</v>
      </c>
      <c r="H37" s="138">
        <f>SUM(Table10[[#This Row],[اردیبهشت‌ماه 1397]],Table10[[#This Row],[فروردین‌ماه 1397]])</f>
        <v>6730.4439999999995</v>
      </c>
    </row>
    <row r="38" spans="1:9">
      <c r="A38" s="346">
        <v>36</v>
      </c>
      <c r="B38" s="345" t="s">
        <v>16</v>
      </c>
      <c r="C38" s="138">
        <v>3951.7469999999998</v>
      </c>
      <c r="D38" s="136">
        <f>VLOOKUP(Table10[[#This Row],[نام نوع صنعت]],'[1]معاملات فرابورس-صنایع-حجم'!$B$3:$C$44,2,FALSE)</f>
        <v>2638.2339999999999</v>
      </c>
      <c r="E38" s="138">
        <v>18661.803</v>
      </c>
      <c r="F38" s="139">
        <f>Table10[[#This Row],[اردیبهشت‌ماه 1397]]/Table10[[#This Row],[فروردین‌ماه 1397]]-1</f>
        <v>0.49787585180086369</v>
      </c>
      <c r="G38" s="139">
        <f>Table10[[#This Row],[اردیبهشت‌ماه 1397]]/Table10[[#This Row],[اردیبهشت‌ماه 1396]]-1</f>
        <v>-0.7882440940995894</v>
      </c>
      <c r="H38" s="138">
        <f>SUM(Table10[[#This Row],[اردیبهشت‌ماه 1397]],Table10[[#This Row],[فروردین‌ماه 1397]])</f>
        <v>6589.9809999999998</v>
      </c>
    </row>
    <row r="39" spans="1:9">
      <c r="A39" s="346">
        <v>37</v>
      </c>
      <c r="B39" s="345" t="s">
        <v>86</v>
      </c>
      <c r="C39" s="138">
        <v>3825.3670000000002</v>
      </c>
      <c r="D39" s="136">
        <f>VLOOKUP(Table10[[#This Row],[نام نوع صنعت]],'[1]معاملات فرابورس-صنایع-حجم'!$B$3:$C$44,2,FALSE)</f>
        <v>15449.455</v>
      </c>
      <c r="E39" s="138">
        <v>34786.576999999997</v>
      </c>
      <c r="F39" s="139">
        <f>Table10[[#This Row],[اردیبهشت‌ماه 1397]]/Table10[[#This Row],[فروردین‌ماه 1397]]-1</f>
        <v>-0.75239469612358489</v>
      </c>
      <c r="G39" s="139">
        <f>Table10[[#This Row],[اردیبهشت‌ماه 1397]]/Table10[[#This Row],[اردیبهشت‌ماه 1396]]-1</f>
        <v>-0.89003324471965151</v>
      </c>
      <c r="H39" s="138">
        <f>SUM(Table10[[#This Row],[اردیبهشت‌ماه 1397]],Table10[[#This Row],[فروردین‌ماه 1397]])</f>
        <v>19274.822</v>
      </c>
    </row>
    <row r="40" spans="1:9">
      <c r="A40" s="346">
        <v>38</v>
      </c>
      <c r="B40" s="345" t="s">
        <v>23</v>
      </c>
      <c r="C40" s="138">
        <v>2092.7649999999999</v>
      </c>
      <c r="D40" s="136">
        <f>VLOOKUP(Table10[[#This Row],[نام نوع صنعت]],'[1]معاملات فرابورس-صنایع-حجم'!$B$3:$C$44,2,FALSE)</f>
        <v>1337.6379999999999</v>
      </c>
      <c r="E40" s="138">
        <v>9476.43</v>
      </c>
      <c r="F40" s="139">
        <f>Table10[[#This Row],[اردیبهشت‌ماه 1397]]/Table10[[#This Row],[فروردین‌ماه 1397]]-1</f>
        <v>0.56452268850017728</v>
      </c>
      <c r="G40" s="139">
        <f>Table10[[#This Row],[اردیبهشت‌ماه 1397]]/Table10[[#This Row],[اردیبهشت‌ماه 1396]]-1</f>
        <v>-0.77916103427134487</v>
      </c>
      <c r="H40" s="138">
        <f>SUM(Table10[[#This Row],[اردیبهشت‌ماه 1397]],Table10[[#This Row],[فروردین‌ماه 1397]])</f>
        <v>3430.4029999999998</v>
      </c>
    </row>
    <row r="41" spans="1:9">
      <c r="A41" s="346">
        <v>39</v>
      </c>
      <c r="B41" s="345" t="s">
        <v>83</v>
      </c>
      <c r="C41" s="138">
        <v>1874.067</v>
      </c>
      <c r="D41" s="136">
        <f>VLOOKUP(Table10[[#This Row],[نام نوع صنعت]],'[1]معاملات فرابورس-صنایع-حجم'!$B$3:$C$44,2,FALSE)</f>
        <v>706.923</v>
      </c>
      <c r="E41" s="138">
        <v>1321.402</v>
      </c>
      <c r="F41" s="139">
        <f>Table10[[#This Row],[اردیبهشت‌ماه 1397]]/Table10[[#This Row],[فروردین‌ماه 1397]]-1</f>
        <v>1.651019983788899</v>
      </c>
      <c r="G41" s="139">
        <f>Table10[[#This Row],[اردیبهشت‌ماه 1397]]/Table10[[#This Row],[اردیبهشت‌ماه 1396]]-1</f>
        <v>0.41824138301591796</v>
      </c>
      <c r="H41" s="138">
        <f>SUM(Table10[[#This Row],[اردیبهشت‌ماه 1397]],Table10[[#This Row],[فروردین‌ماه 1397]])</f>
        <v>2580.9899999999998</v>
      </c>
    </row>
    <row r="42" spans="1:9">
      <c r="A42" s="346">
        <v>40</v>
      </c>
      <c r="B42" s="345" t="s">
        <v>38</v>
      </c>
      <c r="C42" s="138">
        <v>842.46</v>
      </c>
      <c r="D42" s="136" t="s">
        <v>154</v>
      </c>
      <c r="E42" s="138">
        <v>2.6640000000000001</v>
      </c>
      <c r="F42" s="139" t="s">
        <v>154</v>
      </c>
      <c r="G42" s="139">
        <f>Table10[[#This Row],[اردیبهشت‌ماه 1397]]/Table10[[#This Row],[اردیبهشت‌ماه 1396]]-1</f>
        <v>315.23873873873873</v>
      </c>
      <c r="H42" s="138">
        <f>SUM(Table10[[#This Row],[اردیبهشت‌ماه 1397]],Table10[[#This Row],[فروردین‌ماه 1397]])</f>
        <v>842.46</v>
      </c>
    </row>
    <row r="43" spans="1:9">
      <c r="A43" s="346">
        <v>41</v>
      </c>
      <c r="B43" s="345" t="s">
        <v>40</v>
      </c>
      <c r="C43" s="138">
        <v>598.56799999999998</v>
      </c>
      <c r="D43" s="136">
        <f>VLOOKUP(Table10[[#This Row],[نام نوع صنعت]],'[1]معاملات فرابورس-صنایع-حجم'!$B$3:$C$44,2,FALSE)</f>
        <v>3973.1469999999999</v>
      </c>
      <c r="E43" s="138">
        <v>11.1</v>
      </c>
      <c r="F43" s="139">
        <f>Table10[[#This Row],[اردیبهشت‌ماه 1397]]/Table10[[#This Row],[فروردین‌ماه 1397]]-1</f>
        <v>-0.84934662623859625</v>
      </c>
      <c r="G43" s="139">
        <f>Table10[[#This Row],[اردیبهشت‌ماه 1397]]/Table10[[#This Row],[اردیبهشت‌ماه 1396]]-1</f>
        <v>52.925045045045046</v>
      </c>
      <c r="H43" s="138">
        <f>SUM(Table10[[#This Row],[اردیبهشت‌ماه 1397]],Table10[[#This Row],[فروردین‌ماه 1397]])</f>
        <v>4571.7150000000001</v>
      </c>
    </row>
    <row r="44" spans="1:9">
      <c r="A44" s="386">
        <v>42</v>
      </c>
      <c r="B44" s="345" t="s">
        <v>31</v>
      </c>
      <c r="C44" s="138">
        <v>123.639</v>
      </c>
      <c r="D44" s="136">
        <f>VLOOKUP(Table10[[#This Row],[نام نوع صنعت]],'[1]معاملات فرابورس-صنایع-حجم'!$B$3:$C$44,2,FALSE)</f>
        <v>197.77099999999999</v>
      </c>
      <c r="E44" s="138">
        <v>65.849999999999994</v>
      </c>
      <c r="F44" s="139">
        <f>Table10[[#This Row],[اردیبهشت‌ماه 1397]]/Table10[[#This Row],[فروردین‌ماه 1397]]-1</f>
        <v>-0.37483756465811469</v>
      </c>
      <c r="G44" s="63"/>
      <c r="H44" s="63"/>
    </row>
    <row r="45" spans="1:9">
      <c r="A45" s="386">
        <v>43</v>
      </c>
      <c r="B45" s="345" t="s">
        <v>928</v>
      </c>
      <c r="C45" s="138"/>
      <c r="D45" s="136">
        <f>VLOOKUP(Table10[[#This Row],[نام نوع صنعت]],'[1]معاملات فرابورس-صنایع-حجم'!$B$3:$C$44,2,FALSE)</f>
        <v>0</v>
      </c>
      <c r="E45" s="138"/>
      <c r="F45" s="139" t="s">
        <v>154</v>
      </c>
    </row>
    <row r="46" spans="1:9">
      <c r="B46" s="345"/>
      <c r="C46" s="136"/>
      <c r="D46" s="136"/>
      <c r="E46" s="136"/>
      <c r="F46" s="139"/>
    </row>
    <row r="47" spans="1:9" ht="18.75">
      <c r="A47" s="171" t="s">
        <v>72</v>
      </c>
      <c r="B47" s="239" t="s">
        <v>465</v>
      </c>
      <c r="C47" s="889" t="s">
        <v>47</v>
      </c>
      <c r="D47" s="889"/>
      <c r="E47" s="889"/>
      <c r="F47" s="887" t="s">
        <v>68</v>
      </c>
      <c r="G47" s="888"/>
      <c r="H47" s="664" t="s">
        <v>450</v>
      </c>
      <c r="I47" s="240" t="s">
        <v>702</v>
      </c>
    </row>
    <row r="48" spans="1:9" ht="22.5" customHeight="1">
      <c r="A48" s="181"/>
      <c r="B48" s="320"/>
      <c r="C48" s="267" t="s">
        <v>1066</v>
      </c>
      <c r="D48" s="267" t="s">
        <v>1024</v>
      </c>
      <c r="E48" s="299" t="s">
        <v>1067</v>
      </c>
      <c r="F48" s="315" t="s">
        <v>48</v>
      </c>
      <c r="G48" s="268" t="s">
        <v>48</v>
      </c>
      <c r="H48" s="297" t="s">
        <v>1098</v>
      </c>
      <c r="I48" s="744" t="s">
        <v>1066</v>
      </c>
    </row>
    <row r="49" spans="1:9" ht="17.25">
      <c r="A49" s="271">
        <v>1</v>
      </c>
      <c r="B49" s="99" t="s">
        <v>35</v>
      </c>
      <c r="C49" s="251">
        <v>1417628.2150000001</v>
      </c>
      <c r="D49" s="251">
        <v>369238.27100000001</v>
      </c>
      <c r="E49" s="251">
        <v>631444.81700000004</v>
      </c>
      <c r="F49" s="348">
        <v>2.8393317441354826</v>
      </c>
      <c r="G49" s="349">
        <v>1.2450547962926741</v>
      </c>
      <c r="H49" s="678">
        <v>1786866.486</v>
      </c>
      <c r="I49" s="269">
        <f>C49/'معاملات فرابورس- نوع اوراق'!$N$17</f>
        <v>0.23992918731850477</v>
      </c>
    </row>
    <row r="50" spans="1:9" ht="17.25">
      <c r="A50" s="271">
        <v>2</v>
      </c>
      <c r="B50" s="99" t="s">
        <v>29</v>
      </c>
      <c r="C50" s="251">
        <v>1080135.125</v>
      </c>
      <c r="D50" s="251">
        <v>673029.50699999998</v>
      </c>
      <c r="E50" s="251">
        <v>2171153.39</v>
      </c>
      <c r="F50" s="348">
        <v>0.6048852446524311</v>
      </c>
      <c r="G50" s="349">
        <v>-0.50250630380380445</v>
      </c>
      <c r="H50" s="679">
        <v>1753164.632</v>
      </c>
      <c r="I50" s="269">
        <f>C50/'معاملات فرابورس- نوع اوراق'!$N$17</f>
        <v>0.18280952649875237</v>
      </c>
    </row>
    <row r="51" spans="1:9" ht="17.25">
      <c r="A51" s="271">
        <v>3</v>
      </c>
      <c r="B51" s="99" t="s">
        <v>10</v>
      </c>
      <c r="C51" s="251">
        <v>737411.228</v>
      </c>
      <c r="D51" s="251">
        <v>221872.644</v>
      </c>
      <c r="E51" s="251">
        <v>677103.82400000002</v>
      </c>
      <c r="F51" s="348">
        <v>2.3235788545432396</v>
      </c>
      <c r="G51" s="349">
        <v>8.906670123901117E-2</v>
      </c>
      <c r="H51" s="679">
        <v>959283.87199999997</v>
      </c>
      <c r="I51" s="269">
        <f>C51/'معاملات فرابورس- نوع اوراق'!$N$17</f>
        <v>0.12480456778548289</v>
      </c>
    </row>
    <row r="52" spans="1:9" ht="17.25">
      <c r="A52" s="271">
        <v>4</v>
      </c>
      <c r="B52" s="99" t="s">
        <v>12</v>
      </c>
      <c r="C52" s="251">
        <v>516300.31400000001</v>
      </c>
      <c r="D52" s="251">
        <v>4692.3109999999997</v>
      </c>
      <c r="E52" s="251">
        <v>1565766.128</v>
      </c>
      <c r="F52" s="348">
        <v>109.03113689608384</v>
      </c>
      <c r="G52" s="349">
        <v>-0.67025706791889417</v>
      </c>
      <c r="H52" s="679">
        <v>520992.625</v>
      </c>
      <c r="I52" s="269">
        <f>C52/'معاملات فرابورس- نوع اوراق'!$N$17</f>
        <v>8.7382230008951123E-2</v>
      </c>
    </row>
    <row r="53" spans="1:9" ht="17.25">
      <c r="A53" s="271">
        <v>5</v>
      </c>
      <c r="B53" s="99" t="s">
        <v>13</v>
      </c>
      <c r="C53" s="251">
        <v>317094.158</v>
      </c>
      <c r="D53" s="251">
        <v>221404.024</v>
      </c>
      <c r="E53" s="251">
        <v>170001.71799999999</v>
      </c>
      <c r="F53" s="348">
        <v>0.43219690532815247</v>
      </c>
      <c r="G53" s="349">
        <v>0.86524090303605061</v>
      </c>
      <c r="H53" s="679">
        <v>538498.18200000003</v>
      </c>
      <c r="I53" s="269">
        <f>C53/'معاملات فرابورس- نوع اوراق'!$N$17</f>
        <v>5.3667204720798771E-2</v>
      </c>
    </row>
    <row r="54" spans="1:9" ht="17.25">
      <c r="A54" s="271">
        <v>6</v>
      </c>
      <c r="B54" s="99" t="s">
        <v>24</v>
      </c>
      <c r="C54" s="251">
        <v>280073.848</v>
      </c>
      <c r="D54" s="251">
        <v>89528.03</v>
      </c>
      <c r="E54" s="251">
        <v>134503.67499999999</v>
      </c>
      <c r="F54" s="348">
        <v>2.1283369912193981</v>
      </c>
      <c r="G54" s="349">
        <v>1.082276547462365</v>
      </c>
      <c r="H54" s="679">
        <v>369601.87800000003</v>
      </c>
      <c r="I54" s="269">
        <f>C54/'معاملات فرابورس- نوع اوراق'!$N$17</f>
        <v>4.7401631844500518E-2</v>
      </c>
    </row>
    <row r="55" spans="1:9" ht="17.25">
      <c r="A55" s="271">
        <v>7</v>
      </c>
      <c r="B55" s="99" t="s">
        <v>36</v>
      </c>
      <c r="C55" s="251">
        <v>165588.84</v>
      </c>
      <c r="D55" s="251">
        <v>242909.13699999999</v>
      </c>
      <c r="E55" s="251">
        <v>246716.86900000001</v>
      </c>
      <c r="F55" s="348">
        <v>-0.31830954551536694</v>
      </c>
      <c r="G55" s="349">
        <v>-0.32883049030587364</v>
      </c>
      <c r="H55" s="679">
        <v>408497.97699999996</v>
      </c>
      <c r="I55" s="269">
        <f>C55/'معاملات فرابورس- نوع اوراق'!$N$17</f>
        <v>2.802539861286121E-2</v>
      </c>
    </row>
    <row r="56" spans="1:9" ht="17.25">
      <c r="A56" s="271">
        <v>8</v>
      </c>
      <c r="B56" s="99" t="s">
        <v>20</v>
      </c>
      <c r="C56" s="251">
        <v>142153.742</v>
      </c>
      <c r="D56" s="251">
        <v>71088.557000000001</v>
      </c>
      <c r="E56" s="251">
        <v>556178.48100000003</v>
      </c>
      <c r="F56" s="348">
        <v>0.99967122697398403</v>
      </c>
      <c r="G56" s="349">
        <v>-0.74440984889525064</v>
      </c>
      <c r="H56" s="679">
        <v>213242.299</v>
      </c>
      <c r="I56" s="269">
        <f>C56/'معاملات فرابورس- نوع اوراق'!$N$17</f>
        <v>2.4059080816435638E-2</v>
      </c>
    </row>
    <row r="57" spans="1:9" ht="17.25">
      <c r="A57" s="271">
        <v>9</v>
      </c>
      <c r="B57" s="99" t="s">
        <v>14</v>
      </c>
      <c r="C57" s="251">
        <v>124261.34299999999</v>
      </c>
      <c r="D57" s="251">
        <v>85529.683000000005</v>
      </c>
      <c r="E57" s="252">
        <v>322118.89500000002</v>
      </c>
      <c r="F57" s="348">
        <v>0.45284465745067704</v>
      </c>
      <c r="G57" s="349">
        <v>-0.61423764663044689</v>
      </c>
      <c r="H57" s="679">
        <v>209791.02600000001</v>
      </c>
      <c r="I57" s="269">
        <f>C57/'معاملات فرابورس- نوع اوراق'!$N$17</f>
        <v>2.1030847669109044E-2</v>
      </c>
    </row>
    <row r="58" spans="1:9" ht="17.25">
      <c r="A58" s="271">
        <v>10</v>
      </c>
      <c r="B58" s="99" t="s">
        <v>22</v>
      </c>
      <c r="C58" s="251">
        <v>119090.054</v>
      </c>
      <c r="D58" s="251">
        <v>73090.013999999996</v>
      </c>
      <c r="E58" s="251">
        <v>121992.55899999999</v>
      </c>
      <c r="F58" s="348">
        <v>0.62936148842439699</v>
      </c>
      <c r="G58" s="349">
        <v>-2.3792475736163499E-2</v>
      </c>
      <c r="H58" s="679">
        <v>192180.068</v>
      </c>
      <c r="I58" s="269">
        <f>C58/'معاملات فرابورس- نوع اوراق'!$N$17</f>
        <v>2.0155623012862257E-2</v>
      </c>
    </row>
    <row r="59" spans="1:9" ht="18">
      <c r="A59" s="272"/>
      <c r="B59" s="270" t="s">
        <v>43</v>
      </c>
      <c r="C59" s="257">
        <f>SUM(C49:C58)</f>
        <v>4899736.8670000006</v>
      </c>
      <c r="D59" s="257">
        <f>SUM(D49:D58)</f>
        <v>2052382.1780000001</v>
      </c>
      <c r="E59" s="257">
        <f>SUM(E49:E58)</f>
        <v>6596980.3560000006</v>
      </c>
      <c r="F59" s="683">
        <f>C59/D59-1</f>
        <v>1.387341363378376</v>
      </c>
      <c r="G59" s="684">
        <f>(C59/E59)-1</f>
        <v>-0.25727581369199393</v>
      </c>
      <c r="H59" s="685">
        <f>SUM(H49:H58)</f>
        <v>6952119.0449999999</v>
      </c>
      <c r="I59" s="371">
        <f>C59/'معاملات فرابورس- نوع اوراق'!$N$17</f>
        <v>0.82926529828825868</v>
      </c>
    </row>
  </sheetData>
  <mergeCells count="4">
    <mergeCell ref="F1:G1"/>
    <mergeCell ref="C1:E1"/>
    <mergeCell ref="F47:G47"/>
    <mergeCell ref="C47:E47"/>
  </mergeCells>
  <pageMargins left="0.7" right="0.7" top="0.75" bottom="0.75" header="0.3" footer="0.3"/>
  <pageSetup paperSize="9" orientation="portrait" r:id="rId1"/>
  <drawing r:id="rId2"/>
  <tableParts count="1">
    <tablePart r:id="rId3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3" id="{41CDBA2F-EC1F-4EA2-81D4-82F8E7C6401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  <x14:cfIcon iconSet="3Arrows" iconId="0"/>
              <x14:cfIcon iconSet="3Arrows" iconId="0"/>
              <x14:cfIcon iconSet="3Arrows" iconId="2"/>
            </x14:iconSet>
          </x14:cfRule>
          <x14:cfRule type="iconSet" priority="4" id="{C6F6527B-DBDC-4E8B-B202-05886F7BC66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  <x14:cfIcon iconSet="3TrafficLights1" iconId="0"/>
              <x14:cfIcon iconSet="3Arrows" iconId="0"/>
              <x14:cfIcon iconSet="3Arrows" iconId="2"/>
            </x14:iconSet>
          </x14:cfRule>
          <xm:sqref>F3:F43</xm:sqref>
        </x14:conditionalFormatting>
        <x14:conditionalFormatting xmlns:xm="http://schemas.microsoft.com/office/excel/2006/main">
          <x14:cfRule type="iconSet" priority="2" id="{2FA35141-57BC-4936-B917-3C7DC46CBCD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  <x14:cfIcon iconSet="3Arrows" iconId="0"/>
              <x14:cfIcon iconSet="3Arrows" iconId="0"/>
              <x14:cfIcon iconSet="3Arrows" iconId="2"/>
            </x14:iconSet>
          </x14:cfRule>
          <xm:sqref>G3:G43</xm:sqref>
        </x14:conditionalFormatting>
        <x14:conditionalFormatting xmlns:xm="http://schemas.microsoft.com/office/excel/2006/main">
          <x14:cfRule type="iconSet" priority="1" id="{E7F9C443-9A72-4E0B-A843-92A4273003B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  <x14:cfIcon iconSet="3Arrows" iconId="0"/>
              <x14:cfIcon iconSet="3Arrows" iconId="0"/>
              <x14:cfIcon iconSet="3Arrows" iconId="2"/>
            </x14:iconSet>
          </x14:cfRule>
          <xm:sqref>G3:G43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tabColor theme="4" tint="0.59999389629810485"/>
  </sheetPr>
  <dimension ref="A1:N60"/>
  <sheetViews>
    <sheetView showGridLines="0" rightToLeft="1" topLeftCell="A43" zoomScaleNormal="100" workbookViewId="0">
      <selection activeCell="C55" sqref="C55"/>
    </sheetView>
  </sheetViews>
  <sheetFormatPr defaultRowHeight="15"/>
  <cols>
    <col min="1" max="1" width="4.625" bestFit="1" customWidth="1"/>
    <col min="2" max="2" width="34.625" bestFit="1" customWidth="1"/>
    <col min="3" max="3" width="15.375" customWidth="1"/>
    <col min="4" max="4" width="15.75" customWidth="1"/>
    <col min="5" max="6" width="13.125" customWidth="1"/>
    <col min="7" max="7" width="15.375" customWidth="1"/>
    <col min="8" max="8" width="13.625" style="544" customWidth="1"/>
    <col min="9" max="9" width="13.75" customWidth="1"/>
    <col min="11" max="11" width="6.125" customWidth="1"/>
    <col min="12" max="12" width="28.125" customWidth="1"/>
    <col min="13" max="13" width="14.375" bestFit="1" customWidth="1"/>
    <col min="14" max="14" width="13.375" bestFit="1" customWidth="1"/>
  </cols>
  <sheetData>
    <row r="1" spans="1:14" ht="21" customHeight="1">
      <c r="A1" s="209" t="s">
        <v>72</v>
      </c>
      <c r="B1" s="209"/>
      <c r="C1" s="925" t="s">
        <v>47</v>
      </c>
      <c r="D1" s="925"/>
      <c r="E1" s="925"/>
      <c r="F1" s="925" t="s">
        <v>68</v>
      </c>
      <c r="G1" s="925"/>
      <c r="H1" s="665"/>
    </row>
    <row r="2" spans="1:14" ht="34.5" customHeight="1" thickBot="1">
      <c r="A2" s="29"/>
      <c r="B2" s="213" t="s">
        <v>4</v>
      </c>
      <c r="C2" s="250" t="s">
        <v>1066</v>
      </c>
      <c r="D2" s="213" t="s">
        <v>1024</v>
      </c>
      <c r="E2" s="250" t="s">
        <v>1067</v>
      </c>
      <c r="F2" s="219" t="s">
        <v>48</v>
      </c>
      <c r="G2" s="218" t="s">
        <v>761</v>
      </c>
      <c r="H2" s="217" t="s">
        <v>1099</v>
      </c>
      <c r="L2" s="79" t="s">
        <v>4</v>
      </c>
      <c r="M2" s="217" t="s">
        <v>1066</v>
      </c>
      <c r="N2" s="217" t="s">
        <v>1024</v>
      </c>
    </row>
    <row r="3" spans="1:14" ht="19.5" customHeight="1" thickTop="1">
      <c r="A3" s="212">
        <v>1</v>
      </c>
      <c r="B3" s="64" t="s">
        <v>83</v>
      </c>
      <c r="C3" s="138">
        <v>135774</v>
      </c>
      <c r="D3" s="136">
        <f>VLOOKUP(Table11[[#This Row],[نام نوع صنعت]],'[1]معاملات فرابورس-صنایع-تعداد'!$B$3:$C$43,2,FALSE)</f>
        <v>59871</v>
      </c>
      <c r="E3" s="138">
        <v>76720</v>
      </c>
      <c r="F3" s="139">
        <f>Table11[[#This Row],[اردیبهشت‌ماه 1397]]/Table11[[#This Row],[فروردین‌ماه 1397]]-1</f>
        <v>1.2677757177932554</v>
      </c>
      <c r="G3" s="139">
        <f>Table11[[#This Row],[اردیبهشت‌ماه 1397]]/Table11[[#This Row],[اردیبهشت‌ماه 1396]]-1</f>
        <v>0.76973409801876946</v>
      </c>
      <c r="H3" s="138">
        <f>Table11[[#This Row],[اردیبهشت‌ماه 1397]]+Table11[[#This Row],[فروردین‌ماه 1397]]</f>
        <v>195645</v>
      </c>
      <c r="L3" s="212" t="s">
        <v>10</v>
      </c>
      <c r="M3" s="136">
        <v>77823</v>
      </c>
      <c r="N3" s="136">
        <v>30802</v>
      </c>
    </row>
    <row r="4" spans="1:14">
      <c r="A4" s="212">
        <f>1+A3</f>
        <v>2</v>
      </c>
      <c r="B4" s="64" t="s">
        <v>10</v>
      </c>
      <c r="C4" s="138">
        <v>77823</v>
      </c>
      <c r="D4" s="136">
        <f>VLOOKUP(Table11[[#This Row],[نام نوع صنعت]],'[1]معاملات فرابورس-صنایع-تعداد'!$B$3:$C$43,2,FALSE)</f>
        <v>30802</v>
      </c>
      <c r="E4" s="138">
        <v>66649</v>
      </c>
      <c r="F4" s="139">
        <f>Table11[[#This Row],[اردیبهشت‌ماه 1397]]/Table11[[#This Row],[فروردین‌ماه 1397]]-1</f>
        <v>1.5265567170962924</v>
      </c>
      <c r="G4" s="139">
        <f>Table11[[#This Row],[اردیبهشت‌ماه 1397]]/Table11[[#This Row],[اردیبهشت‌ماه 1396]]-1</f>
        <v>0.16765442842353218</v>
      </c>
      <c r="H4" s="138">
        <f>Table11[[#This Row],[اردیبهشت‌ماه 1397]]+Table11[[#This Row],[فروردین‌ماه 1397]]</f>
        <v>108625</v>
      </c>
      <c r="L4" s="212" t="s">
        <v>35</v>
      </c>
      <c r="M4" s="136">
        <v>70556</v>
      </c>
      <c r="N4" s="136">
        <v>42905</v>
      </c>
    </row>
    <row r="5" spans="1:14">
      <c r="A5" s="433">
        <f t="shared" ref="A5:A45" si="0">1+A4</f>
        <v>3</v>
      </c>
      <c r="B5" s="64" t="s">
        <v>35</v>
      </c>
      <c r="C5" s="138">
        <v>70556</v>
      </c>
      <c r="D5" s="136">
        <f>VLOOKUP(Table11[[#This Row],[نام نوع صنعت]],'[1]معاملات فرابورس-صنایع-تعداد'!$B$3:$C$43,2,FALSE)</f>
        <v>42905</v>
      </c>
      <c r="E5" s="138">
        <v>40550</v>
      </c>
      <c r="F5" s="139">
        <f>Table11[[#This Row],[اردیبهشت‌ماه 1397]]/Table11[[#This Row],[فروردین‌ماه 1397]]-1</f>
        <v>0.64447034145204518</v>
      </c>
      <c r="G5" s="139">
        <f>Table11[[#This Row],[اردیبهشت‌ماه 1397]]/Table11[[#This Row],[اردیبهشت‌ماه 1396]]-1</f>
        <v>0.73997533908754631</v>
      </c>
      <c r="H5" s="138">
        <f>Table11[[#This Row],[اردیبهشت‌ماه 1397]]+Table11[[#This Row],[فروردین‌ماه 1397]]</f>
        <v>113461</v>
      </c>
      <c r="L5" s="212" t="s">
        <v>29</v>
      </c>
      <c r="M5" s="136">
        <v>68914</v>
      </c>
      <c r="N5" s="136">
        <v>48384</v>
      </c>
    </row>
    <row r="6" spans="1:14">
      <c r="A6" s="433">
        <f t="shared" si="0"/>
        <v>4</v>
      </c>
      <c r="B6" s="64" t="s">
        <v>29</v>
      </c>
      <c r="C6" s="138">
        <v>68914</v>
      </c>
      <c r="D6" s="136">
        <f>VLOOKUP(Table11[[#This Row],[نام نوع صنعت]],'[1]معاملات فرابورس-صنایع-تعداد'!$B$3:$C$43,2,FALSE)</f>
        <v>48384</v>
      </c>
      <c r="E6" s="138">
        <v>126717</v>
      </c>
      <c r="F6" s="139">
        <f>Table11[[#This Row],[اردیبهشت‌ماه 1397]]/Table11[[#This Row],[فروردین‌ماه 1397]]-1</f>
        <v>0.42431382275132279</v>
      </c>
      <c r="G6" s="139">
        <f>Table11[[#This Row],[اردیبهشت‌ماه 1397]]/Table11[[#This Row],[اردیبهشت‌ماه 1396]]-1</f>
        <v>-0.45615821081622832</v>
      </c>
      <c r="H6" s="138">
        <f>Table11[[#This Row],[اردیبهشت‌ماه 1397]]+Table11[[#This Row],[فروردین‌ماه 1397]]</f>
        <v>117298</v>
      </c>
      <c r="L6" s="212" t="s">
        <v>36</v>
      </c>
      <c r="M6" s="136">
        <v>41429</v>
      </c>
      <c r="N6" s="136">
        <v>102297</v>
      </c>
    </row>
    <row r="7" spans="1:14">
      <c r="A7" s="433">
        <f t="shared" si="0"/>
        <v>5</v>
      </c>
      <c r="B7" s="64" t="s">
        <v>36</v>
      </c>
      <c r="C7" s="138">
        <v>41429</v>
      </c>
      <c r="D7" s="136">
        <f>VLOOKUP(Table11[[#This Row],[نام نوع صنعت]],'[1]معاملات فرابورس-صنایع-تعداد'!$B$3:$C$43,2,FALSE)</f>
        <v>102297</v>
      </c>
      <c r="E7" s="138">
        <v>49293</v>
      </c>
      <c r="F7" s="139">
        <f>Table11[[#This Row],[اردیبهشت‌ماه 1397]]/Table11[[#This Row],[فروردین‌ماه 1397]]-1</f>
        <v>-0.59501256146319048</v>
      </c>
      <c r="G7" s="139">
        <f>Table11[[#This Row],[اردیبهشت‌ماه 1397]]/Table11[[#This Row],[اردیبهشت‌ماه 1396]]-1</f>
        <v>-0.15953583673138172</v>
      </c>
      <c r="H7" s="138">
        <f>Table11[[#This Row],[اردیبهشت‌ماه 1397]]+Table11[[#This Row],[فروردین‌ماه 1397]]</f>
        <v>143726</v>
      </c>
      <c r="L7" s="212" t="s">
        <v>24</v>
      </c>
      <c r="M7" s="136">
        <v>27874</v>
      </c>
      <c r="N7" s="136">
        <v>10684</v>
      </c>
    </row>
    <row r="8" spans="1:14">
      <c r="A8" s="433">
        <f t="shared" si="0"/>
        <v>6</v>
      </c>
      <c r="B8" s="64" t="s">
        <v>24</v>
      </c>
      <c r="C8" s="138">
        <v>27874</v>
      </c>
      <c r="D8" s="136">
        <f>VLOOKUP(Table11[[#This Row],[نام نوع صنعت]],'[1]معاملات فرابورس-صنایع-تعداد'!$B$3:$C$43,2,FALSE)</f>
        <v>10684</v>
      </c>
      <c r="E8" s="138">
        <v>13562</v>
      </c>
      <c r="F8" s="139">
        <f>Table11[[#This Row],[اردیبهشت‌ماه 1397]]/Table11[[#This Row],[فروردین‌ماه 1397]]-1</f>
        <v>1.6089479595657057</v>
      </c>
      <c r="G8" s="139">
        <f>Table11[[#This Row],[اردیبهشت‌ماه 1397]]/Table11[[#This Row],[اردیبهشت‌ماه 1396]]-1</f>
        <v>1.0553015779383572</v>
      </c>
      <c r="H8" s="138">
        <f>Table11[[#This Row],[اردیبهشت‌ماه 1397]]+Table11[[#This Row],[فروردین‌ماه 1397]]</f>
        <v>38558</v>
      </c>
      <c r="L8" s="212" t="s">
        <v>13</v>
      </c>
      <c r="M8" s="136">
        <v>26974</v>
      </c>
      <c r="N8" s="136">
        <v>20801</v>
      </c>
    </row>
    <row r="9" spans="1:14" ht="21" customHeight="1">
      <c r="A9" s="433">
        <f t="shared" si="0"/>
        <v>7</v>
      </c>
      <c r="B9" s="64" t="s">
        <v>13</v>
      </c>
      <c r="C9" s="138">
        <v>26974</v>
      </c>
      <c r="D9" s="136">
        <f>VLOOKUP(Table11[[#This Row],[نام نوع صنعت]],'[1]معاملات فرابورس-صنایع-تعداد'!$B$3:$C$43,2,FALSE)</f>
        <v>20801</v>
      </c>
      <c r="E9" s="138">
        <v>9577</v>
      </c>
      <c r="F9" s="139">
        <f>Table11[[#This Row],[اردیبهشت‌ماه 1397]]/Table11[[#This Row],[فروردین‌ماه 1397]]-1</f>
        <v>0.29676457862602756</v>
      </c>
      <c r="G9" s="139">
        <f>Table11[[#This Row],[اردیبهشت‌ماه 1397]]/Table11[[#This Row],[اردیبهشت‌ماه 1396]]-1</f>
        <v>1.8165396261877413</v>
      </c>
      <c r="H9" s="138">
        <f>Table11[[#This Row],[اردیبهشت‌ماه 1397]]+Table11[[#This Row],[فروردین‌ماه 1397]]</f>
        <v>47775</v>
      </c>
      <c r="L9" s="212" t="s">
        <v>22</v>
      </c>
      <c r="M9" s="136">
        <v>19787</v>
      </c>
      <c r="N9" s="136">
        <v>11153</v>
      </c>
    </row>
    <row r="10" spans="1:14">
      <c r="A10" s="433">
        <f t="shared" si="0"/>
        <v>8</v>
      </c>
      <c r="B10" s="64" t="s">
        <v>22</v>
      </c>
      <c r="C10" s="138">
        <v>19787</v>
      </c>
      <c r="D10" s="136">
        <f>VLOOKUP(Table11[[#This Row],[نام نوع صنعت]],'[1]معاملات فرابورس-صنایع-تعداد'!$B$3:$C$43,2,FALSE)</f>
        <v>11153</v>
      </c>
      <c r="E10" s="138">
        <v>12183</v>
      </c>
      <c r="F10" s="139">
        <f>Table11[[#This Row],[اردیبهشت‌ماه 1397]]/Table11[[#This Row],[فروردین‌ماه 1397]]-1</f>
        <v>0.77414148659553494</v>
      </c>
      <c r="G10" s="139">
        <f>Table11[[#This Row],[اردیبهشت‌ماه 1397]]/Table11[[#This Row],[اردیبهشت‌ماه 1396]]-1</f>
        <v>0.62414840351309198</v>
      </c>
      <c r="H10" s="138">
        <f>Table11[[#This Row],[اردیبهشت‌ماه 1397]]+Table11[[#This Row],[فروردین‌ماه 1397]]</f>
        <v>30940</v>
      </c>
      <c r="L10" s="212" t="s">
        <v>14</v>
      </c>
      <c r="M10" s="136">
        <v>19232</v>
      </c>
      <c r="N10" s="136">
        <v>15227</v>
      </c>
    </row>
    <row r="11" spans="1:14">
      <c r="A11" s="433">
        <f t="shared" si="0"/>
        <v>9</v>
      </c>
      <c r="B11" s="64" t="s">
        <v>14</v>
      </c>
      <c r="C11" s="138">
        <v>19232</v>
      </c>
      <c r="D11" s="136">
        <f>VLOOKUP(Table11[[#This Row],[نام نوع صنعت]],'[1]معاملات فرابورس-صنایع-تعداد'!$B$3:$C$43,2,FALSE)</f>
        <v>15227</v>
      </c>
      <c r="E11" s="138">
        <v>39397</v>
      </c>
      <c r="F11" s="139">
        <f>Table11[[#This Row],[اردیبهشت‌ماه 1397]]/Table11[[#This Row],[فروردین‌ماه 1397]]-1</f>
        <v>0.26301963617258806</v>
      </c>
      <c r="G11" s="139">
        <f>Table11[[#This Row],[اردیبهشت‌ماه 1397]]/Table11[[#This Row],[اردیبهشت‌ماه 1396]]-1</f>
        <v>-0.51184100312206515</v>
      </c>
      <c r="H11" s="138">
        <f>Table11[[#This Row],[اردیبهشت‌ماه 1397]]+Table11[[#This Row],[فروردین‌ماه 1397]]</f>
        <v>34459</v>
      </c>
      <c r="L11" s="212" t="s">
        <v>88</v>
      </c>
      <c r="M11" s="136">
        <v>17238</v>
      </c>
      <c r="N11" s="136">
        <v>9499</v>
      </c>
    </row>
    <row r="12" spans="1:14">
      <c r="A12" s="433">
        <f t="shared" si="0"/>
        <v>10</v>
      </c>
      <c r="B12" s="64" t="s">
        <v>82</v>
      </c>
      <c r="C12" s="138">
        <v>17537</v>
      </c>
      <c r="D12" s="136">
        <f>VLOOKUP(Table11[[#This Row],[نام نوع صنعت]],'[1]معاملات فرابورس-صنایع-تعداد'!$B$3:$C$43,2,FALSE)</f>
        <v>11987</v>
      </c>
      <c r="E12" s="138">
        <v>12761</v>
      </c>
      <c r="F12" s="139">
        <f>Table11[[#This Row],[اردیبهشت‌ماه 1397]]/Table11[[#This Row],[فروردین‌ماه 1397]]-1</f>
        <v>0.4630015850504714</v>
      </c>
      <c r="G12" s="139">
        <f>Table11[[#This Row],[اردیبهشت‌ماه 1397]]/Table11[[#This Row],[اردیبهشت‌ماه 1396]]-1</f>
        <v>0.37426533970691955</v>
      </c>
      <c r="H12" s="138">
        <f>Table11[[#This Row],[اردیبهشت‌ماه 1397]]+Table11[[#This Row],[فروردین‌ماه 1397]]</f>
        <v>29524</v>
      </c>
      <c r="L12" s="212" t="s">
        <v>30</v>
      </c>
      <c r="M12" s="136">
        <v>16342</v>
      </c>
      <c r="N12" s="136">
        <v>3161</v>
      </c>
    </row>
    <row r="13" spans="1:14">
      <c r="A13" s="433">
        <f t="shared" si="0"/>
        <v>11</v>
      </c>
      <c r="B13" s="64" t="s">
        <v>88</v>
      </c>
      <c r="C13" s="138">
        <v>17238</v>
      </c>
      <c r="D13" s="136">
        <f>VLOOKUP(Table11[[#This Row],[نام نوع صنعت]],'[1]معاملات فرابورس-صنایع-تعداد'!$B$3:$C$43,2,FALSE)</f>
        <v>9499</v>
      </c>
      <c r="E13" s="138">
        <v>3284</v>
      </c>
      <c r="F13" s="139">
        <f>Table11[[#This Row],[اردیبهشت‌ماه 1397]]/Table11[[#This Row],[فروردین‌ماه 1397]]-1</f>
        <v>0.81471733866722817</v>
      </c>
      <c r="G13" s="139">
        <f>Table11[[#This Row],[اردیبهشت‌ماه 1397]]/Table11[[#This Row],[اردیبهشت‌ماه 1396]]-1</f>
        <v>4.2490864799025578</v>
      </c>
      <c r="H13" s="138">
        <f>Table11[[#This Row],[اردیبهشت‌ماه 1397]]+Table11[[#This Row],[فروردین‌ماه 1397]]</f>
        <v>26737</v>
      </c>
      <c r="L13" s="61" t="s">
        <v>155</v>
      </c>
      <c r="M13" s="136">
        <f>SUM(C3:C43)-C3-C20-C12-C60</f>
        <v>144035</v>
      </c>
      <c r="N13" s="136">
        <f>SUM(D3:D43)-D3-D20-D12-D60</f>
        <v>90997</v>
      </c>
    </row>
    <row r="14" spans="1:14">
      <c r="A14" s="433">
        <f t="shared" si="0"/>
        <v>12</v>
      </c>
      <c r="B14" s="64" t="s">
        <v>30</v>
      </c>
      <c r="C14" s="138">
        <v>16342</v>
      </c>
      <c r="D14" s="136">
        <f>VLOOKUP(Table11[[#This Row],[نام نوع صنعت]],'[1]معاملات فرابورس-صنایع-تعداد'!$B$3:$C$43,2,FALSE)</f>
        <v>3161</v>
      </c>
      <c r="E14" s="138">
        <v>23716</v>
      </c>
      <c r="F14" s="139">
        <f>Table11[[#This Row],[اردیبهشت‌ماه 1397]]/Table11[[#This Row],[فروردین‌ماه 1397]]-1</f>
        <v>4.1698829484340401</v>
      </c>
      <c r="G14" s="139">
        <f>Table11[[#This Row],[اردیبهشت‌ماه 1397]]/Table11[[#This Row],[اردیبهشت‌ماه 1396]]-1</f>
        <v>-0.31092933040984994</v>
      </c>
      <c r="H14" s="138">
        <f>Table11[[#This Row],[اردیبهشت‌ماه 1397]]+Table11[[#This Row],[فروردین‌ماه 1397]]</f>
        <v>19503</v>
      </c>
    </row>
    <row r="15" spans="1:14">
      <c r="A15" s="433">
        <f t="shared" si="0"/>
        <v>13</v>
      </c>
      <c r="B15" s="64" t="s">
        <v>81</v>
      </c>
      <c r="C15" s="138">
        <v>12667</v>
      </c>
      <c r="D15" s="136">
        <f>VLOOKUP(Table11[[#This Row],[نام نوع صنعت]],'[1]معاملات فرابورس-صنایع-تعداد'!$B$3:$C$43,2,FALSE)</f>
        <v>4018</v>
      </c>
      <c r="E15" s="138">
        <v>18778</v>
      </c>
      <c r="F15" s="139">
        <f>Table11[[#This Row],[اردیبهشت‌ماه 1397]]/Table11[[#This Row],[فروردین‌ماه 1397]]-1</f>
        <v>2.1525634644101541</v>
      </c>
      <c r="G15" s="139">
        <f>Table11[[#This Row],[اردیبهشت‌ماه 1397]]/Table11[[#This Row],[اردیبهشت‌ماه 1396]]-1</f>
        <v>-0.32543401853232501</v>
      </c>
      <c r="H15" s="138">
        <f>Table11[[#This Row],[اردیبهشت‌ماه 1397]]+Table11[[#This Row],[فروردین‌ماه 1397]]</f>
        <v>16685</v>
      </c>
    </row>
    <row r="16" spans="1:14">
      <c r="A16" s="433">
        <f t="shared" si="0"/>
        <v>14</v>
      </c>
      <c r="B16" s="64" t="s">
        <v>20</v>
      </c>
      <c r="C16" s="138">
        <v>12501</v>
      </c>
      <c r="D16" s="136">
        <f>VLOOKUP(Table11[[#This Row],[نام نوع صنعت]],'[1]معاملات فرابورس-صنایع-تعداد'!$B$3:$C$43,2,FALSE)</f>
        <v>7152</v>
      </c>
      <c r="E16" s="138">
        <v>39278</v>
      </c>
      <c r="F16" s="139">
        <f>Table11[[#This Row],[اردیبهشت‌ماه 1397]]/Table11[[#This Row],[فروردین‌ماه 1397]]-1</f>
        <v>0.74790268456375841</v>
      </c>
      <c r="G16" s="139">
        <f>Table11[[#This Row],[اردیبهشت‌ماه 1397]]/Table11[[#This Row],[اردیبهشت‌ماه 1396]]-1</f>
        <v>-0.68173023066347571</v>
      </c>
      <c r="H16" s="138">
        <f>Table11[[#This Row],[اردیبهشت‌ماه 1397]]+Table11[[#This Row],[فروردین‌ماه 1397]]</f>
        <v>19653</v>
      </c>
    </row>
    <row r="17" spans="1:8">
      <c r="A17" s="433">
        <f t="shared" si="0"/>
        <v>15</v>
      </c>
      <c r="B17" s="64" t="s">
        <v>28</v>
      </c>
      <c r="C17" s="138">
        <v>12309</v>
      </c>
      <c r="D17" s="136">
        <f>VLOOKUP(Table11[[#This Row],[نام نوع صنعت]],'[1]معاملات فرابورس-صنایع-تعداد'!$B$3:$C$43,2,FALSE)</f>
        <v>7004</v>
      </c>
      <c r="E17" s="138">
        <v>18986</v>
      </c>
      <c r="F17" s="139">
        <f>Table11[[#This Row],[اردیبهشت‌ماه 1397]]/Table11[[#This Row],[فروردین‌ماه 1397]]-1</f>
        <v>0.75742432895488299</v>
      </c>
      <c r="G17" s="139">
        <f>Table11[[#This Row],[اردیبهشت‌ماه 1397]]/Table11[[#This Row],[اردیبهشت‌ماه 1396]]-1</f>
        <v>-0.3516801853997682</v>
      </c>
      <c r="H17" s="138">
        <f>Table11[[#This Row],[اردیبهشت‌ماه 1397]]+Table11[[#This Row],[فروردین‌ماه 1397]]</f>
        <v>19313</v>
      </c>
    </row>
    <row r="18" spans="1:8">
      <c r="A18" s="433">
        <f t="shared" si="0"/>
        <v>16</v>
      </c>
      <c r="B18" s="64" t="s">
        <v>12</v>
      </c>
      <c r="C18" s="138">
        <v>12249</v>
      </c>
      <c r="D18" s="136">
        <f>VLOOKUP(Table11[[#This Row],[نام نوع صنعت]],'[1]معاملات فرابورس-صنایع-تعداد'!$B$3:$C$43,2,FALSE)</f>
        <v>423</v>
      </c>
      <c r="E18" s="138">
        <v>14472</v>
      </c>
      <c r="F18" s="139">
        <f>Table11[[#This Row],[اردیبهشت‌ماه 1397]]/Table11[[#This Row],[فروردین‌ماه 1397]]-1</f>
        <v>27.957446808510639</v>
      </c>
      <c r="G18" s="139">
        <f>Table11[[#This Row],[اردیبهشت‌ماه 1397]]/Table11[[#This Row],[اردیبهشت‌ماه 1396]]-1</f>
        <v>-0.15360696517412931</v>
      </c>
      <c r="H18" s="138">
        <f>Table11[[#This Row],[اردیبهشت‌ماه 1397]]+Table11[[#This Row],[فروردین‌ماه 1397]]</f>
        <v>12672</v>
      </c>
    </row>
    <row r="19" spans="1:8">
      <c r="A19" s="433">
        <f t="shared" si="0"/>
        <v>17</v>
      </c>
      <c r="B19" s="64" t="s">
        <v>42</v>
      </c>
      <c r="C19" s="138">
        <v>11554</v>
      </c>
      <c r="D19" s="136">
        <f>VLOOKUP(Table11[[#This Row],[نام نوع صنعت]],'[1]معاملات فرابورس-صنایع-تعداد'!$B$3:$C$43,2,FALSE)</f>
        <v>9680</v>
      </c>
      <c r="E19" s="138">
        <v>5008</v>
      </c>
      <c r="F19" s="139">
        <f>Table11[[#This Row],[اردیبهشت‌ماه 1397]]/Table11[[#This Row],[فروردین‌ماه 1397]]-1</f>
        <v>0.19359504132231398</v>
      </c>
      <c r="G19" s="139">
        <f>Table11[[#This Row],[اردیبهشت‌ماه 1397]]/Table11[[#This Row],[اردیبهشت‌ماه 1396]]-1</f>
        <v>1.3071086261980831</v>
      </c>
      <c r="H19" s="138">
        <f>Table11[[#This Row],[اردیبهشت‌ماه 1397]]+Table11[[#This Row],[فروردین‌ماه 1397]]</f>
        <v>21234</v>
      </c>
    </row>
    <row r="20" spans="1:8">
      <c r="A20" s="433">
        <f t="shared" si="0"/>
        <v>18</v>
      </c>
      <c r="B20" s="64" t="s">
        <v>57</v>
      </c>
      <c r="C20" s="138">
        <v>9592</v>
      </c>
      <c r="D20" s="136">
        <f>VLOOKUP(Table11[[#This Row],[نام نوع صنعت]],'[1]معاملات فرابورس-صنایع-تعداد'!$B$3:$C$43,2,FALSE)</f>
        <v>6210</v>
      </c>
      <c r="E20" s="138">
        <v>7071</v>
      </c>
      <c r="F20" s="139">
        <f>Table11[[#This Row],[اردیبهشت‌ماه 1397]]/Table11[[#This Row],[فروردین‌ماه 1397]]-1</f>
        <v>0.54460547504025758</v>
      </c>
      <c r="G20" s="139">
        <f>Table11[[#This Row],[اردیبهشت‌ماه 1397]]/Table11[[#This Row],[اردیبهشت‌ماه 1396]]-1</f>
        <v>0.35652665818130402</v>
      </c>
      <c r="H20" s="138">
        <f>Table11[[#This Row],[اردیبهشت‌ماه 1397]]+Table11[[#This Row],[فروردین‌ماه 1397]]</f>
        <v>15802</v>
      </c>
    </row>
    <row r="21" spans="1:8">
      <c r="A21" s="433">
        <f t="shared" si="0"/>
        <v>19</v>
      </c>
      <c r="B21" s="64" t="s">
        <v>89</v>
      </c>
      <c r="C21" s="138">
        <v>8252</v>
      </c>
      <c r="D21" s="136">
        <f>VLOOKUP(Table11[[#This Row],[نام نوع صنعت]],'[1]معاملات فرابورس-صنایع-تعداد'!$B$3:$C$43,2,FALSE)</f>
        <v>11628</v>
      </c>
      <c r="E21" s="138">
        <v>8771</v>
      </c>
      <c r="F21" s="139">
        <f>Table11[[#This Row],[اردیبهشت‌ماه 1397]]/Table11[[#This Row],[فروردین‌ماه 1397]]-1</f>
        <v>-0.29033367733058135</v>
      </c>
      <c r="G21" s="139">
        <f>Table11[[#This Row],[اردیبهشت‌ماه 1397]]/Table11[[#This Row],[اردیبهشت‌ماه 1396]]-1</f>
        <v>-5.9172272260859637E-2</v>
      </c>
      <c r="H21" s="138">
        <f>Table11[[#This Row],[اردیبهشت‌ماه 1397]]+Table11[[#This Row],[فروردین‌ماه 1397]]</f>
        <v>19880</v>
      </c>
    </row>
    <row r="22" spans="1:8">
      <c r="A22" s="433">
        <f t="shared" si="0"/>
        <v>20</v>
      </c>
      <c r="B22" s="64" t="s">
        <v>59</v>
      </c>
      <c r="C22" s="138">
        <v>7307</v>
      </c>
      <c r="D22" s="136">
        <f>VLOOKUP(Table11[[#This Row],[نام نوع صنعت]],'[1]معاملات فرابورس-صنایع-تعداد'!$B$3:$C$43,2,FALSE)</f>
        <v>6460</v>
      </c>
      <c r="E22" s="138">
        <v>23771</v>
      </c>
      <c r="F22" s="139"/>
      <c r="G22" s="139">
        <f>Table11[[#This Row],[اردیبهشت‌ماه 1397]]/Table11[[#This Row],[اردیبهشت‌ماه 1396]]-1</f>
        <v>-0.69260864078078332</v>
      </c>
      <c r="H22" s="138">
        <f>Table11[[#This Row],[اردیبهشت‌ماه 1397]]+Table11[[#This Row],[فروردین‌ماه 1397]]</f>
        <v>13767</v>
      </c>
    </row>
    <row r="23" spans="1:8">
      <c r="A23" s="433">
        <f t="shared" si="0"/>
        <v>21</v>
      </c>
      <c r="B23" s="64" t="s">
        <v>41</v>
      </c>
      <c r="C23" s="138">
        <v>6704</v>
      </c>
      <c r="D23" s="136">
        <f>VLOOKUP(Table11[[#This Row],[نام نوع صنعت]],'[1]معاملات فرابورس-صنایع-تعداد'!$B$3:$C$43,2,FALSE)</f>
        <v>6426</v>
      </c>
      <c r="E23" s="138">
        <v>7240</v>
      </c>
      <c r="F23" s="139">
        <f>Table11[[#This Row],[اردیبهشت‌ماه 1397]]/Table11[[#This Row],[فروردین‌ماه 1397]]-1</f>
        <v>4.326174914410208E-2</v>
      </c>
      <c r="G23" s="139">
        <f>Table11[[#This Row],[اردیبهشت‌ماه 1397]]/Table11[[#This Row],[اردیبهشت‌ماه 1396]]-1</f>
        <v>-7.4033149171270685E-2</v>
      </c>
      <c r="H23" s="138">
        <f>Table11[[#This Row],[اردیبهشت‌ماه 1397]]+Table11[[#This Row],[فروردین‌ماه 1397]]</f>
        <v>13130</v>
      </c>
    </row>
    <row r="24" spans="1:8">
      <c r="A24" s="433">
        <f t="shared" si="0"/>
        <v>22</v>
      </c>
      <c r="B24" s="64" t="s">
        <v>15</v>
      </c>
      <c r="C24" s="138">
        <v>6017</v>
      </c>
      <c r="D24" s="136">
        <f>VLOOKUP(Table11[[#This Row],[نام نوع صنعت]],'[1]معاملات فرابورس-صنایع-تعداد'!$B$3:$C$43,2,FALSE)</f>
        <v>3193</v>
      </c>
      <c r="E24" s="138">
        <v>4898</v>
      </c>
      <c r="F24" s="139">
        <f>Table11[[#This Row],[اردیبهشت‌ماه 1397]]/Table11[[#This Row],[فروردین‌ماه 1397]]-1</f>
        <v>0.88443470090823673</v>
      </c>
      <c r="G24" s="139">
        <f>Table11[[#This Row],[اردیبهشت‌ماه 1397]]/Table11[[#This Row],[اردیبهشت‌ماه 1396]]-1</f>
        <v>0.22846059616169856</v>
      </c>
      <c r="H24" s="138">
        <f>Table11[[#This Row],[اردیبهشت‌ماه 1397]]+Table11[[#This Row],[فروردین‌ماه 1397]]</f>
        <v>9210</v>
      </c>
    </row>
    <row r="25" spans="1:8">
      <c r="A25" s="433">
        <f t="shared" si="0"/>
        <v>23</v>
      </c>
      <c r="B25" s="64" t="s">
        <v>32</v>
      </c>
      <c r="C25" s="138">
        <v>5425</v>
      </c>
      <c r="D25" s="136">
        <f>VLOOKUP(Table11[[#This Row],[نام نوع صنعت]],'[1]معاملات فرابورس-صنایع-تعداد'!$B$3:$C$43,2,FALSE)</f>
        <v>2974</v>
      </c>
      <c r="E25" s="138">
        <v>5713</v>
      </c>
      <c r="F25" s="139">
        <f>Table11[[#This Row],[اردیبهشت‌ماه 1397]]/Table11[[#This Row],[فروردین‌ماه 1397]]-1</f>
        <v>0.82414256893073312</v>
      </c>
      <c r="G25" s="139">
        <f>Table11[[#This Row],[اردیبهشت‌ماه 1397]]/Table11[[#This Row],[اردیبهشت‌ماه 1396]]-1</f>
        <v>-5.0411342552074245E-2</v>
      </c>
      <c r="H25" s="138">
        <f>Table11[[#This Row],[اردیبهشت‌ماه 1397]]+Table11[[#This Row],[فروردین‌ماه 1397]]</f>
        <v>8399</v>
      </c>
    </row>
    <row r="26" spans="1:8">
      <c r="A26" s="433">
        <f t="shared" si="0"/>
        <v>24</v>
      </c>
      <c r="B26" s="64" t="s">
        <v>25</v>
      </c>
      <c r="C26" s="138">
        <v>5305</v>
      </c>
      <c r="D26" s="136">
        <f>VLOOKUP(Table11[[#This Row],[نام نوع صنعت]],'[1]معاملات فرابورس-صنایع-تعداد'!$B$3:$C$43,2,FALSE)</f>
        <v>3093</v>
      </c>
      <c r="E26" s="138">
        <v>4167</v>
      </c>
      <c r="F26" s="139">
        <f>Table11[[#This Row],[اردیبهشت‌ماه 1397]]/Table11[[#This Row],[فروردین‌ماه 1397]]-1</f>
        <v>0.71516327190429996</v>
      </c>
      <c r="G26" s="139">
        <f>Table11[[#This Row],[اردیبهشت‌ماه 1397]]/Table11[[#This Row],[اردیبهشت‌ماه 1396]]-1</f>
        <v>0.27309815214782818</v>
      </c>
      <c r="H26" s="138">
        <f>Table11[[#This Row],[اردیبهشت‌ماه 1397]]+Table11[[#This Row],[فروردین‌ماه 1397]]</f>
        <v>8398</v>
      </c>
    </row>
    <row r="27" spans="1:8">
      <c r="A27" s="433">
        <f t="shared" si="0"/>
        <v>25</v>
      </c>
      <c r="B27" s="64" t="s">
        <v>37</v>
      </c>
      <c r="C27" s="138">
        <v>5044</v>
      </c>
      <c r="D27" s="136">
        <f>VLOOKUP(Table11[[#This Row],[نام نوع صنعت]],'[1]معاملات فرابورس-صنایع-تعداد'!$B$3:$C$43,2,FALSE)</f>
        <v>2052</v>
      </c>
      <c r="E27" s="138">
        <v>21032</v>
      </c>
      <c r="F27" s="139">
        <f>Table11[[#This Row],[اردیبهشت‌ماه 1397]]/Table11[[#This Row],[فروردین‌ماه 1397]]-1</f>
        <v>1.4580896686159845</v>
      </c>
      <c r="G27" s="139">
        <f>Table11[[#This Row],[اردیبهشت‌ماه 1397]]/Table11[[#This Row],[اردیبهشت‌ماه 1396]]-1</f>
        <v>-0.7601749714720426</v>
      </c>
      <c r="H27" s="138">
        <f>Table11[[#This Row],[اردیبهشت‌ماه 1397]]+Table11[[#This Row],[فروردین‌ماه 1397]]</f>
        <v>7096</v>
      </c>
    </row>
    <row r="28" spans="1:8">
      <c r="A28" s="433">
        <f t="shared" si="0"/>
        <v>26</v>
      </c>
      <c r="B28" s="64" t="s">
        <v>21</v>
      </c>
      <c r="C28" s="138">
        <v>4968</v>
      </c>
      <c r="D28" s="136">
        <f>VLOOKUP(Table11[[#This Row],[نام نوع صنعت]],'[1]معاملات فرابورس-صنایع-تعداد'!$B$3:$C$43,2,FALSE)</f>
        <v>2778</v>
      </c>
      <c r="E28" s="138">
        <v>1696</v>
      </c>
      <c r="F28" s="139">
        <f>Table11[[#This Row],[اردیبهشت‌ماه 1397]]/Table11[[#This Row],[فروردین‌ماه 1397]]-1</f>
        <v>0.78833693304535646</v>
      </c>
      <c r="G28" s="139">
        <f>Table11[[#This Row],[اردیبهشت‌ماه 1397]]/Table11[[#This Row],[اردیبهشت‌ماه 1396]]-1</f>
        <v>1.9292452830188678</v>
      </c>
      <c r="H28" s="138">
        <f>Table11[[#This Row],[اردیبهشت‌ماه 1397]]+Table11[[#This Row],[فروردین‌ماه 1397]]</f>
        <v>7746</v>
      </c>
    </row>
    <row r="29" spans="1:8">
      <c r="A29" s="433">
        <f t="shared" si="0"/>
        <v>27</v>
      </c>
      <c r="B29" s="64" t="s">
        <v>33</v>
      </c>
      <c r="C29" s="138">
        <v>4942</v>
      </c>
      <c r="D29" s="136">
        <f>VLOOKUP(Table11[[#This Row],[نام نوع صنعت]],'[1]معاملات فرابورس-صنایع-تعداد'!$B$3:$C$43,2,FALSE)</f>
        <v>2872</v>
      </c>
      <c r="E29" s="138">
        <v>23932</v>
      </c>
      <c r="F29" s="139">
        <f>Table11[[#This Row],[اردیبهشت‌ماه 1397]]/Table11[[#This Row],[فروردین‌ماه 1397]]-1</f>
        <v>0.72075208913649025</v>
      </c>
      <c r="G29" s="139">
        <f>Table11[[#This Row],[اردیبهشت‌ماه 1397]]/Table11[[#This Row],[اردیبهشت‌ماه 1396]]-1</f>
        <v>-0.79349824502757815</v>
      </c>
      <c r="H29" s="138">
        <f>Table11[[#This Row],[اردیبهشت‌ماه 1397]]+Table11[[#This Row],[فروردین‌ماه 1397]]</f>
        <v>7814</v>
      </c>
    </row>
    <row r="30" spans="1:8">
      <c r="A30" s="433">
        <f t="shared" si="0"/>
        <v>28</v>
      </c>
      <c r="B30" s="64" t="s">
        <v>27</v>
      </c>
      <c r="C30" s="138">
        <v>4917</v>
      </c>
      <c r="D30" s="136">
        <f>VLOOKUP(Table11[[#This Row],[نام نوع صنعت]],'[1]معاملات فرابورس-صنایع-تعداد'!$B$3:$C$43,2,FALSE)</f>
        <v>3762</v>
      </c>
      <c r="E30" s="138">
        <v>8564</v>
      </c>
      <c r="F30" s="139">
        <f>Table11[[#This Row],[اردیبهشت‌ماه 1397]]/Table11[[#This Row],[فروردین‌ماه 1397]]-1</f>
        <v>0.30701754385964919</v>
      </c>
      <c r="G30" s="139">
        <f>Table11[[#This Row],[اردیبهشت‌ماه 1397]]/Table11[[#This Row],[اردیبهشت‌ماه 1396]]-1</f>
        <v>-0.42585240541802893</v>
      </c>
      <c r="H30" s="138">
        <f>Table11[[#This Row],[اردیبهشت‌ماه 1397]]+Table11[[#This Row],[فروردین‌ماه 1397]]</f>
        <v>8679</v>
      </c>
    </row>
    <row r="31" spans="1:8">
      <c r="A31" s="433">
        <f t="shared" si="0"/>
        <v>29</v>
      </c>
      <c r="B31" s="64" t="s">
        <v>19</v>
      </c>
      <c r="C31" s="138">
        <v>4318</v>
      </c>
      <c r="D31" s="136">
        <f>VLOOKUP(Table11[[#This Row],[نام نوع صنعت]],'[1]معاملات فرابورس-صنایع-تعداد'!$B$3:$C$43,2,FALSE)</f>
        <v>3593</v>
      </c>
      <c r="E31" s="138">
        <v>10190</v>
      </c>
      <c r="F31" s="139">
        <f>Table11[[#This Row],[اردیبهشت‌ماه 1397]]/Table11[[#This Row],[فروردین‌ماه 1397]]-1</f>
        <v>0.20178124130253261</v>
      </c>
      <c r="G31" s="139">
        <f>Table11[[#This Row],[اردیبهشت‌ماه 1397]]/Table11[[#This Row],[اردیبهشت‌ماه 1396]]-1</f>
        <v>-0.57625122669283613</v>
      </c>
      <c r="H31" s="138">
        <f>Table11[[#This Row],[اردیبهشت‌ماه 1397]]+Table11[[#This Row],[فروردین‌ماه 1397]]</f>
        <v>7911</v>
      </c>
    </row>
    <row r="32" spans="1:8">
      <c r="A32" s="433">
        <f t="shared" si="0"/>
        <v>30</v>
      </c>
      <c r="B32" s="64" t="s">
        <v>18</v>
      </c>
      <c r="C32" s="138">
        <v>3720</v>
      </c>
      <c r="D32" s="136">
        <f>VLOOKUP(Table11[[#This Row],[نام نوع صنعت]],'[1]معاملات فرابورس-صنایع-تعداد'!$B$3:$C$43,2,FALSE)</f>
        <v>3749</v>
      </c>
      <c r="E32" s="138">
        <v>7570</v>
      </c>
      <c r="F32" s="139">
        <f>Table11[[#This Row],[اردیبهشت‌ماه 1397]]/Table11[[#This Row],[فروردین‌ماه 1397]]-1</f>
        <v>-7.7353961056281229E-3</v>
      </c>
      <c r="G32" s="139">
        <f>Table11[[#This Row],[اردیبهشت‌ماه 1397]]/Table11[[#This Row],[اردیبهشت‌ماه 1396]]-1</f>
        <v>-0.5085865257595773</v>
      </c>
      <c r="H32" s="138">
        <f>Table11[[#This Row],[اردیبهشت‌ماه 1397]]+Table11[[#This Row],[فروردین‌ماه 1397]]</f>
        <v>7469</v>
      </c>
    </row>
    <row r="33" spans="1:9">
      <c r="A33" s="433">
        <f t="shared" si="0"/>
        <v>31</v>
      </c>
      <c r="B33" s="64" t="s">
        <v>85</v>
      </c>
      <c r="C33" s="138">
        <v>3523</v>
      </c>
      <c r="D33" s="136">
        <f>VLOOKUP(Table11[[#This Row],[نام نوع صنعت]],'[1]معاملات فرابورس-صنایع-تعداد'!$B$3:$C$43,2,FALSE)</f>
        <v>798</v>
      </c>
      <c r="E33" s="138">
        <v>2331</v>
      </c>
      <c r="F33" s="139">
        <f>Table11[[#This Row],[اردیبهشت‌ماه 1397]]/Table11[[#This Row],[فروردین‌ماه 1397]]-1</f>
        <v>3.4147869674185465</v>
      </c>
      <c r="G33" s="139">
        <f>Table11[[#This Row],[اردیبهشت‌ماه 1397]]/Table11[[#This Row],[اردیبهشت‌ماه 1396]]-1</f>
        <v>0.51136851136851136</v>
      </c>
      <c r="H33" s="138">
        <f>Table11[[#This Row],[اردیبهشت‌ماه 1397]]+Table11[[#This Row],[فروردین‌ماه 1397]]</f>
        <v>4321</v>
      </c>
    </row>
    <row r="34" spans="1:9">
      <c r="A34" s="433">
        <f t="shared" si="0"/>
        <v>32</v>
      </c>
      <c r="B34" s="64" t="s">
        <v>84</v>
      </c>
      <c r="C34" s="138">
        <v>3127</v>
      </c>
      <c r="D34" s="136">
        <f>VLOOKUP(Table11[[#This Row],[نام نوع صنعت]],'[1]معاملات فرابورس-صنایع-تعداد'!$B$3:$C$43,2,FALSE)</f>
        <v>1974</v>
      </c>
      <c r="E34" s="138">
        <v>5408</v>
      </c>
      <c r="F34" s="139">
        <f>Table11[[#This Row],[اردیبهشت‌ماه 1397]]/Table11[[#This Row],[فروردین‌ماه 1397]]-1</f>
        <v>0.58409321175278617</v>
      </c>
      <c r="G34" s="139">
        <f>Table11[[#This Row],[اردیبهشت‌ماه 1397]]/Table11[[#This Row],[اردیبهشت‌ماه 1396]]-1</f>
        <v>-0.42178254437869822</v>
      </c>
      <c r="H34" s="138">
        <f>Table11[[#This Row],[اردیبهشت‌ماه 1397]]+Table11[[#This Row],[فروردین‌ماه 1397]]</f>
        <v>5101</v>
      </c>
    </row>
    <row r="35" spans="1:9">
      <c r="A35" s="433">
        <f t="shared" si="0"/>
        <v>33</v>
      </c>
      <c r="B35" s="64" t="s">
        <v>6</v>
      </c>
      <c r="C35" s="138">
        <v>2147</v>
      </c>
      <c r="D35" s="136">
        <f>VLOOKUP(Table11[[#This Row],[نام نوع صنعت]],'[1]معاملات فرابورس-صنایع-تعداد'!$B$3:$C$43,2,FALSE)</f>
        <v>1340</v>
      </c>
      <c r="E35" s="138">
        <v>5024</v>
      </c>
      <c r="F35" s="139">
        <f>Table11[[#This Row],[اردیبهشت‌ماه 1397]]/Table11[[#This Row],[فروردین‌ماه 1397]]-1</f>
        <v>0.60223880597014934</v>
      </c>
      <c r="G35" s="139">
        <f>Table11[[#This Row],[اردیبهشت‌ماه 1397]]/Table11[[#This Row],[اردیبهشت‌ماه 1396]]-1</f>
        <v>-0.57265127388535031</v>
      </c>
      <c r="H35" s="138">
        <f>Table11[[#This Row],[اردیبهشت‌ماه 1397]]+Table11[[#This Row],[فروردین‌ماه 1397]]</f>
        <v>3487</v>
      </c>
    </row>
    <row r="36" spans="1:9">
      <c r="A36" s="433">
        <f t="shared" si="0"/>
        <v>34</v>
      </c>
      <c r="B36" s="64" t="s">
        <v>87</v>
      </c>
      <c r="C36" s="138">
        <v>1615</v>
      </c>
      <c r="D36" s="136">
        <f>VLOOKUP(Table11[[#This Row],[نام نوع صنعت]],'[1]معاملات فرابورس-صنایع-تعداد'!$B$3:$C$43,2,FALSE)</f>
        <v>695</v>
      </c>
      <c r="E36" s="138">
        <v>3606</v>
      </c>
      <c r="F36" s="139">
        <f>Table11[[#This Row],[اردیبهشت‌ماه 1397]]/Table11[[#This Row],[فروردین‌ماه 1397]]-1</f>
        <v>1.3237410071942448</v>
      </c>
      <c r="G36" s="139">
        <f>Table11[[#This Row],[اردیبهشت‌ماه 1397]]/Table11[[#This Row],[اردیبهشت‌ماه 1396]]-1</f>
        <v>-0.55213533000554627</v>
      </c>
      <c r="H36" s="138">
        <f>Table11[[#This Row],[اردیبهشت‌ماه 1397]]+Table11[[#This Row],[فروردین‌ماه 1397]]</f>
        <v>2310</v>
      </c>
    </row>
    <row r="37" spans="1:9">
      <c r="A37" s="433">
        <f t="shared" si="0"/>
        <v>35</v>
      </c>
      <c r="B37" s="64" t="s">
        <v>34</v>
      </c>
      <c r="C37" s="138">
        <v>1370</v>
      </c>
      <c r="D37" s="136">
        <f>VLOOKUP(Table11[[#This Row],[نام نوع صنعت]],'[1]معاملات فرابورس-صنایع-تعداد'!$B$3:$C$43,2,FALSE)</f>
        <v>676</v>
      </c>
      <c r="E37" s="138">
        <v>783</v>
      </c>
      <c r="F37" s="139">
        <f>Table11[[#This Row],[اردیبهشت‌ماه 1397]]/Table11[[#This Row],[فروردین‌ماه 1397]]-1</f>
        <v>1.026627218934911</v>
      </c>
      <c r="G37" s="139">
        <f>Table11[[#This Row],[اردیبهشت‌ماه 1397]]/Table11[[#This Row],[اردیبهشت‌ماه 1396]]-1</f>
        <v>0.74968071519795654</v>
      </c>
      <c r="H37" s="138">
        <f>Table11[[#This Row],[اردیبهشت‌ماه 1397]]+Table11[[#This Row],[فروردین‌ماه 1397]]</f>
        <v>2046</v>
      </c>
    </row>
    <row r="38" spans="1:9">
      <c r="A38" s="433">
        <f t="shared" si="0"/>
        <v>36</v>
      </c>
      <c r="B38" s="64" t="s">
        <v>9</v>
      </c>
      <c r="C38" s="138">
        <v>1297</v>
      </c>
      <c r="D38" s="136">
        <f>VLOOKUP(Table11[[#This Row],[نام نوع صنعت]],'[1]معاملات فرابورس-صنایع-تعداد'!$B$3:$C$43,2,FALSE)</f>
        <v>258</v>
      </c>
      <c r="E38" s="138">
        <v>64</v>
      </c>
      <c r="F38" s="139">
        <f>Table11[[#This Row],[اردیبهشت‌ماه 1397]]/Table11[[#This Row],[فروردین‌ماه 1397]]-1</f>
        <v>4.0271317829457365</v>
      </c>
      <c r="G38" s="139">
        <f>Table11[[#This Row],[اردیبهشت‌ماه 1397]]/Table11[[#This Row],[اردیبهشت‌ماه 1396]]-1</f>
        <v>19.265625</v>
      </c>
      <c r="H38" s="138">
        <f>Table11[[#This Row],[اردیبهشت‌ماه 1397]]+Table11[[#This Row],[فروردین‌ماه 1397]]</f>
        <v>1555</v>
      </c>
    </row>
    <row r="39" spans="1:9">
      <c r="A39" s="433">
        <f t="shared" si="0"/>
        <v>37</v>
      </c>
      <c r="B39" s="64" t="s">
        <v>16</v>
      </c>
      <c r="C39" s="138">
        <v>1291</v>
      </c>
      <c r="D39" s="136">
        <f>VLOOKUP(Table11[[#This Row],[نام نوع صنعت]],'[1]معاملات فرابورس-صنایع-تعداد'!$B$3:$C$43,2,FALSE)</f>
        <v>941</v>
      </c>
      <c r="E39" s="138">
        <v>3097</v>
      </c>
      <c r="F39" s="139">
        <f>Table11[[#This Row],[اردیبهشت‌ماه 1397]]/Table11[[#This Row],[فروردین‌ماه 1397]]-1</f>
        <v>0.37194473963868235</v>
      </c>
      <c r="G39" s="139">
        <f>Table11[[#This Row],[اردیبهشت‌ماه 1397]]/Table11[[#This Row],[اردیبهشت‌ماه 1396]]-1</f>
        <v>-0.58314497901194706</v>
      </c>
      <c r="H39" s="138">
        <f>Table11[[#This Row],[اردیبهشت‌ماه 1397]]+Table11[[#This Row],[فروردین‌ماه 1397]]</f>
        <v>2232</v>
      </c>
    </row>
    <row r="40" spans="1:9">
      <c r="A40" s="433">
        <f t="shared" si="0"/>
        <v>38</v>
      </c>
      <c r="B40" s="64" t="s">
        <v>86</v>
      </c>
      <c r="C40" s="138">
        <v>946</v>
      </c>
      <c r="D40" s="136">
        <f>VLOOKUP(Table11[[#This Row],[نام نوع صنعت]],'[1]معاملات فرابورس-صنایع-تعداد'!$B$3:$C$43,2,FALSE)</f>
        <v>2656</v>
      </c>
      <c r="E40" s="138">
        <v>3645</v>
      </c>
      <c r="F40" s="139">
        <f>Table11[[#This Row],[اردیبهشت‌ماه 1397]]/Table11[[#This Row],[فروردین‌ماه 1397]]-1</f>
        <v>-0.64382530120481929</v>
      </c>
      <c r="G40" s="139">
        <f>Table11[[#This Row],[اردیبهشت‌ماه 1397]]/Table11[[#This Row],[اردیبهشت‌ماه 1396]]-1</f>
        <v>-0.74046639231824418</v>
      </c>
      <c r="H40" s="138">
        <f>Table11[[#This Row],[اردیبهشت‌ماه 1397]]+Table11[[#This Row],[فروردین‌ماه 1397]]</f>
        <v>3602</v>
      </c>
    </row>
    <row r="41" spans="1:9" ht="15" customHeight="1">
      <c r="A41" s="433">
        <f t="shared" si="0"/>
        <v>39</v>
      </c>
      <c r="B41" s="64" t="s">
        <v>23</v>
      </c>
      <c r="C41" s="138">
        <v>317</v>
      </c>
      <c r="D41" s="136">
        <f>VLOOKUP(Table11[[#This Row],[نام نوع صنعت]],'[1]معاملات فرابورس-صنایع-تعداد'!$B$3:$C$43,2,FALSE)</f>
        <v>183</v>
      </c>
      <c r="E41" s="138">
        <v>991</v>
      </c>
      <c r="F41" s="139"/>
      <c r="G41" s="139">
        <f>Table11[[#This Row],[اردیبهشت‌ماه 1397]]/Table11[[#This Row],[اردیبهشت‌ماه 1396]]-1</f>
        <v>-0.68012108980827446</v>
      </c>
      <c r="H41" s="138">
        <f>Table11[[#This Row],[اردیبهشت‌ماه 1397]]+Table11[[#This Row],[فروردین‌ماه 1397]]</f>
        <v>500</v>
      </c>
    </row>
    <row r="42" spans="1:9">
      <c r="A42" s="433">
        <f t="shared" si="0"/>
        <v>40</v>
      </c>
      <c r="B42" s="64" t="s">
        <v>40</v>
      </c>
      <c r="C42" s="138">
        <v>142</v>
      </c>
      <c r="D42" s="136">
        <f>VLOOKUP(Table11[[#This Row],[نام نوع صنعت]],'[1]معاملات فرابورس-صنایع-تعداد'!$B$3:$C$43,2,FALSE)</f>
        <v>556</v>
      </c>
      <c r="E42" s="138">
        <v>3</v>
      </c>
      <c r="F42" s="139">
        <f>Table11[[#This Row],[اردیبهشت‌ماه 1397]]/Table11[[#This Row],[فروردین‌ماه 1397]]-1</f>
        <v>-0.74460431654676262</v>
      </c>
      <c r="G42" s="139">
        <f>Table11[[#This Row],[اردیبهشت‌ماه 1397]]/Table11[[#This Row],[اردیبهشت‌ماه 1396]]-1</f>
        <v>46.333333333333336</v>
      </c>
      <c r="H42" s="138">
        <f>Table11[[#This Row],[اردیبهشت‌ماه 1397]]+Table11[[#This Row],[فروردین‌ماه 1397]]</f>
        <v>698</v>
      </c>
    </row>
    <row r="43" spans="1:9">
      <c r="A43" s="433">
        <f t="shared" si="0"/>
        <v>41</v>
      </c>
      <c r="B43" s="64" t="s">
        <v>31</v>
      </c>
      <c r="C43" s="138">
        <v>61</v>
      </c>
      <c r="D43" s="136">
        <f>VLOOKUP(Table11[[#This Row],[نام نوع صنعت]],'[1]معاملات فرابورس-صنایع-تعداد'!$B$3:$C$43,2,FALSE)</f>
        <v>63</v>
      </c>
      <c r="E43" s="138">
        <v>15</v>
      </c>
      <c r="F43" s="139">
        <f>Table11[[#This Row],[اردیبهشت‌ماه 1397]]/Table11[[#This Row],[فروردین‌ماه 1397]]-1</f>
        <v>-3.1746031746031744E-2</v>
      </c>
      <c r="G43" s="139">
        <f>Table11[[#This Row],[اردیبهشت‌ماه 1397]]/Table11[[#This Row],[اردیبهشت‌ماه 1396]]-1</f>
        <v>3.0666666666666664</v>
      </c>
      <c r="H43" s="138">
        <f>Table11[[#This Row],[اردیبهشت‌ماه 1397]]+Table11[[#This Row],[فروردین‌ماه 1397]]</f>
        <v>124</v>
      </c>
    </row>
    <row r="44" spans="1:9">
      <c r="A44" s="433">
        <f t="shared" si="0"/>
        <v>42</v>
      </c>
      <c r="B44" s="64" t="s">
        <v>38</v>
      </c>
      <c r="C44" s="138">
        <v>7</v>
      </c>
      <c r="D44" s="136"/>
      <c r="E44" s="138">
        <v>1</v>
      </c>
      <c r="F44" s="139" t="e">
        <f>Table11[[#This Row],[اردیبهشت‌ماه 1397]]/Table11[[#This Row],[فروردین‌ماه 1397]]-1</f>
        <v>#DIV/0!</v>
      </c>
      <c r="G44" s="139">
        <f>Table11[[#This Row],[اردیبهشت‌ماه 1397]]/Table11[[#This Row],[اردیبهشت‌ماه 1396]]-1</f>
        <v>6</v>
      </c>
      <c r="H44" s="138">
        <f>Table11[[#This Row],[اردیبهشت‌ماه 1397]]+Table11[[#This Row],[فروردین‌ماه 1397]]</f>
        <v>7</v>
      </c>
    </row>
    <row r="45" spans="1:9">
      <c r="A45" s="433">
        <f t="shared" si="0"/>
        <v>43</v>
      </c>
      <c r="B45" s="64" t="s">
        <v>928</v>
      </c>
      <c r="C45" s="138"/>
      <c r="D45" s="136">
        <v>1</v>
      </c>
      <c r="E45" s="138"/>
      <c r="F45" s="139">
        <f>Table11[[#This Row],[اردیبهشت‌ماه 1397]]/Table11[[#This Row],[فروردین‌ماه 1397]]-1</f>
        <v>-1</v>
      </c>
      <c r="G45" s="139"/>
      <c r="H45" s="137"/>
    </row>
    <row r="46" spans="1:9">
      <c r="A46" s="433">
        <f>1+A45</f>
        <v>44</v>
      </c>
      <c r="B46" s="64"/>
      <c r="C46" s="136"/>
      <c r="D46" s="136"/>
      <c r="E46" s="136"/>
      <c r="F46" s="139"/>
      <c r="G46" s="139"/>
      <c r="H46" s="137"/>
    </row>
    <row r="47" spans="1:9" s="544" customFormat="1">
      <c r="A47" s="745"/>
      <c r="B47" s="745"/>
      <c r="C47" s="136"/>
      <c r="D47" s="136"/>
      <c r="E47" s="136"/>
      <c r="F47" s="137"/>
      <c r="G47" s="137"/>
      <c r="H47" s="137"/>
    </row>
    <row r="48" spans="1:9" ht="34.5" customHeight="1">
      <c r="A48" s="517" t="s">
        <v>72</v>
      </c>
      <c r="B48" s="517" t="s">
        <v>465</v>
      </c>
      <c r="C48" s="889" t="s">
        <v>47</v>
      </c>
      <c r="D48" s="889"/>
      <c r="E48" s="889"/>
      <c r="F48" s="887" t="s">
        <v>68</v>
      </c>
      <c r="G48" s="888"/>
      <c r="H48" s="664" t="s">
        <v>450</v>
      </c>
      <c r="I48" s="171" t="s">
        <v>703</v>
      </c>
    </row>
    <row r="49" spans="1:12" ht="27.75" customHeight="1">
      <c r="A49" s="521"/>
      <c r="B49" s="313"/>
      <c r="C49" s="267" t="s">
        <v>1066</v>
      </c>
      <c r="D49" s="267" t="s">
        <v>1024</v>
      </c>
      <c r="E49" s="299" t="s">
        <v>1067</v>
      </c>
      <c r="F49" s="315" t="s">
        <v>48</v>
      </c>
      <c r="G49" s="519" t="s">
        <v>764</v>
      </c>
      <c r="H49" s="297" t="s">
        <v>1095</v>
      </c>
      <c r="I49" s="744" t="s">
        <v>1066</v>
      </c>
    </row>
    <row r="50" spans="1:12" ht="17.25">
      <c r="A50" s="263">
        <v>1</v>
      </c>
      <c r="B50" s="520" t="s">
        <v>10</v>
      </c>
      <c r="C50" s="522">
        <v>77823</v>
      </c>
      <c r="D50" s="522">
        <v>30802</v>
      </c>
      <c r="E50" s="522">
        <v>66649</v>
      </c>
      <c r="F50" s="141">
        <v>1.5265567170962924</v>
      </c>
      <c r="G50" s="518">
        <v>0.16765442842353218</v>
      </c>
      <c r="H50" s="678">
        <v>108625</v>
      </c>
      <c r="I50" s="523">
        <v>4095.9473684210525</v>
      </c>
      <c r="J50" s="516"/>
    </row>
    <row r="51" spans="1:12" ht="17.25">
      <c r="A51" s="263">
        <v>2</v>
      </c>
      <c r="B51" s="520" t="s">
        <v>35</v>
      </c>
      <c r="C51" s="522">
        <v>70556</v>
      </c>
      <c r="D51" s="522">
        <v>42905</v>
      </c>
      <c r="E51" s="522">
        <v>40550</v>
      </c>
      <c r="F51" s="141">
        <v>0.64447034145204518</v>
      </c>
      <c r="G51" s="641">
        <v>0.73997533908754631</v>
      </c>
      <c r="H51" s="679">
        <v>113461</v>
      </c>
      <c r="I51" s="541">
        <v>2519.8571428571427</v>
      </c>
      <c r="J51" s="516"/>
      <c r="K51" s="544"/>
    </row>
    <row r="52" spans="1:12" ht="17.25">
      <c r="A52" s="263">
        <v>3</v>
      </c>
      <c r="B52" s="520" t="s">
        <v>29</v>
      </c>
      <c r="C52" s="522">
        <v>68914</v>
      </c>
      <c r="D52" s="522">
        <v>48384</v>
      </c>
      <c r="E52" s="522">
        <v>126717</v>
      </c>
      <c r="F52" s="141">
        <v>0.42431382275132279</v>
      </c>
      <c r="G52" s="518">
        <v>-0.45615821081622832</v>
      </c>
      <c r="H52" s="679">
        <v>117298</v>
      </c>
      <c r="I52" s="541">
        <v>4594.2666666666664</v>
      </c>
      <c r="J52" s="516"/>
      <c r="K52" s="544"/>
      <c r="L52" s="544"/>
    </row>
    <row r="53" spans="1:12" ht="17.25">
      <c r="A53" s="263">
        <v>4</v>
      </c>
      <c r="B53" s="520" t="s">
        <v>36</v>
      </c>
      <c r="C53" s="522">
        <v>41429</v>
      </c>
      <c r="D53" s="522">
        <v>102297</v>
      </c>
      <c r="E53" s="522">
        <v>49293</v>
      </c>
      <c r="F53" s="141">
        <v>-0.59501256146319048</v>
      </c>
      <c r="G53" s="518">
        <v>-0.15953583673138172</v>
      </c>
      <c r="H53" s="679">
        <v>143726</v>
      </c>
      <c r="I53" s="541">
        <v>2959.2142857142858</v>
      </c>
      <c r="J53" s="516"/>
      <c r="K53" s="544"/>
      <c r="L53" s="544"/>
    </row>
    <row r="54" spans="1:12" ht="17.25" customHeight="1">
      <c r="A54" s="263">
        <v>5</v>
      </c>
      <c r="B54" s="520" t="s">
        <v>24</v>
      </c>
      <c r="C54" s="522">
        <v>27874</v>
      </c>
      <c r="D54" s="522">
        <v>10684</v>
      </c>
      <c r="E54" s="522">
        <v>13562</v>
      </c>
      <c r="F54" s="141">
        <v>1.6089479595657057</v>
      </c>
      <c r="G54" s="518">
        <v>1.0553015779383572</v>
      </c>
      <c r="H54" s="679">
        <v>38558</v>
      </c>
      <c r="I54" s="541">
        <v>1548.5555555555557</v>
      </c>
      <c r="J54" s="516"/>
      <c r="K54" s="544"/>
      <c r="L54" s="544"/>
    </row>
    <row r="55" spans="1:12" ht="17.25">
      <c r="A55" s="263">
        <v>6</v>
      </c>
      <c r="B55" s="520" t="s">
        <v>13</v>
      </c>
      <c r="C55" s="522">
        <v>26974</v>
      </c>
      <c r="D55" s="522">
        <v>20801</v>
      </c>
      <c r="E55" s="522">
        <v>9577</v>
      </c>
      <c r="F55" s="141">
        <v>0.29676457862602756</v>
      </c>
      <c r="G55" s="518">
        <v>1.8165396261877413</v>
      </c>
      <c r="H55" s="679">
        <v>47775</v>
      </c>
      <c r="I55" s="541">
        <v>1284.4761904761904</v>
      </c>
      <c r="J55" s="516"/>
      <c r="K55" s="544"/>
      <c r="L55" s="544"/>
    </row>
    <row r="56" spans="1:12" ht="17.25">
      <c r="A56" s="263">
        <v>7</v>
      </c>
      <c r="B56" s="520" t="s">
        <v>22</v>
      </c>
      <c r="C56" s="522">
        <v>19787</v>
      </c>
      <c r="D56" s="522">
        <v>11153</v>
      </c>
      <c r="E56" s="522">
        <v>12183</v>
      </c>
      <c r="F56" s="141">
        <v>0.77414148659553494</v>
      </c>
      <c r="G56" s="518">
        <v>0.62414840351309198</v>
      </c>
      <c r="H56" s="679">
        <v>30940</v>
      </c>
      <c r="I56" s="541">
        <v>1413.3571428571399</v>
      </c>
      <c r="J56" s="516"/>
      <c r="K56" s="544"/>
      <c r="L56" s="544"/>
    </row>
    <row r="57" spans="1:12" ht="14.25" customHeight="1">
      <c r="A57" s="263">
        <v>8</v>
      </c>
      <c r="B57" s="520" t="s">
        <v>14</v>
      </c>
      <c r="C57" s="522">
        <v>19232</v>
      </c>
      <c r="D57" s="522">
        <v>15227</v>
      </c>
      <c r="E57" s="522">
        <v>39397</v>
      </c>
      <c r="F57" s="141">
        <v>0.26301963617258806</v>
      </c>
      <c r="G57" s="518">
        <v>-0.51184100312206515</v>
      </c>
      <c r="H57" s="679">
        <v>34459</v>
      </c>
      <c r="I57" s="541">
        <v>2404</v>
      </c>
      <c r="J57" s="516"/>
      <c r="K57" s="544"/>
      <c r="L57" s="544"/>
    </row>
    <row r="58" spans="1:12" ht="12" customHeight="1">
      <c r="A58" s="263">
        <v>9</v>
      </c>
      <c r="B58" s="520" t="s">
        <v>88</v>
      </c>
      <c r="C58" s="522">
        <v>17238</v>
      </c>
      <c r="D58" s="522">
        <v>9499</v>
      </c>
      <c r="E58" s="252">
        <v>3284</v>
      </c>
      <c r="F58" s="141">
        <v>0.81471733866722817</v>
      </c>
      <c r="G58" s="518">
        <v>4.2490864799025578</v>
      </c>
      <c r="H58" s="679">
        <v>26737</v>
      </c>
      <c r="I58" s="541">
        <v>1915.3333333333333</v>
      </c>
      <c r="J58" s="516"/>
      <c r="K58" s="544"/>
      <c r="L58" s="544"/>
    </row>
    <row r="59" spans="1:12" ht="17.25">
      <c r="A59" s="263">
        <v>10</v>
      </c>
      <c r="B59" s="520" t="s">
        <v>30</v>
      </c>
      <c r="C59" s="522">
        <v>16342</v>
      </c>
      <c r="D59" s="522">
        <v>3161</v>
      </c>
      <c r="E59" s="522">
        <v>23716</v>
      </c>
      <c r="F59" s="141">
        <v>4.1698829484340401</v>
      </c>
      <c r="G59" s="518">
        <v>-0.31092933040984994</v>
      </c>
      <c r="H59" s="680">
        <v>19503</v>
      </c>
      <c r="I59" s="541">
        <v>3268.4</v>
      </c>
      <c r="J59" s="516"/>
      <c r="K59" s="544"/>
      <c r="L59" s="544"/>
    </row>
    <row r="60" spans="1:12" ht="18">
      <c r="A60" s="255"/>
      <c r="B60" s="256" t="s">
        <v>43</v>
      </c>
      <c r="C60" s="257">
        <f>SUM(C50:C59)</f>
        <v>386169</v>
      </c>
      <c r="D60" s="257">
        <f>SUM(D50:D59)</f>
        <v>294913</v>
      </c>
      <c r="E60" s="257">
        <f>SUM(E50:E59)</f>
        <v>384928</v>
      </c>
      <c r="F60" s="274">
        <f>C60/D60-1</f>
        <v>0.30943362957889287</v>
      </c>
      <c r="G60" s="191">
        <f>C60/E60-1</f>
        <v>3.2239795494222179E-3</v>
      </c>
      <c r="H60" s="686">
        <f>SUM(H50:H59)</f>
        <v>681082</v>
      </c>
      <c r="I60" s="534">
        <v>2557.4105960264901</v>
      </c>
      <c r="J60" s="516"/>
      <c r="K60" s="544"/>
      <c r="L60" s="544"/>
    </row>
  </sheetData>
  <mergeCells count="4">
    <mergeCell ref="F1:G1"/>
    <mergeCell ref="C1:E1"/>
    <mergeCell ref="F48:G48"/>
    <mergeCell ref="C48:E48"/>
  </mergeCells>
  <pageMargins left="0.7" right="0.7" top="0.75" bottom="0.75" header="0.3" footer="0.3"/>
  <pageSetup orientation="portrait" r:id="rId1"/>
  <drawing r:id="rId2"/>
  <tableParts count="1">
    <tablePart r:id="rId3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" id="{826CB371-181E-40E9-AC04-39195CDBC50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  <x14:cfIcon iconSet="3Arrows" iconId="0"/>
              <x14:cfIcon iconSet="3Arrows" iconId="0"/>
              <x14:cfIcon iconSet="3Arrows" iconId="2"/>
            </x14:iconSet>
          </x14:cfRule>
          <xm:sqref>F3:F47</xm:sqref>
        </x14:conditionalFormatting>
        <x14:conditionalFormatting xmlns:xm="http://schemas.microsoft.com/office/excel/2006/main">
          <x14:cfRule type="iconSet" priority="1" id="{65791C74-45A6-4389-BCCB-D0A7663F68D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  <x14:cfIcon iconSet="3Arrows" iconId="0"/>
              <x14:cfIcon iconSet="3Arrows" iconId="0"/>
              <x14:cfIcon iconSet="3Arrows" iconId="2"/>
            </x14:iconSet>
          </x14:cfRule>
          <xm:sqref>F3:G45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tabColor theme="4" tint="0.59999389629810485"/>
  </sheetPr>
  <dimension ref="A2:J31"/>
  <sheetViews>
    <sheetView showGridLines="0" rightToLeft="1" zoomScaleNormal="100" workbookViewId="0">
      <selection activeCell="F34" sqref="F34"/>
    </sheetView>
  </sheetViews>
  <sheetFormatPr defaultRowHeight="15"/>
  <cols>
    <col min="1" max="1" width="5.125" style="544" customWidth="1"/>
    <col min="2" max="2" width="17" customWidth="1"/>
    <col min="3" max="3" width="12.75" bestFit="1" customWidth="1"/>
    <col min="4" max="4" width="10.625" customWidth="1"/>
    <col min="5" max="5" width="13.375" customWidth="1"/>
    <col min="6" max="6" width="16.125" customWidth="1"/>
    <col min="7" max="7" width="15.875" customWidth="1"/>
    <col min="8" max="8" width="15.375" style="95" customWidth="1"/>
    <col min="9" max="9" width="13.875" customWidth="1"/>
    <col min="10" max="10" width="16.25" customWidth="1"/>
  </cols>
  <sheetData>
    <row r="2" spans="2:8" ht="18.75" customHeight="1">
      <c r="B2" s="490" t="s">
        <v>159</v>
      </c>
      <c r="C2" s="956" t="s">
        <v>1069</v>
      </c>
      <c r="D2" s="957"/>
      <c r="E2" s="956" t="s">
        <v>1025</v>
      </c>
      <c r="F2" s="957"/>
      <c r="G2" s="956" t="s">
        <v>1070</v>
      </c>
      <c r="H2" s="957"/>
    </row>
    <row r="3" spans="2:8">
      <c r="B3" s="453"/>
      <c r="C3" s="447" t="s">
        <v>157</v>
      </c>
      <c r="D3" s="448" t="s">
        <v>158</v>
      </c>
      <c r="E3" s="447" t="s">
        <v>157</v>
      </c>
      <c r="F3" s="448" t="s">
        <v>158</v>
      </c>
      <c r="G3" s="447" t="s">
        <v>157</v>
      </c>
      <c r="H3" s="448" t="s">
        <v>158</v>
      </c>
    </row>
    <row r="4" spans="2:8" ht="15.75" customHeight="1">
      <c r="B4" s="454"/>
      <c r="C4" s="450" t="s">
        <v>705</v>
      </c>
      <c r="D4" s="451" t="s">
        <v>697</v>
      </c>
      <c r="E4" s="450" t="s">
        <v>705</v>
      </c>
      <c r="F4" s="451" t="s">
        <v>697</v>
      </c>
      <c r="G4" s="450" t="s">
        <v>705</v>
      </c>
      <c r="H4" s="451" t="s">
        <v>697</v>
      </c>
    </row>
    <row r="5" spans="2:8" ht="21" customHeight="1">
      <c r="B5" s="467" t="s">
        <v>883</v>
      </c>
      <c r="C5" s="221">
        <v>4246913</v>
      </c>
      <c r="D5" s="221">
        <v>657987</v>
      </c>
      <c r="E5" s="221">
        <v>732173</v>
      </c>
      <c r="F5" s="321">
        <v>142566</v>
      </c>
      <c r="G5" s="221">
        <v>1360348</v>
      </c>
      <c r="H5" s="321">
        <v>271200</v>
      </c>
    </row>
    <row r="6" spans="2:8" ht="21" customHeight="1">
      <c r="B6" s="467" t="s">
        <v>851</v>
      </c>
      <c r="C6" s="221">
        <v>41771</v>
      </c>
      <c r="D6" s="221">
        <v>8</v>
      </c>
      <c r="E6" s="221">
        <v>400</v>
      </c>
      <c r="F6" s="321">
        <v>0.67</v>
      </c>
      <c r="G6" s="221">
        <v>2845</v>
      </c>
      <c r="H6" s="321">
        <v>3.58</v>
      </c>
    </row>
    <row r="7" spans="2:8" ht="21" customHeight="1">
      <c r="B7" s="467" t="s">
        <v>852</v>
      </c>
      <c r="C7" s="221">
        <v>25434900</v>
      </c>
      <c r="D7" s="221">
        <v>10046</v>
      </c>
      <c r="E7" s="221">
        <v>24960</v>
      </c>
      <c r="F7" s="321">
        <v>33</v>
      </c>
      <c r="G7" s="221">
        <v>14712960</v>
      </c>
      <c r="H7" s="321">
        <v>1033</v>
      </c>
    </row>
    <row r="8" spans="2:8" ht="21" customHeight="1">
      <c r="B8" s="467" t="s">
        <v>853</v>
      </c>
      <c r="C8" s="221">
        <v>96820124</v>
      </c>
      <c r="D8" s="221">
        <v>1006</v>
      </c>
      <c r="E8" s="221">
        <v>71928500</v>
      </c>
      <c r="F8" s="321">
        <v>944</v>
      </c>
      <c r="G8" s="221">
        <v>237539077</v>
      </c>
      <c r="H8" s="321">
        <v>3486</v>
      </c>
    </row>
    <row r="9" spans="2:8" ht="15.75">
      <c r="B9" s="491" t="s">
        <v>92</v>
      </c>
      <c r="C9" s="445">
        <v>499593014</v>
      </c>
      <c r="D9" s="445">
        <v>5002</v>
      </c>
      <c r="E9" s="445">
        <v>139824</v>
      </c>
      <c r="F9" s="411">
        <v>197</v>
      </c>
      <c r="G9" s="445">
        <v>576946</v>
      </c>
      <c r="H9" s="411">
        <v>528</v>
      </c>
    </row>
    <row r="10" spans="2:8" ht="15.75">
      <c r="B10" s="188" t="s">
        <v>43</v>
      </c>
      <c r="C10" s="715" t="s">
        <v>154</v>
      </c>
      <c r="D10" s="715">
        <v>674049</v>
      </c>
      <c r="E10" s="715" t="s">
        <v>154</v>
      </c>
      <c r="F10" s="714">
        <v>143740</v>
      </c>
      <c r="G10" s="715" t="s">
        <v>154</v>
      </c>
      <c r="H10" s="714">
        <v>276252</v>
      </c>
    </row>
    <row r="11" spans="2:8">
      <c r="B11" s="98"/>
      <c r="C11" s="98"/>
      <c r="D11" s="98"/>
      <c r="E11" s="98"/>
      <c r="F11" s="98"/>
      <c r="G11" s="98"/>
      <c r="H11" s="736"/>
    </row>
    <row r="12" spans="2:8">
      <c r="B12" s="98"/>
      <c r="C12" s="98"/>
      <c r="D12" s="98"/>
      <c r="E12" s="98"/>
      <c r="F12" s="98"/>
      <c r="G12" s="98"/>
      <c r="H12" s="98"/>
    </row>
    <row r="13" spans="2:8" ht="18.75" customHeight="1">
      <c r="B13" s="98"/>
      <c r="C13" s="98"/>
      <c r="D13" s="98"/>
      <c r="E13" s="98"/>
      <c r="F13" s="98"/>
      <c r="G13" s="98"/>
      <c r="H13" s="194"/>
    </row>
    <row r="14" spans="2:8" ht="18.75" customHeight="1">
      <c r="B14" s="452" t="s">
        <v>160</v>
      </c>
      <c r="C14" s="952" t="s">
        <v>1069</v>
      </c>
      <c r="D14" s="953"/>
      <c r="E14" s="952" t="s">
        <v>1026</v>
      </c>
      <c r="F14" s="953"/>
      <c r="G14" s="952" t="s">
        <v>1071</v>
      </c>
      <c r="H14" s="953"/>
    </row>
    <row r="15" spans="2:8" ht="19.5" customHeight="1">
      <c r="B15" s="446"/>
      <c r="C15" s="447" t="s">
        <v>157</v>
      </c>
      <c r="D15" s="448" t="s">
        <v>158</v>
      </c>
      <c r="E15" s="447" t="s">
        <v>157</v>
      </c>
      <c r="F15" s="448" t="s">
        <v>158</v>
      </c>
      <c r="G15" s="447" t="s">
        <v>157</v>
      </c>
      <c r="H15" s="448" t="s">
        <v>158</v>
      </c>
    </row>
    <row r="16" spans="2:8" ht="19.5" customHeight="1">
      <c r="B16" s="449"/>
      <c r="C16" s="450" t="s">
        <v>706</v>
      </c>
      <c r="D16" s="451" t="s">
        <v>698</v>
      </c>
      <c r="E16" s="450" t="s">
        <v>729</v>
      </c>
      <c r="F16" s="451" t="s">
        <v>697</v>
      </c>
      <c r="G16" s="450" t="s">
        <v>729</v>
      </c>
      <c r="H16" s="451" t="s">
        <v>697</v>
      </c>
    </row>
    <row r="17" spans="2:10" ht="19.5" customHeight="1">
      <c r="B17" s="467" t="s">
        <v>161</v>
      </c>
      <c r="C17" s="221">
        <v>2969829</v>
      </c>
      <c r="D17" s="321">
        <v>33090</v>
      </c>
      <c r="E17" s="221">
        <v>154785</v>
      </c>
      <c r="F17" s="321">
        <v>1827</v>
      </c>
      <c r="G17" s="221">
        <v>415572</v>
      </c>
      <c r="H17" s="321">
        <v>5196</v>
      </c>
    </row>
    <row r="18" spans="2:10" ht="19.5" customHeight="1">
      <c r="B18" s="467" t="s">
        <v>162</v>
      </c>
      <c r="C18" s="221">
        <v>8760286</v>
      </c>
      <c r="D18" s="321">
        <v>204983</v>
      </c>
      <c r="E18" s="221">
        <v>201459</v>
      </c>
      <c r="F18" s="321">
        <v>7586</v>
      </c>
      <c r="G18" s="221">
        <v>1064389</v>
      </c>
      <c r="H18" s="321">
        <v>36412</v>
      </c>
    </row>
    <row r="19" spans="2:10" ht="19.5" customHeight="1">
      <c r="B19" s="467" t="s">
        <v>665</v>
      </c>
      <c r="C19" s="221">
        <v>14761811</v>
      </c>
      <c r="D19" s="321">
        <v>256347</v>
      </c>
      <c r="E19" s="221">
        <v>1131012</v>
      </c>
      <c r="F19" s="321">
        <v>24050</v>
      </c>
      <c r="G19" s="221">
        <v>2971355</v>
      </c>
      <c r="H19" s="321">
        <v>62174</v>
      </c>
    </row>
    <row r="20" spans="2:10" ht="19.5" customHeight="1">
      <c r="B20" s="467" t="s">
        <v>163</v>
      </c>
      <c r="C20" s="221">
        <v>170531</v>
      </c>
      <c r="D20" s="321">
        <v>4377</v>
      </c>
      <c r="E20" s="221">
        <v>5764</v>
      </c>
      <c r="F20" s="321">
        <v>233</v>
      </c>
      <c r="G20" s="221">
        <v>22977</v>
      </c>
      <c r="H20" s="321">
        <v>892</v>
      </c>
    </row>
    <row r="21" spans="2:10" ht="15.75">
      <c r="B21" s="673" t="s">
        <v>164</v>
      </c>
      <c r="C21" s="713">
        <v>26662457</v>
      </c>
      <c r="D21" s="714">
        <v>498797</v>
      </c>
      <c r="E21" s="713">
        <v>1493020</v>
      </c>
      <c r="F21" s="714">
        <v>33696</v>
      </c>
      <c r="G21" s="713">
        <v>4474293</v>
      </c>
      <c r="H21" s="714">
        <v>104674</v>
      </c>
    </row>
    <row r="22" spans="2:10">
      <c r="G22" s="62"/>
      <c r="H22" s="735"/>
    </row>
    <row r="23" spans="2:10" ht="18" customHeight="1">
      <c r="H23" s="735"/>
      <c r="I23" s="94"/>
      <c r="J23" s="94"/>
    </row>
    <row r="24" spans="2:10" ht="26.25" customHeight="1">
      <c r="B24" s="97" t="s">
        <v>666</v>
      </c>
      <c r="C24" s="94"/>
      <c r="D24" s="94"/>
      <c r="E24" s="94"/>
      <c r="F24" s="94"/>
      <c r="G24" s="94"/>
    </row>
    <row r="25" spans="2:10" ht="20.25" customHeight="1">
      <c r="B25" s="322" t="s">
        <v>156</v>
      </c>
      <c r="C25" s="307"/>
      <c r="D25" s="277" t="s">
        <v>165</v>
      </c>
      <c r="E25" s="958" t="s">
        <v>1069</v>
      </c>
      <c r="F25" s="957"/>
      <c r="G25" s="952" t="s">
        <v>1026</v>
      </c>
      <c r="H25" s="953"/>
      <c r="I25" s="952" t="s">
        <v>1071</v>
      </c>
      <c r="J25" s="953"/>
    </row>
    <row r="26" spans="2:10" ht="20.25" customHeight="1">
      <c r="B26" s="390"/>
      <c r="C26" s="320"/>
      <c r="D26" s="391"/>
      <c r="E26" s="392" t="s">
        <v>157</v>
      </c>
      <c r="F26" s="393" t="s">
        <v>166</v>
      </c>
      <c r="G26" s="608" t="s">
        <v>157</v>
      </c>
      <c r="H26" s="410" t="s">
        <v>166</v>
      </c>
      <c r="I26" s="608" t="s">
        <v>157</v>
      </c>
      <c r="J26" s="410" t="s">
        <v>166</v>
      </c>
    </row>
    <row r="27" spans="2:10" s="544" customFormat="1" ht="20.25" customHeight="1">
      <c r="B27" s="906" t="s">
        <v>167</v>
      </c>
      <c r="C27" s="308" t="s">
        <v>1072</v>
      </c>
      <c r="D27" s="954" t="s">
        <v>168</v>
      </c>
      <c r="E27" s="306" t="s">
        <v>154</v>
      </c>
      <c r="F27" s="221" t="s">
        <v>154</v>
      </c>
      <c r="G27" s="306" t="s">
        <v>154</v>
      </c>
      <c r="H27" s="221" t="s">
        <v>154</v>
      </c>
      <c r="I27" s="306">
        <v>435049</v>
      </c>
      <c r="J27" s="670">
        <v>10544</v>
      </c>
    </row>
    <row r="28" spans="2:10" ht="20.25" customHeight="1">
      <c r="B28" s="902"/>
      <c r="C28" s="308" t="s">
        <v>170</v>
      </c>
      <c r="D28" s="955"/>
      <c r="E28" s="306">
        <v>2677928</v>
      </c>
      <c r="F28" s="221">
        <v>44966</v>
      </c>
      <c r="G28" s="306">
        <v>137277</v>
      </c>
      <c r="H28" s="321">
        <v>3079</v>
      </c>
      <c r="I28" s="306">
        <v>872500</v>
      </c>
      <c r="J28" s="670">
        <v>349</v>
      </c>
    </row>
    <row r="29" spans="2:10" ht="20.25" customHeight="1">
      <c r="B29" s="902" t="s">
        <v>169</v>
      </c>
      <c r="C29" s="308" t="s">
        <v>170</v>
      </c>
      <c r="D29" s="323" t="s">
        <v>730</v>
      </c>
      <c r="E29" s="306">
        <v>632418585</v>
      </c>
      <c r="F29" s="321">
        <v>3795</v>
      </c>
      <c r="G29" s="306">
        <v>371500</v>
      </c>
      <c r="H29" s="321">
        <v>46</v>
      </c>
      <c r="I29" s="306">
        <v>7855000</v>
      </c>
      <c r="J29" s="670">
        <v>138</v>
      </c>
    </row>
    <row r="30" spans="2:10" ht="20.25" customHeight="1">
      <c r="B30" s="902"/>
      <c r="C30" s="308" t="s">
        <v>731</v>
      </c>
      <c r="D30" s="323" t="s">
        <v>730</v>
      </c>
      <c r="E30" s="306">
        <v>8044003</v>
      </c>
      <c r="F30" s="321">
        <v>25364</v>
      </c>
      <c r="G30" s="493">
        <v>542276</v>
      </c>
      <c r="H30" s="611">
        <v>1917</v>
      </c>
      <c r="I30" s="493">
        <v>973475</v>
      </c>
      <c r="J30" s="671">
        <v>3095</v>
      </c>
    </row>
    <row r="31" spans="2:10" ht="20.25" customHeight="1">
      <c r="B31" s="188" t="s">
        <v>43</v>
      </c>
      <c r="C31" s="324"/>
      <c r="D31" s="325"/>
      <c r="E31" s="326" t="s">
        <v>154</v>
      </c>
      <c r="F31" s="327">
        <v>74125</v>
      </c>
      <c r="G31" s="609" t="s">
        <v>154</v>
      </c>
      <c r="H31" s="610">
        <f>SUM(H28:H30)</f>
        <v>5042</v>
      </c>
      <c r="I31" s="609" t="s">
        <v>154</v>
      </c>
      <c r="J31" s="672">
        <f>SUM(J27:J30)</f>
        <v>14126</v>
      </c>
    </row>
  </sheetData>
  <mergeCells count="12">
    <mergeCell ref="C2:D2"/>
    <mergeCell ref="E2:F2"/>
    <mergeCell ref="E25:F25"/>
    <mergeCell ref="G25:H25"/>
    <mergeCell ref="G2:H2"/>
    <mergeCell ref="I25:J25"/>
    <mergeCell ref="B29:B30"/>
    <mergeCell ref="E14:F14"/>
    <mergeCell ref="C14:D14"/>
    <mergeCell ref="G14:H14"/>
    <mergeCell ref="B27:B28"/>
    <mergeCell ref="D27:D28"/>
  </mergeCells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3:F49"/>
  <sheetViews>
    <sheetView rightToLeft="1" topLeftCell="A37" workbookViewId="0">
      <selection activeCell="H47" sqref="H47"/>
    </sheetView>
  </sheetViews>
  <sheetFormatPr defaultRowHeight="15"/>
  <cols>
    <col min="1" max="1" width="29.875" customWidth="1"/>
    <col min="2" max="2" width="26.625" customWidth="1"/>
    <col min="3" max="3" width="21" customWidth="1"/>
    <col min="4" max="4" width="12.875" customWidth="1"/>
    <col min="5" max="5" width="12.625" customWidth="1"/>
    <col min="6" max="6" width="12.875" customWidth="1"/>
    <col min="7" max="7" width="5.125" customWidth="1"/>
    <col min="8" max="8" width="11.75" bestFit="1" customWidth="1"/>
    <col min="9" max="9" width="18.625" bestFit="1" customWidth="1"/>
    <col min="10" max="10" width="20.75" bestFit="1" customWidth="1"/>
    <col min="11" max="12" width="9.125" customWidth="1"/>
    <col min="13" max="13" width="12.375" bestFit="1" customWidth="1"/>
  </cols>
  <sheetData>
    <row r="3" spans="1:6" ht="35.25" customHeight="1">
      <c r="A3" s="15"/>
      <c r="B3" s="15" t="s">
        <v>0</v>
      </c>
      <c r="C3" s="925" t="s">
        <v>47</v>
      </c>
      <c r="D3" s="925"/>
      <c r="E3" s="16" t="s">
        <v>68</v>
      </c>
    </row>
    <row r="4" spans="1:6" ht="27" customHeight="1">
      <c r="A4" s="17"/>
      <c r="B4" s="17"/>
      <c r="C4" s="17" t="s">
        <v>70</v>
      </c>
      <c r="D4" s="17" t="s">
        <v>69</v>
      </c>
      <c r="E4" s="18" t="s">
        <v>48</v>
      </c>
    </row>
    <row r="5" spans="1:6" ht="16.5">
      <c r="A5" s="959" t="s">
        <v>71</v>
      </c>
      <c r="B5" s="7" t="s">
        <v>90</v>
      </c>
      <c r="C5" s="1">
        <v>13571.374</v>
      </c>
      <c r="D5" s="1">
        <v>318.54199999999997</v>
      </c>
      <c r="E5" s="12">
        <f>(C5-D5)/D5</f>
        <v>41.604661237764567</v>
      </c>
    </row>
    <row r="6" spans="1:6" ht="16.5">
      <c r="A6" s="959"/>
      <c r="B6" s="8" t="s">
        <v>91</v>
      </c>
      <c r="C6" s="1">
        <v>22393.428</v>
      </c>
      <c r="D6" s="1">
        <v>48130.517</v>
      </c>
      <c r="E6" s="12">
        <f t="shared" ref="E6:E13" si="0">(C6-D6)/D6</f>
        <v>-0.53473535304015118</v>
      </c>
    </row>
    <row r="7" spans="1:6" ht="16.5">
      <c r="A7" s="959" t="s">
        <v>55</v>
      </c>
      <c r="B7" s="7" t="s">
        <v>90</v>
      </c>
      <c r="C7" s="13">
        <v>126.512345825</v>
      </c>
      <c r="D7" s="13">
        <v>19.07707482</v>
      </c>
      <c r="E7" s="14">
        <f t="shared" si="0"/>
        <v>5.6316427973730621</v>
      </c>
    </row>
    <row r="8" spans="1:6" ht="16.5">
      <c r="A8" s="959"/>
      <c r="B8" s="8" t="s">
        <v>91</v>
      </c>
      <c r="C8" s="1">
        <v>5932.5308401270004</v>
      </c>
      <c r="D8" s="1">
        <v>26793.391045553999</v>
      </c>
      <c r="E8" s="12">
        <f t="shared" si="0"/>
        <v>-0.77858230673226314</v>
      </c>
    </row>
    <row r="9" spans="1:6" ht="16.5">
      <c r="A9" s="959" t="s">
        <v>56</v>
      </c>
      <c r="B9" s="7" t="s">
        <v>90</v>
      </c>
      <c r="C9" s="13">
        <v>2930</v>
      </c>
      <c r="D9" s="13">
        <v>112</v>
      </c>
      <c r="E9" s="14">
        <f t="shared" si="0"/>
        <v>25.160714285714285</v>
      </c>
    </row>
    <row r="10" spans="1:6" ht="17.25" customHeight="1" thickBot="1">
      <c r="A10" s="959"/>
      <c r="B10" s="10" t="s">
        <v>91</v>
      </c>
      <c r="C10" s="1">
        <v>409</v>
      </c>
      <c r="D10" s="1">
        <v>1481</v>
      </c>
      <c r="E10" s="12">
        <f t="shared" si="0"/>
        <v>-0.72383524645509789</v>
      </c>
    </row>
    <row r="11" spans="1:6" ht="17.25" customHeight="1" thickTop="1">
      <c r="A11" s="959" t="s">
        <v>43</v>
      </c>
      <c r="B11" s="11" t="s">
        <v>71</v>
      </c>
      <c r="C11" s="3">
        <v>35964.802000000003</v>
      </c>
      <c r="D11" s="3">
        <v>48449.059000000001</v>
      </c>
      <c r="E11" s="5">
        <f t="shared" si="0"/>
        <v>-0.25767800774004707</v>
      </c>
    </row>
    <row r="12" spans="1:6" ht="16.5" customHeight="1">
      <c r="A12" s="959"/>
      <c r="B12" s="11" t="s">
        <v>55</v>
      </c>
      <c r="C12" s="4">
        <v>6059.0431859520004</v>
      </c>
      <c r="D12" s="4">
        <v>26812.468120374</v>
      </c>
      <c r="E12" s="6">
        <f t="shared" si="0"/>
        <v>-0.77402143067359352</v>
      </c>
    </row>
    <row r="13" spans="1:6" ht="16.5">
      <c r="A13" s="959"/>
      <c r="B13" s="11" t="s">
        <v>56</v>
      </c>
      <c r="C13" s="4">
        <v>3339</v>
      </c>
      <c r="D13" s="4">
        <v>1593</v>
      </c>
      <c r="E13" s="6">
        <f t="shared" si="0"/>
        <v>1.0960451977401129</v>
      </c>
    </row>
    <row r="14" spans="1:6">
      <c r="A14" s="966" t="s">
        <v>3</v>
      </c>
      <c r="B14" s="966"/>
      <c r="C14" s="966"/>
      <c r="D14" s="966"/>
    </row>
    <row r="15" spans="1:6" ht="31.5" customHeight="1">
      <c r="A15" s="15" t="s">
        <v>0</v>
      </c>
      <c r="B15" s="15" t="s">
        <v>60</v>
      </c>
      <c r="C15" s="15"/>
      <c r="D15" s="925" t="s">
        <v>47</v>
      </c>
      <c r="E15" s="925"/>
      <c r="F15" s="16" t="s">
        <v>68</v>
      </c>
    </row>
    <row r="16" spans="1:6" ht="26.25" customHeight="1">
      <c r="A16" s="17"/>
      <c r="B16" s="17"/>
      <c r="C16" s="17"/>
      <c r="D16" s="17" t="s">
        <v>70</v>
      </c>
      <c r="E16" s="17" t="s">
        <v>69</v>
      </c>
      <c r="F16" s="18" t="s">
        <v>48</v>
      </c>
    </row>
    <row r="17" spans="1:6" ht="16.5">
      <c r="A17" s="960" t="s">
        <v>90</v>
      </c>
      <c r="B17" s="962" t="s">
        <v>92</v>
      </c>
      <c r="C17" s="9" t="s">
        <v>56</v>
      </c>
      <c r="D17" s="13">
        <v>2930</v>
      </c>
      <c r="E17" s="13">
        <v>112</v>
      </c>
      <c r="F17" s="12">
        <f t="shared" ref="F17:F25" si="1">(D17-E17)/E17</f>
        <v>25.160714285714285</v>
      </c>
    </row>
    <row r="18" spans="1:6" ht="16.5">
      <c r="A18" s="960"/>
      <c r="B18" s="963"/>
      <c r="C18" s="7" t="s">
        <v>51</v>
      </c>
      <c r="D18" s="1">
        <v>13571.374</v>
      </c>
      <c r="E18" s="1">
        <v>318.54199999999997</v>
      </c>
      <c r="F18" s="12">
        <f t="shared" si="1"/>
        <v>41.604661237764567</v>
      </c>
    </row>
    <row r="19" spans="1:6" ht="16.5">
      <c r="A19" s="961"/>
      <c r="B19" s="964"/>
      <c r="C19" s="8" t="s">
        <v>55</v>
      </c>
      <c r="D19" s="19">
        <v>126.512345825</v>
      </c>
      <c r="E19" s="19">
        <v>19.07707482</v>
      </c>
      <c r="F19" s="24">
        <f t="shared" si="1"/>
        <v>5.6316427973730621</v>
      </c>
    </row>
    <row r="20" spans="1:6" ht="16.5">
      <c r="A20" s="967" t="s">
        <v>91</v>
      </c>
      <c r="B20" s="962" t="s">
        <v>93</v>
      </c>
      <c r="C20" s="9" t="s">
        <v>56</v>
      </c>
      <c r="D20" s="13">
        <v>409</v>
      </c>
      <c r="E20" s="13">
        <v>1481</v>
      </c>
      <c r="F20" s="14">
        <f t="shared" si="1"/>
        <v>-0.72383524645509789</v>
      </c>
    </row>
    <row r="21" spans="1:6" ht="16.5">
      <c r="A21" s="960"/>
      <c r="B21" s="963"/>
      <c r="C21" s="7" t="s">
        <v>51</v>
      </c>
      <c r="D21" s="1">
        <v>22393.428</v>
      </c>
      <c r="E21" s="1">
        <v>48130.517</v>
      </c>
      <c r="F21" s="12">
        <f t="shared" si="1"/>
        <v>-0.53473535304015118</v>
      </c>
    </row>
    <row r="22" spans="1:6" ht="17.25" thickBot="1">
      <c r="A22" s="968"/>
      <c r="B22" s="965"/>
      <c r="C22" s="10" t="s">
        <v>55</v>
      </c>
      <c r="D22" s="22">
        <v>5932.5308401270004</v>
      </c>
      <c r="E22" s="22">
        <v>26793.391045553999</v>
      </c>
      <c r="F22" s="25">
        <f t="shared" si="1"/>
        <v>-0.77858230673226314</v>
      </c>
    </row>
    <row r="23" spans="1:6" ht="17.25" thickTop="1">
      <c r="A23" s="960" t="s">
        <v>43</v>
      </c>
      <c r="B23" s="23"/>
      <c r="C23" s="23" t="s">
        <v>56</v>
      </c>
      <c r="D23" s="4">
        <v>600712</v>
      </c>
      <c r="E23" s="4">
        <v>438209</v>
      </c>
      <c r="F23" s="6">
        <f t="shared" si="1"/>
        <v>0.37083446483299065</v>
      </c>
    </row>
    <row r="24" spans="1:6" ht="16.5">
      <c r="A24" s="960"/>
      <c r="B24" s="23"/>
      <c r="C24" s="23" t="s">
        <v>51</v>
      </c>
      <c r="D24" s="4">
        <v>4238961.5329999998</v>
      </c>
      <c r="E24" s="4">
        <v>7223040.4950000001</v>
      </c>
      <c r="F24" s="6">
        <f t="shared" si="1"/>
        <v>-0.41313335624598352</v>
      </c>
    </row>
    <row r="25" spans="1:6" ht="16.5">
      <c r="A25" s="960"/>
      <c r="B25" s="23"/>
      <c r="C25" s="23" t="s">
        <v>55</v>
      </c>
      <c r="D25" s="4">
        <v>35703.827608027001</v>
      </c>
      <c r="E25" s="4">
        <v>29199.457541569998</v>
      </c>
      <c r="F25" s="6">
        <f t="shared" si="1"/>
        <v>0.22275653776091606</v>
      </c>
    </row>
    <row r="27" spans="1:6" ht="18.75">
      <c r="A27" s="15" t="s">
        <v>0</v>
      </c>
      <c r="B27" s="15" t="s">
        <v>4</v>
      </c>
      <c r="C27" s="926" t="s">
        <v>47</v>
      </c>
      <c r="D27" s="926"/>
      <c r="E27" s="16" t="s">
        <v>68</v>
      </c>
    </row>
    <row r="28" spans="1:6" ht="18.75">
      <c r="A28" s="17"/>
      <c r="B28" s="17"/>
      <c r="C28" s="17" t="s">
        <v>70</v>
      </c>
      <c r="D28" s="17" t="s">
        <v>69</v>
      </c>
      <c r="E28" s="18" t="s">
        <v>48</v>
      </c>
    </row>
    <row r="29" spans="1:6" ht="16.5">
      <c r="A29" s="969" t="s">
        <v>55</v>
      </c>
      <c r="B29" s="7" t="s">
        <v>9</v>
      </c>
      <c r="C29" s="1"/>
      <c r="D29" s="1">
        <v>9.6628699999999998E-2</v>
      </c>
      <c r="E29" s="12">
        <f>(C29-D29)/D29</f>
        <v>-1</v>
      </c>
    </row>
    <row r="30" spans="1:6" ht="16.5">
      <c r="A30" s="969"/>
      <c r="B30" s="7" t="s">
        <v>24</v>
      </c>
      <c r="C30" s="1">
        <v>16.862532219999999</v>
      </c>
      <c r="D30" s="1">
        <v>10.216914969999999</v>
      </c>
      <c r="E30" s="12">
        <f t="shared" ref="E30:E49" si="2">(C30-D30)/D30</f>
        <v>0.65045243789476304</v>
      </c>
    </row>
    <row r="31" spans="1:6" ht="16.5">
      <c r="A31" s="969"/>
      <c r="B31" s="7" t="s">
        <v>25</v>
      </c>
      <c r="C31" s="1"/>
      <c r="D31" s="1">
        <v>1.1805639999999999E-2</v>
      </c>
      <c r="E31" s="12">
        <f t="shared" si="2"/>
        <v>-1</v>
      </c>
    </row>
    <row r="32" spans="1:6" ht="16.5">
      <c r="A32" s="969"/>
      <c r="B32" s="7" t="s">
        <v>29</v>
      </c>
      <c r="C32" s="1">
        <v>242.73894999999999</v>
      </c>
      <c r="D32" s="1">
        <v>245.81343200000001</v>
      </c>
      <c r="E32" s="12">
        <f t="shared" si="2"/>
        <v>-1.2507379987274322E-2</v>
      </c>
    </row>
    <row r="33" spans="1:5" ht="16.5">
      <c r="A33" s="969"/>
      <c r="B33" s="7" t="s">
        <v>35</v>
      </c>
      <c r="C33" s="1">
        <v>50.661225553999998</v>
      </c>
      <c r="D33" s="1">
        <v>350.11135318700002</v>
      </c>
      <c r="E33" s="12">
        <f t="shared" si="2"/>
        <v>-0.855299677965767</v>
      </c>
    </row>
    <row r="34" spans="1:5" ht="17.25" thickBot="1">
      <c r="A34" s="969"/>
      <c r="B34" s="10" t="s">
        <v>36</v>
      </c>
      <c r="C34" s="22">
        <v>26502.2054126</v>
      </c>
      <c r="D34" s="22">
        <v>5452.7930514549998</v>
      </c>
      <c r="E34" s="25">
        <f t="shared" si="2"/>
        <v>3.8602991462381406</v>
      </c>
    </row>
    <row r="35" spans="1:5" ht="17.25" thickTop="1">
      <c r="A35" s="30" t="s">
        <v>43</v>
      </c>
      <c r="B35" s="30" t="s">
        <v>94</v>
      </c>
      <c r="C35" s="19">
        <v>26812.468120374</v>
      </c>
      <c r="D35" s="19">
        <v>6059.0431859520004</v>
      </c>
      <c r="E35" s="24">
        <f t="shared" si="2"/>
        <v>3.4251983848768708</v>
      </c>
    </row>
    <row r="36" spans="1:5" ht="16.5">
      <c r="A36" s="969" t="s">
        <v>51</v>
      </c>
      <c r="B36" s="7" t="s">
        <v>9</v>
      </c>
      <c r="C36" s="1"/>
      <c r="D36" s="1">
        <v>0.1</v>
      </c>
      <c r="E36" s="12">
        <f t="shared" si="2"/>
        <v>-1</v>
      </c>
    </row>
    <row r="37" spans="1:5" ht="16.5">
      <c r="A37" s="969"/>
      <c r="B37" s="7" t="s">
        <v>24</v>
      </c>
      <c r="C37" s="1">
        <v>15.18</v>
      </c>
      <c r="D37" s="1">
        <v>9.2899999999999991</v>
      </c>
      <c r="E37" s="12">
        <f t="shared" si="2"/>
        <v>0.63401506996770729</v>
      </c>
    </row>
    <row r="38" spans="1:5" ht="16.5">
      <c r="A38" s="969"/>
      <c r="B38" s="7" t="s">
        <v>25</v>
      </c>
      <c r="C38" s="1"/>
      <c r="D38" s="1">
        <v>0.01</v>
      </c>
      <c r="E38" s="12">
        <f t="shared" si="2"/>
        <v>-1</v>
      </c>
    </row>
    <row r="39" spans="1:5" ht="16.5">
      <c r="A39" s="969"/>
      <c r="B39" s="7" t="s">
        <v>29</v>
      </c>
      <c r="C39" s="1">
        <v>16035</v>
      </c>
      <c r="D39" s="1">
        <v>15958</v>
      </c>
      <c r="E39" s="12">
        <f t="shared" si="2"/>
        <v>4.8251660609098888E-3</v>
      </c>
    </row>
    <row r="40" spans="1:5" ht="16.5">
      <c r="A40" s="969"/>
      <c r="B40" s="7" t="s">
        <v>35</v>
      </c>
      <c r="C40" s="1">
        <v>63.616999999999997</v>
      </c>
      <c r="D40" s="1">
        <v>52.317999999999998</v>
      </c>
      <c r="E40" s="12">
        <f t="shared" si="2"/>
        <v>0.21596773576971598</v>
      </c>
    </row>
    <row r="41" spans="1:5" ht="17.25" thickBot="1">
      <c r="A41" s="969"/>
      <c r="B41" s="10" t="s">
        <v>36</v>
      </c>
      <c r="C41" s="22">
        <v>32335.261999999999</v>
      </c>
      <c r="D41" s="22">
        <v>19945.083999999999</v>
      </c>
      <c r="E41" s="25">
        <f t="shared" si="2"/>
        <v>0.62121463113416819</v>
      </c>
    </row>
    <row r="42" spans="1:5" ht="17.25" thickTop="1">
      <c r="A42" s="30" t="s">
        <v>43</v>
      </c>
      <c r="B42" s="30" t="s">
        <v>95</v>
      </c>
      <c r="C42" s="19">
        <v>48449.059000000001</v>
      </c>
      <c r="D42" s="19">
        <v>35964.802000000003</v>
      </c>
      <c r="E42" s="24">
        <f t="shared" si="2"/>
        <v>0.34712430781629205</v>
      </c>
    </row>
    <row r="43" spans="1:5" ht="16.5">
      <c r="A43" s="969" t="s">
        <v>56</v>
      </c>
      <c r="B43" s="7" t="s">
        <v>9</v>
      </c>
      <c r="C43" s="1"/>
      <c r="D43" s="1">
        <v>1</v>
      </c>
      <c r="E43" s="12">
        <f t="shared" si="2"/>
        <v>-1</v>
      </c>
    </row>
    <row r="44" spans="1:5" ht="16.5">
      <c r="A44" s="969"/>
      <c r="B44" s="7" t="s">
        <v>24</v>
      </c>
      <c r="C44" s="1">
        <v>70</v>
      </c>
      <c r="D44" s="1">
        <v>60</v>
      </c>
      <c r="E44" s="12">
        <f t="shared" si="2"/>
        <v>0.16666666666666666</v>
      </c>
    </row>
    <row r="45" spans="1:5" ht="16.5">
      <c r="A45" s="969"/>
      <c r="B45" s="7" t="s">
        <v>25</v>
      </c>
      <c r="C45" s="1"/>
      <c r="D45" s="1">
        <v>1</v>
      </c>
      <c r="E45" s="12">
        <f t="shared" si="2"/>
        <v>-1</v>
      </c>
    </row>
    <row r="46" spans="1:5" ht="16.5">
      <c r="A46" s="969"/>
      <c r="B46" s="7" t="s">
        <v>29</v>
      </c>
      <c r="C46" s="1">
        <v>22</v>
      </c>
      <c r="D46" s="1">
        <v>51</v>
      </c>
      <c r="E46" s="12">
        <f t="shared" si="2"/>
        <v>-0.56862745098039214</v>
      </c>
    </row>
    <row r="47" spans="1:5" ht="16.5">
      <c r="A47" s="969"/>
      <c r="B47" s="7" t="s">
        <v>35</v>
      </c>
      <c r="C47" s="1">
        <v>24</v>
      </c>
      <c r="D47" s="1">
        <v>70</v>
      </c>
      <c r="E47" s="12">
        <f t="shared" si="2"/>
        <v>-0.65714285714285714</v>
      </c>
    </row>
    <row r="48" spans="1:5" ht="17.25" thickBot="1">
      <c r="A48" s="969"/>
      <c r="B48" s="10" t="s">
        <v>36</v>
      </c>
      <c r="C48" s="22">
        <v>1477</v>
      </c>
      <c r="D48" s="22">
        <v>3156</v>
      </c>
      <c r="E48" s="25">
        <f t="shared" si="2"/>
        <v>-0.53200253485424587</v>
      </c>
    </row>
    <row r="49" spans="1:5" ht="17.25" thickTop="1">
      <c r="A49" s="30" t="s">
        <v>43</v>
      </c>
      <c r="B49" s="30" t="s">
        <v>96</v>
      </c>
      <c r="C49" s="19">
        <v>1593</v>
      </c>
      <c r="D49" s="19">
        <v>3339</v>
      </c>
      <c r="E49" s="24">
        <f t="shared" si="2"/>
        <v>-0.52291105121293802</v>
      </c>
    </row>
  </sheetData>
  <mergeCells count="16">
    <mergeCell ref="A36:A41"/>
    <mergeCell ref="A43:A48"/>
    <mergeCell ref="C27:D27"/>
    <mergeCell ref="A23:A25"/>
    <mergeCell ref="A29:A34"/>
    <mergeCell ref="B20:B22"/>
    <mergeCell ref="A7:A8"/>
    <mergeCell ref="A9:A10"/>
    <mergeCell ref="A11:A13"/>
    <mergeCell ref="A14:D14"/>
    <mergeCell ref="A20:A22"/>
    <mergeCell ref="C3:D3"/>
    <mergeCell ref="A5:A6"/>
    <mergeCell ref="D15:E15"/>
    <mergeCell ref="A17:A19"/>
    <mergeCell ref="B17:B19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3:F37"/>
  <sheetViews>
    <sheetView rightToLeft="1" workbookViewId="0">
      <selection activeCell="H12" sqref="H12"/>
    </sheetView>
  </sheetViews>
  <sheetFormatPr defaultRowHeight="15"/>
  <cols>
    <col min="1" max="1" width="29.875" customWidth="1"/>
    <col min="2" max="2" width="26.625" customWidth="1"/>
    <col min="3" max="3" width="19.375" customWidth="1"/>
    <col min="4" max="4" width="12.875" customWidth="1"/>
    <col min="5" max="5" width="12.625" customWidth="1"/>
    <col min="6" max="6" width="12.875" customWidth="1"/>
    <col min="7" max="7" width="5.125" customWidth="1"/>
    <col min="8" max="8" width="11.75" bestFit="1" customWidth="1"/>
    <col min="9" max="9" width="18.625" bestFit="1" customWidth="1"/>
    <col min="10" max="10" width="20.75" bestFit="1" customWidth="1"/>
    <col min="11" max="12" width="9.125" customWidth="1"/>
    <col min="13" max="13" width="12.375" bestFit="1" customWidth="1"/>
  </cols>
  <sheetData>
    <row r="3" spans="1:6" ht="18.75">
      <c r="A3" s="15"/>
      <c r="B3" s="15" t="s">
        <v>0</v>
      </c>
      <c r="C3" s="925" t="s">
        <v>47</v>
      </c>
      <c r="D3" s="925"/>
      <c r="E3" s="16" t="s">
        <v>68</v>
      </c>
    </row>
    <row r="4" spans="1:6" ht="18.75">
      <c r="A4" s="17"/>
      <c r="B4" s="17"/>
      <c r="C4" s="17" t="s">
        <v>70</v>
      </c>
      <c r="D4" s="17" t="s">
        <v>69</v>
      </c>
      <c r="E4" s="18" t="s">
        <v>48</v>
      </c>
    </row>
    <row r="5" spans="1:6" ht="16.5">
      <c r="A5" s="11" t="s">
        <v>71</v>
      </c>
      <c r="B5" s="7" t="s">
        <v>91</v>
      </c>
      <c r="C5" s="1">
        <v>1334.075</v>
      </c>
      <c r="D5" s="1">
        <v>16380.913</v>
      </c>
      <c r="E5" s="12">
        <f t="shared" ref="E5:E10" si="0">(C5-D5)/D5</f>
        <v>-0.91855917921058483</v>
      </c>
    </row>
    <row r="6" spans="1:6" ht="16.5">
      <c r="A6" s="11" t="s">
        <v>55</v>
      </c>
      <c r="B6" s="31" t="s">
        <v>91</v>
      </c>
      <c r="C6" s="13">
        <v>629.20879582999999</v>
      </c>
      <c r="D6" s="13">
        <v>4791.3035152900002</v>
      </c>
      <c r="E6" s="14">
        <f t="shared" si="0"/>
        <v>-0.86867690727125302</v>
      </c>
    </row>
    <row r="7" spans="1:6" ht="17.25" thickBot="1">
      <c r="A7" s="11" t="s">
        <v>56</v>
      </c>
      <c r="B7" s="32" t="s">
        <v>91</v>
      </c>
      <c r="C7" s="13">
        <v>1023</v>
      </c>
      <c r="D7" s="13">
        <v>2225</v>
      </c>
      <c r="E7" s="14">
        <f t="shared" si="0"/>
        <v>-0.54022471910112357</v>
      </c>
    </row>
    <row r="8" spans="1:6" ht="17.25" thickTop="1">
      <c r="A8" s="959" t="s">
        <v>43</v>
      </c>
      <c r="B8" s="11" t="s">
        <v>71</v>
      </c>
      <c r="C8" s="3">
        <v>1334.075</v>
      </c>
      <c r="D8" s="3">
        <v>16380.913</v>
      </c>
      <c r="E8" s="5">
        <f t="shared" si="0"/>
        <v>-0.91855917921058483</v>
      </c>
    </row>
    <row r="9" spans="1:6" ht="16.5">
      <c r="A9" s="959"/>
      <c r="B9" s="11" t="s">
        <v>55</v>
      </c>
      <c r="C9" s="4">
        <v>629.20879582999999</v>
      </c>
      <c r="D9" s="4">
        <v>4791.3035152900002</v>
      </c>
      <c r="E9" s="6">
        <f t="shared" si="0"/>
        <v>-0.86867690727125302</v>
      </c>
    </row>
    <row r="10" spans="1:6" ht="16.5">
      <c r="A10" s="959"/>
      <c r="B10" s="11" t="s">
        <v>56</v>
      </c>
      <c r="C10" s="4">
        <v>1023</v>
      </c>
      <c r="D10" s="4">
        <v>2225</v>
      </c>
      <c r="E10" s="6">
        <f t="shared" si="0"/>
        <v>-0.54022471910112357</v>
      </c>
    </row>
    <row r="11" spans="1:6">
      <c r="A11" s="966" t="s">
        <v>3</v>
      </c>
      <c r="B11" s="966"/>
      <c r="C11" s="966"/>
      <c r="D11" s="966"/>
    </row>
    <row r="12" spans="1:6" ht="18.75">
      <c r="A12" s="15" t="s">
        <v>0</v>
      </c>
      <c r="B12" s="15" t="s">
        <v>60</v>
      </c>
      <c r="C12" s="15"/>
      <c r="D12" s="925" t="s">
        <v>47</v>
      </c>
      <c r="E12" s="925"/>
      <c r="F12" s="16" t="s">
        <v>68</v>
      </c>
    </row>
    <row r="13" spans="1:6" ht="18.75">
      <c r="A13" s="17"/>
      <c r="B13" s="17"/>
      <c r="C13" s="17"/>
      <c r="D13" s="17" t="s">
        <v>70</v>
      </c>
      <c r="E13" s="17" t="s">
        <v>69</v>
      </c>
      <c r="F13" s="18" t="s">
        <v>48</v>
      </c>
    </row>
    <row r="14" spans="1:6" ht="16.5" customHeight="1">
      <c r="A14" s="960" t="s">
        <v>91</v>
      </c>
      <c r="B14" s="962" t="s">
        <v>97</v>
      </c>
      <c r="C14" s="9" t="s">
        <v>56</v>
      </c>
      <c r="D14" s="13">
        <v>51</v>
      </c>
      <c r="E14" s="13">
        <v>231</v>
      </c>
      <c r="F14" s="12">
        <f t="shared" ref="F14:F25" si="1">(D14-E14)/E14</f>
        <v>-0.77922077922077926</v>
      </c>
    </row>
    <row r="15" spans="1:6" ht="16.5" customHeight="1">
      <c r="A15" s="960"/>
      <c r="B15" s="963"/>
      <c r="C15" s="7" t="s">
        <v>51</v>
      </c>
      <c r="D15" s="1">
        <v>1267.32</v>
      </c>
      <c r="E15" s="1">
        <v>16233.24</v>
      </c>
      <c r="F15" s="12">
        <f t="shared" si="1"/>
        <v>-0.92193055730094553</v>
      </c>
    </row>
    <row r="16" spans="1:6" ht="16.5" customHeight="1">
      <c r="A16" s="960"/>
      <c r="B16" s="964"/>
      <c r="C16" s="8" t="s">
        <v>55</v>
      </c>
      <c r="D16" s="19">
        <v>326.41902686999998</v>
      </c>
      <c r="E16" s="19">
        <v>3959.8509033300002</v>
      </c>
      <c r="F16" s="24">
        <f t="shared" si="1"/>
        <v>-0.91756784918454859</v>
      </c>
    </row>
    <row r="17" spans="1:6" ht="16.5" customHeight="1">
      <c r="A17" s="960"/>
      <c r="B17" s="962" t="s">
        <v>98</v>
      </c>
      <c r="C17" s="9" t="s">
        <v>56</v>
      </c>
      <c r="D17" s="1">
        <v>958</v>
      </c>
      <c r="E17" s="1">
        <v>1994</v>
      </c>
      <c r="F17" s="12">
        <f t="shared" si="1"/>
        <v>-0.51955867602808425</v>
      </c>
    </row>
    <row r="18" spans="1:6" ht="16.5" customHeight="1">
      <c r="A18" s="960"/>
      <c r="B18" s="963"/>
      <c r="C18" s="7" t="s">
        <v>51</v>
      </c>
      <c r="D18" s="1">
        <v>65.932000000000002</v>
      </c>
      <c r="E18" s="1">
        <v>147.673</v>
      </c>
      <c r="F18" s="12">
        <f t="shared" si="1"/>
        <v>-0.5535270496299256</v>
      </c>
    </row>
    <row r="19" spans="1:6" ht="16.5" customHeight="1">
      <c r="A19" s="960"/>
      <c r="B19" s="964"/>
      <c r="C19" s="8" t="s">
        <v>55</v>
      </c>
      <c r="D19" s="1">
        <v>275.01712895999998</v>
      </c>
      <c r="E19" s="1">
        <v>831.45261196000001</v>
      </c>
      <c r="F19" s="24">
        <f t="shared" si="1"/>
        <v>-0.66923294845187076</v>
      </c>
    </row>
    <row r="20" spans="1:6" ht="16.5" customHeight="1">
      <c r="A20" s="960"/>
      <c r="B20" s="962" t="s">
        <v>99</v>
      </c>
      <c r="C20" s="9" t="s">
        <v>56</v>
      </c>
      <c r="D20" s="13">
        <v>14</v>
      </c>
      <c r="E20" s="13"/>
      <c r="F20" s="14"/>
    </row>
    <row r="21" spans="1:6" ht="16.5" customHeight="1">
      <c r="A21" s="960"/>
      <c r="B21" s="963"/>
      <c r="C21" s="7" t="s">
        <v>51</v>
      </c>
      <c r="D21" s="1">
        <v>0.82299999999999995</v>
      </c>
      <c r="E21" s="1"/>
      <c r="F21" s="12"/>
    </row>
    <row r="22" spans="1:6" ht="17.25" customHeight="1" thickBot="1">
      <c r="A22" s="968"/>
      <c r="B22" s="965"/>
      <c r="C22" s="10" t="s">
        <v>55</v>
      </c>
      <c r="D22" s="22">
        <v>27.772639999999999</v>
      </c>
      <c r="E22" s="22"/>
      <c r="F22" s="25"/>
    </row>
    <row r="23" spans="1:6" ht="17.25" thickTop="1">
      <c r="A23" s="960" t="s">
        <v>43</v>
      </c>
      <c r="B23" s="23"/>
      <c r="C23" s="23" t="s">
        <v>56</v>
      </c>
      <c r="D23" s="4">
        <v>1023</v>
      </c>
      <c r="E23" s="4">
        <v>2225</v>
      </c>
      <c r="F23" s="6">
        <f t="shared" si="1"/>
        <v>-0.54022471910112357</v>
      </c>
    </row>
    <row r="24" spans="1:6" ht="16.5">
      <c r="A24" s="960"/>
      <c r="B24" s="23"/>
      <c r="C24" s="23" t="s">
        <v>51</v>
      </c>
      <c r="D24" s="4">
        <v>1334.075</v>
      </c>
      <c r="E24" s="4">
        <v>16380.913</v>
      </c>
      <c r="F24" s="6">
        <f t="shared" si="1"/>
        <v>-0.91855917921058483</v>
      </c>
    </row>
    <row r="25" spans="1:6" ht="16.5">
      <c r="A25" s="960"/>
      <c r="B25" s="23"/>
      <c r="C25" s="23" t="s">
        <v>55</v>
      </c>
      <c r="D25" s="4">
        <v>629.20879582999999</v>
      </c>
      <c r="E25" s="4">
        <v>4791.3035152900002</v>
      </c>
      <c r="F25" s="6">
        <f t="shared" si="1"/>
        <v>-0.86867690727125302</v>
      </c>
    </row>
    <row r="27" spans="1:6" ht="18.75">
      <c r="A27" s="15" t="s">
        <v>0</v>
      </c>
      <c r="B27" s="15" t="s">
        <v>4</v>
      </c>
      <c r="C27" s="926" t="s">
        <v>47</v>
      </c>
      <c r="D27" s="926"/>
      <c r="E27" s="16" t="s">
        <v>68</v>
      </c>
    </row>
    <row r="28" spans="1:6" ht="18.75">
      <c r="A28" s="17"/>
      <c r="B28" s="17"/>
      <c r="C28" s="17" t="s">
        <v>70</v>
      </c>
      <c r="D28" s="17" t="s">
        <v>69</v>
      </c>
      <c r="E28" s="18" t="s">
        <v>48</v>
      </c>
    </row>
    <row r="29" spans="1:6" ht="16.5">
      <c r="A29" s="969" t="s">
        <v>55</v>
      </c>
      <c r="B29" s="7" t="s">
        <v>27</v>
      </c>
      <c r="C29" s="1">
        <v>353.13008616000002</v>
      </c>
      <c r="D29" s="1">
        <v>831.45261196000001</v>
      </c>
      <c r="E29" s="12">
        <f>(C29-D29)/D29</f>
        <v>-0.5752853727555689</v>
      </c>
    </row>
    <row r="30" spans="1:6" ht="17.25" thickBot="1">
      <c r="A30" s="969"/>
      <c r="B30" s="10" t="s">
        <v>28</v>
      </c>
      <c r="C30" s="22">
        <v>276.07870967000002</v>
      </c>
      <c r="D30" s="22">
        <v>3959.8509033300002</v>
      </c>
      <c r="E30" s="25">
        <f t="shared" ref="E30:E37" si="2">(C30-D30)/D30</f>
        <v>-0.93028052913865156</v>
      </c>
    </row>
    <row r="31" spans="1:6" ht="17.25" thickTop="1">
      <c r="A31" s="30" t="s">
        <v>43</v>
      </c>
      <c r="B31" s="30" t="s">
        <v>94</v>
      </c>
      <c r="C31" s="19">
        <v>629.20879582999999</v>
      </c>
      <c r="D31" s="19">
        <v>4791.3035152900002</v>
      </c>
      <c r="E31" s="24">
        <f t="shared" si="2"/>
        <v>-0.86867690727125302</v>
      </c>
    </row>
    <row r="32" spans="1:6" ht="16.5">
      <c r="A32" s="969" t="s">
        <v>51</v>
      </c>
      <c r="B32" s="7" t="s">
        <v>27</v>
      </c>
      <c r="C32" s="1">
        <v>166.755</v>
      </c>
      <c r="D32" s="1">
        <v>147.673</v>
      </c>
      <c r="E32" s="12">
        <f t="shared" si="2"/>
        <v>0.12921793421952552</v>
      </c>
    </row>
    <row r="33" spans="1:5" ht="17.25" thickBot="1">
      <c r="A33" s="969"/>
      <c r="B33" s="10" t="s">
        <v>28</v>
      </c>
      <c r="C33" s="22">
        <v>1167.32</v>
      </c>
      <c r="D33" s="22">
        <v>16233.24</v>
      </c>
      <c r="E33" s="25">
        <f t="shared" si="2"/>
        <v>-0.92809075698997856</v>
      </c>
    </row>
    <row r="34" spans="1:5" ht="17.25" thickTop="1">
      <c r="A34" s="30" t="s">
        <v>43</v>
      </c>
      <c r="B34" s="30" t="s">
        <v>95</v>
      </c>
      <c r="C34" s="19">
        <v>1334.075</v>
      </c>
      <c r="D34" s="19">
        <v>16380.913</v>
      </c>
      <c r="E34" s="24">
        <f t="shared" si="2"/>
        <v>-0.91855917921058483</v>
      </c>
    </row>
    <row r="35" spans="1:5" ht="16.5">
      <c r="A35" s="969" t="s">
        <v>56</v>
      </c>
      <c r="B35" s="7" t="s">
        <v>27</v>
      </c>
      <c r="C35" s="1">
        <v>980</v>
      </c>
      <c r="D35" s="1">
        <v>1994</v>
      </c>
      <c r="E35" s="12">
        <f t="shared" si="2"/>
        <v>-0.50852557673019061</v>
      </c>
    </row>
    <row r="36" spans="1:5" ht="17.25" thickBot="1">
      <c r="A36" s="969"/>
      <c r="B36" s="10" t="s">
        <v>28</v>
      </c>
      <c r="C36" s="22">
        <v>43</v>
      </c>
      <c r="D36" s="22">
        <v>231</v>
      </c>
      <c r="E36" s="25">
        <f t="shared" si="2"/>
        <v>-0.81385281385281383</v>
      </c>
    </row>
    <row r="37" spans="1:5" ht="17.25" thickTop="1">
      <c r="A37" s="30" t="s">
        <v>43</v>
      </c>
      <c r="B37" s="30" t="s">
        <v>96</v>
      </c>
      <c r="C37" s="19">
        <v>1023</v>
      </c>
      <c r="D37" s="19">
        <v>2225</v>
      </c>
      <c r="E37" s="24">
        <f t="shared" si="2"/>
        <v>-0.54022471910112357</v>
      </c>
    </row>
  </sheetData>
  <mergeCells count="13">
    <mergeCell ref="C27:D27"/>
    <mergeCell ref="A29:A30"/>
    <mergeCell ref="A32:A33"/>
    <mergeCell ref="A35:A36"/>
    <mergeCell ref="A14:A22"/>
    <mergeCell ref="B17:B19"/>
    <mergeCell ref="D12:E12"/>
    <mergeCell ref="B14:B16"/>
    <mergeCell ref="B20:B22"/>
    <mergeCell ref="A23:A25"/>
    <mergeCell ref="C3:D3"/>
    <mergeCell ref="A8:A10"/>
    <mergeCell ref="A11:D1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9" tint="0.59999389629810485"/>
  </sheetPr>
  <dimension ref="B2:N59"/>
  <sheetViews>
    <sheetView showGridLines="0" rightToLeft="1" zoomScale="90" zoomScaleNormal="90" workbookViewId="0">
      <selection activeCell="G15" sqref="G15"/>
    </sheetView>
  </sheetViews>
  <sheetFormatPr defaultRowHeight="15"/>
  <cols>
    <col min="1" max="1" width="3.625" customWidth="1"/>
    <col min="2" max="2" width="13.125" customWidth="1"/>
    <col min="3" max="3" width="11.75" customWidth="1"/>
    <col min="4" max="4" width="12" customWidth="1"/>
    <col min="5" max="5" width="15.75" customWidth="1"/>
    <col min="6" max="6" width="15.375" customWidth="1"/>
    <col min="7" max="7" width="14" customWidth="1"/>
    <col min="8" max="8" width="16.625" customWidth="1"/>
    <col min="9" max="9" width="12" customWidth="1"/>
    <col min="10" max="10" width="13.375" customWidth="1"/>
  </cols>
  <sheetData>
    <row r="2" spans="2:7" ht="19.5">
      <c r="B2" s="66" t="s">
        <v>341</v>
      </c>
      <c r="C2" s="872" t="s">
        <v>371</v>
      </c>
      <c r="D2" s="872"/>
      <c r="E2" s="873"/>
      <c r="F2" s="524" t="s">
        <v>68</v>
      </c>
      <c r="G2" s="525"/>
    </row>
    <row r="3" spans="2:7" ht="18.75">
      <c r="B3" s="207" t="s">
        <v>143</v>
      </c>
      <c r="C3" s="208" t="s">
        <v>1063</v>
      </c>
      <c r="D3" s="208" t="s">
        <v>1062</v>
      </c>
      <c r="E3" s="208" t="s">
        <v>1065</v>
      </c>
      <c r="F3" s="208" t="s">
        <v>48</v>
      </c>
      <c r="G3" s="214" t="s">
        <v>456</v>
      </c>
    </row>
    <row r="4" spans="2:7" ht="17.25">
      <c r="B4" s="200" t="s">
        <v>1</v>
      </c>
      <c r="C4" s="532">
        <v>2403033.2003092398</v>
      </c>
      <c r="D4" s="532">
        <v>2405710.47252726</v>
      </c>
      <c r="E4" s="533">
        <v>2416833.8250293802</v>
      </c>
      <c r="F4" s="526">
        <f>(C4/D4)-1</f>
        <v>-1.1128821396398925E-3</v>
      </c>
      <c r="G4" s="527">
        <f>(C4/E4)-1</f>
        <v>-5.7102083631971334E-3</v>
      </c>
    </row>
    <row r="5" spans="2:7" ht="17.25">
      <c r="B5" s="200" t="s">
        <v>2</v>
      </c>
      <c r="C5" s="135">
        <v>1324226.4820683</v>
      </c>
      <c r="D5" s="135">
        <v>1393319.97989276</v>
      </c>
      <c r="E5" s="158">
        <v>1406022.8352451201</v>
      </c>
      <c r="F5" s="528">
        <f>(C5/D5)-1</f>
        <v>-4.9589110054804486E-2</v>
      </c>
      <c r="G5" s="529">
        <f t="shared" ref="G5:G12" si="0">(C5/E5)-1</f>
        <v>-5.8175693257897954E-2</v>
      </c>
    </row>
    <row r="6" spans="2:7" ht="18">
      <c r="B6" s="196" t="s">
        <v>43</v>
      </c>
      <c r="C6" s="161">
        <v>3727259.6823775498</v>
      </c>
      <c r="D6" s="161">
        <v>3799030.45242002</v>
      </c>
      <c r="E6" s="162">
        <v>3822856.6602744898</v>
      </c>
      <c r="F6" s="228">
        <f>(C6/D6)-1</f>
        <v>-1.8891864895884569E-2</v>
      </c>
      <c r="G6" s="216">
        <f>(C6/E6)-1</f>
        <v>-2.5006686463121541E-2</v>
      </c>
    </row>
    <row r="7" spans="2:7" ht="18.75">
      <c r="B7" s="207" t="s">
        <v>372</v>
      </c>
      <c r="C7" s="208" t="s">
        <v>1063</v>
      </c>
      <c r="D7" s="208" t="s">
        <v>1062</v>
      </c>
      <c r="E7" s="208" t="s">
        <v>1065</v>
      </c>
      <c r="F7" s="208" t="s">
        <v>48</v>
      </c>
      <c r="G7" s="214" t="s">
        <v>456</v>
      </c>
    </row>
    <row r="8" spans="2:7" ht="17.25">
      <c r="B8" s="200" t="s">
        <v>73</v>
      </c>
      <c r="C8" s="532">
        <v>566158.48158375197</v>
      </c>
      <c r="D8" s="532">
        <v>534992.34185844997</v>
      </c>
      <c r="E8" s="533">
        <v>482554.23035469698</v>
      </c>
      <c r="F8" s="526">
        <f>(C8/D8)-1</f>
        <v>5.8255300659141085E-2</v>
      </c>
      <c r="G8" s="527">
        <f t="shared" si="0"/>
        <v>0.17325358678878944</v>
      </c>
    </row>
    <row r="9" spans="2:7" ht="21" customHeight="1">
      <c r="B9" s="200" t="s">
        <v>1</v>
      </c>
      <c r="C9" s="532">
        <v>102062.6195</v>
      </c>
      <c r="D9" s="532">
        <v>101360.4235</v>
      </c>
      <c r="E9" s="533">
        <v>103949.2135</v>
      </c>
      <c r="F9" s="526">
        <f>(C9/D9)-1</f>
        <v>6.9277137540768585E-3</v>
      </c>
      <c r="G9" s="527">
        <f t="shared" si="0"/>
        <v>-1.8149189748318806E-2</v>
      </c>
    </row>
    <row r="10" spans="2:7" ht="17.25">
      <c r="B10" s="200" t="s">
        <v>2</v>
      </c>
      <c r="C10" s="532">
        <v>527210.36133633496</v>
      </c>
      <c r="D10" s="532">
        <v>527318.87454611296</v>
      </c>
      <c r="E10" s="533">
        <v>543696.45648507995</v>
      </c>
      <c r="F10" s="526">
        <f>(C10/D10)-1</f>
        <v>-2.0578290483419526E-4</v>
      </c>
      <c r="G10" s="527">
        <f t="shared" si="0"/>
        <v>-3.0322241302298103E-2</v>
      </c>
    </row>
    <row r="11" spans="2:7" ht="17.25">
      <c r="B11" s="200" t="s">
        <v>75</v>
      </c>
      <c r="C11" s="135">
        <v>333921.360425102</v>
      </c>
      <c r="D11" s="135">
        <v>333748.82662080601</v>
      </c>
      <c r="E11" s="158">
        <v>335549.55805303197</v>
      </c>
      <c r="F11" s="528">
        <f>(C11/D11)-1</f>
        <v>5.1695703635235013E-4</v>
      </c>
      <c r="G11" s="529">
        <f t="shared" si="0"/>
        <v>-4.8523313139713364E-3</v>
      </c>
    </row>
    <row r="12" spans="2:7" ht="18">
      <c r="B12" s="196" t="s">
        <v>43</v>
      </c>
      <c r="C12" s="161">
        <v>1529352.8228451889</v>
      </c>
      <c r="D12" s="161">
        <v>1497420.4665253691</v>
      </c>
      <c r="E12" s="162">
        <v>1465749.4583928089</v>
      </c>
      <c r="F12" s="228">
        <f>(C12/D12)-1</f>
        <v>2.1324909758924315E-2</v>
      </c>
      <c r="G12" s="216">
        <f t="shared" si="0"/>
        <v>4.3393066999404484E-2</v>
      </c>
    </row>
    <row r="13" spans="2:7" ht="18.75">
      <c r="B13" s="698" t="s">
        <v>148</v>
      </c>
      <c r="C13" s="206">
        <f>C12+C6</f>
        <v>5256612.5052227387</v>
      </c>
      <c r="D13" s="206">
        <v>5296450.9189453889</v>
      </c>
      <c r="E13" s="206">
        <f>E12+E6</f>
        <v>5288606.1186672989</v>
      </c>
      <c r="F13" s="699">
        <f t="shared" ref="F13" si="1">(C13/D13)-1</f>
        <v>-7.5217186626138632E-3</v>
      </c>
      <c r="G13" s="699">
        <f>(C13/E13)-1</f>
        <v>-6.0495360642630613E-3</v>
      </c>
    </row>
    <row r="15" spans="2:7">
      <c r="C15" s="62"/>
    </row>
    <row r="16" spans="2:7" ht="19.5">
      <c r="B16" s="66" t="s">
        <v>341</v>
      </c>
      <c r="C16" s="872" t="s">
        <v>371</v>
      </c>
      <c r="D16" s="873"/>
    </row>
    <row r="17" spans="2:14" ht="19.5">
      <c r="B17" s="67" t="s">
        <v>143</v>
      </c>
      <c r="C17" s="208" t="s">
        <v>1063</v>
      </c>
      <c r="D17" s="215" t="s">
        <v>342</v>
      </c>
    </row>
    <row r="18" spans="2:14" ht="17.25">
      <c r="B18" s="68" t="s">
        <v>144</v>
      </c>
      <c r="C18" s="436">
        <v>2403033.2003092398</v>
      </c>
      <c r="D18" s="126">
        <f>C18/C27</f>
        <v>0.45714482433728792</v>
      </c>
    </row>
    <row r="19" spans="2:14" ht="17.25">
      <c r="B19" s="68" t="s">
        <v>145</v>
      </c>
      <c r="C19" s="436">
        <v>1324226.4820683</v>
      </c>
      <c r="D19" s="126">
        <f>C19/C27</f>
        <v>0.25191632077742215</v>
      </c>
    </row>
    <row r="20" spans="2:14" ht="18">
      <c r="B20" s="69" t="s">
        <v>43</v>
      </c>
      <c r="C20" s="176">
        <v>3727259.6823775498</v>
      </c>
      <c r="D20" s="389">
        <f>C20/C27</f>
        <v>0.70906114511471197</v>
      </c>
    </row>
    <row r="21" spans="2:14" ht="18.75">
      <c r="B21" s="67" t="s">
        <v>372</v>
      </c>
      <c r="C21" s="208" t="s">
        <v>1063</v>
      </c>
      <c r="D21" s="159"/>
    </row>
    <row r="22" spans="2:14" ht="27" customHeight="1">
      <c r="B22" s="68" t="s">
        <v>73</v>
      </c>
      <c r="C22" s="205">
        <v>566158.48158375197</v>
      </c>
      <c r="D22" s="126">
        <f>C22/$C$27</f>
        <v>0.10770405484924785</v>
      </c>
    </row>
    <row r="23" spans="2:14" ht="18" thickBot="1">
      <c r="B23" s="68" t="s">
        <v>146</v>
      </c>
      <c r="C23" s="205">
        <v>102062.6195</v>
      </c>
      <c r="D23" s="126">
        <f>C23/$C$27</f>
        <v>1.9416043963407056E-2</v>
      </c>
    </row>
    <row r="24" spans="2:14" ht="20.25" thickTop="1" thickBot="1">
      <c r="B24" s="68" t="s">
        <v>147</v>
      </c>
      <c r="C24" s="205">
        <v>527210.36133633496</v>
      </c>
      <c r="D24" s="126">
        <f>C24/$C$27</f>
        <v>0.10029469754761683</v>
      </c>
      <c r="I24" s="874" t="s">
        <v>1105</v>
      </c>
      <c r="J24" s="874"/>
      <c r="K24" s="716"/>
      <c r="L24" s="716"/>
      <c r="M24" s="716"/>
      <c r="N24" s="716"/>
    </row>
    <row r="25" spans="2:14" ht="18.75" thickBot="1">
      <c r="B25" s="68" t="s">
        <v>75</v>
      </c>
      <c r="C25" s="436">
        <v>333921.360425102</v>
      </c>
      <c r="D25" s="126">
        <f>C25/$C$27</f>
        <v>6.352405852501633E-2</v>
      </c>
      <c r="I25" s="717"/>
      <c r="J25" s="875"/>
      <c r="K25" s="876"/>
      <c r="L25" s="876"/>
      <c r="M25" s="877" t="s">
        <v>373</v>
      </c>
      <c r="N25" s="877"/>
    </row>
    <row r="26" spans="2:14" ht="18.75" thickBot="1">
      <c r="B26" s="69" t="s">
        <v>43</v>
      </c>
      <c r="C26" s="176">
        <v>1529352.8228451889</v>
      </c>
      <c r="D26" s="440">
        <f>C26/$C$27</f>
        <v>0.29093885488528803</v>
      </c>
      <c r="I26" s="718" t="s">
        <v>1106</v>
      </c>
      <c r="J26" s="870" t="s">
        <v>371</v>
      </c>
      <c r="K26" s="871"/>
      <c r="L26" s="871"/>
      <c r="M26" s="871" t="s">
        <v>68</v>
      </c>
      <c r="N26" s="871"/>
    </row>
    <row r="27" spans="2:14" ht="29.25" thickBot="1">
      <c r="B27" s="70" t="s">
        <v>148</v>
      </c>
      <c r="C27" s="206">
        <v>5256612.5052227387</v>
      </c>
      <c r="D27" s="360">
        <f>D26+D20</f>
        <v>1</v>
      </c>
      <c r="I27" s="719"/>
      <c r="J27" s="720" t="s">
        <v>1107</v>
      </c>
      <c r="K27" s="721" t="s">
        <v>1062</v>
      </c>
      <c r="L27" s="721" t="s">
        <v>926</v>
      </c>
      <c r="M27" s="722" t="s">
        <v>48</v>
      </c>
      <c r="N27" s="722" t="s">
        <v>456</v>
      </c>
    </row>
    <row r="28" spans="2:14" ht="19.5" customHeight="1" thickBot="1">
      <c r="I28" s="723" t="s">
        <v>143</v>
      </c>
      <c r="J28" s="724">
        <v>3727260</v>
      </c>
      <c r="K28" s="725">
        <v>3799030</v>
      </c>
      <c r="L28" s="725">
        <v>3822857</v>
      </c>
      <c r="M28" s="726">
        <f>J28/K28-1</f>
        <v>-1.8891664451188839E-2</v>
      </c>
      <c r="N28" s="726">
        <f>J28/L28-1</f>
        <v>-2.5006690022671529E-2</v>
      </c>
    </row>
    <row r="29" spans="2:14" ht="21" thickBot="1">
      <c r="I29" s="727" t="s">
        <v>372</v>
      </c>
      <c r="J29" s="728">
        <v>1529353</v>
      </c>
      <c r="K29" s="729">
        <v>1497420</v>
      </c>
      <c r="L29" s="729">
        <v>1465749</v>
      </c>
      <c r="M29" s="726">
        <f t="shared" ref="M29:M30" si="2">J29/K29-1</f>
        <v>2.132534626223781E-2</v>
      </c>
      <c r="N29" s="726">
        <f t="shared" ref="N29:N30" si="3">J29/L29-1</f>
        <v>4.3393514169206338E-2</v>
      </c>
    </row>
    <row r="30" spans="2:14" ht="36.75" thickBot="1">
      <c r="E30" s="62"/>
      <c r="I30" s="730" t="s">
        <v>1108</v>
      </c>
      <c r="J30" s="731">
        <v>5256613</v>
      </c>
      <c r="K30" s="732">
        <v>5296451</v>
      </c>
      <c r="L30" s="733">
        <v>5288606</v>
      </c>
      <c r="M30" s="726">
        <f t="shared" si="2"/>
        <v>-7.5216404343210197E-3</v>
      </c>
      <c r="N30" s="726">
        <f t="shared" si="3"/>
        <v>-6.0494202063833269E-3</v>
      </c>
    </row>
    <row r="31" spans="2:14" ht="16.5" thickTop="1" thickBot="1">
      <c r="E31" s="62"/>
      <c r="I31" s="734"/>
      <c r="J31" s="734"/>
      <c r="K31" s="734"/>
      <c r="L31" s="734"/>
      <c r="M31" s="734"/>
      <c r="N31" s="734"/>
    </row>
    <row r="32" spans="2:14" ht="15.75" thickTop="1">
      <c r="E32" s="62"/>
    </row>
    <row r="33" spans="5:5">
      <c r="E33" s="62"/>
    </row>
    <row r="34" spans="5:5">
      <c r="E34" s="62"/>
    </row>
    <row r="35" spans="5:5">
      <c r="E35" s="62"/>
    </row>
    <row r="36" spans="5:5">
      <c r="E36" s="62"/>
    </row>
    <row r="39" spans="5:5" ht="18" customHeight="1"/>
    <row r="40" spans="5:5" ht="17.25" customHeight="1"/>
    <row r="52" spans="4:4" ht="18.75">
      <c r="D52" s="72"/>
    </row>
    <row r="59" spans="4:4" ht="35.25" customHeight="1"/>
  </sheetData>
  <mergeCells count="7">
    <mergeCell ref="J26:L26"/>
    <mergeCell ref="M26:N26"/>
    <mergeCell ref="C2:E2"/>
    <mergeCell ref="C16:D16"/>
    <mergeCell ref="I24:J24"/>
    <mergeCell ref="J25:L25"/>
    <mergeCell ref="M25:N25"/>
  </mergeCells>
  <pageMargins left="0.7" right="0.7" top="0.75" bottom="0.75" header="0.3" footer="0.3"/>
  <pageSetup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tabColor theme="6" tint="0.79998168889431442"/>
  </sheetPr>
  <dimension ref="A2:H23"/>
  <sheetViews>
    <sheetView showGridLines="0" rightToLeft="1" zoomScaleNormal="100" workbookViewId="0">
      <selection activeCell="E10" sqref="E10"/>
    </sheetView>
  </sheetViews>
  <sheetFormatPr defaultRowHeight="15"/>
  <cols>
    <col min="1" max="1" width="9" style="26"/>
    <col min="2" max="2" width="19.125" style="26" bestFit="1" customWidth="1"/>
    <col min="3" max="3" width="18.875" style="26" bestFit="1" customWidth="1"/>
    <col min="4" max="4" width="10.375" style="26" bestFit="1" customWidth="1"/>
    <col min="5" max="5" width="10.375" style="26" customWidth="1"/>
    <col min="6" max="6" width="10.375" style="26" bestFit="1" customWidth="1"/>
    <col min="7" max="7" width="12.125" style="26" bestFit="1" customWidth="1"/>
    <col min="8" max="8" width="13" style="26" customWidth="1"/>
  </cols>
  <sheetData>
    <row r="2" spans="2:8" ht="24" customHeight="1">
      <c r="B2" s="423" t="s">
        <v>49</v>
      </c>
      <c r="C2" s="424" t="s">
        <v>100</v>
      </c>
      <c r="D2" s="889" t="s">
        <v>47</v>
      </c>
      <c r="E2" s="889"/>
      <c r="F2" s="889"/>
      <c r="G2" s="889" t="s">
        <v>68</v>
      </c>
      <c r="H2" s="888"/>
    </row>
    <row r="3" spans="2:8" ht="25.5" customHeight="1">
      <c r="B3" s="432"/>
      <c r="C3" s="426"/>
      <c r="D3" s="455" t="s">
        <v>1063</v>
      </c>
      <c r="E3" s="455" t="s">
        <v>1062</v>
      </c>
      <c r="F3" s="455" t="s">
        <v>926</v>
      </c>
      <c r="G3" s="267" t="s">
        <v>48</v>
      </c>
      <c r="H3" s="299" t="s">
        <v>1360</v>
      </c>
    </row>
    <row r="4" spans="2:8" ht="30" customHeight="1">
      <c r="B4" s="885" t="s">
        <v>50</v>
      </c>
      <c r="C4" s="99" t="s">
        <v>628</v>
      </c>
      <c r="D4" s="406">
        <v>95227.471099999995</v>
      </c>
      <c r="E4" s="406">
        <v>95523.894499999995</v>
      </c>
      <c r="F4" s="406">
        <v>96289.987200000003</v>
      </c>
      <c r="G4" s="458">
        <f>D4/E4-1</f>
        <v>-3.103133530637181E-3</v>
      </c>
      <c r="H4" s="459">
        <f>D4/F4-1</f>
        <v>-1.1034543994622226E-2</v>
      </c>
    </row>
    <row r="5" spans="2:8" ht="17.25" customHeight="1">
      <c r="B5" s="885"/>
      <c r="C5" s="99" t="s">
        <v>106</v>
      </c>
      <c r="D5" s="406">
        <v>17296.1227</v>
      </c>
      <c r="E5" s="406">
        <v>16734.8406</v>
      </c>
      <c r="F5" s="406">
        <v>17271.356500000002</v>
      </c>
      <c r="G5" s="458">
        <f t="shared" ref="G5:G11" si="0">D5/E5-1</f>
        <v>3.3539733865167509E-2</v>
      </c>
      <c r="H5" s="459">
        <f t="shared" ref="H5:H11" si="1">D5/F5-1</f>
        <v>1.4339464303223526E-3</v>
      </c>
    </row>
    <row r="6" spans="2:8" ht="27.75" customHeight="1">
      <c r="B6" s="885"/>
      <c r="C6" s="99" t="s">
        <v>105</v>
      </c>
      <c r="D6" s="406">
        <v>29677.914100000002</v>
      </c>
      <c r="E6" s="406">
        <v>30279.281900000002</v>
      </c>
      <c r="F6" s="406">
        <v>30533.6188</v>
      </c>
      <c r="G6" s="458">
        <f t="shared" si="0"/>
        <v>-1.9860702178673528E-2</v>
      </c>
      <c r="H6" s="459">
        <f t="shared" si="1"/>
        <v>-2.8025001085033474E-2</v>
      </c>
    </row>
    <row r="7" spans="2:8" ht="25.5" customHeight="1">
      <c r="B7" s="885"/>
      <c r="C7" s="99" t="s">
        <v>629</v>
      </c>
      <c r="D7" s="406">
        <v>12713.923500000001</v>
      </c>
      <c r="E7" s="406">
        <v>12443.6412</v>
      </c>
      <c r="F7" s="406">
        <v>12854.6999</v>
      </c>
      <c r="G7" s="458">
        <f t="shared" si="0"/>
        <v>2.1720515374551441E-2</v>
      </c>
      <c r="H7" s="459">
        <f t="shared" si="1"/>
        <v>-1.0951356398448353E-2</v>
      </c>
    </row>
    <row r="8" spans="2:8" ht="23.25" customHeight="1">
      <c r="B8" s="885"/>
      <c r="C8" s="99" t="s">
        <v>103</v>
      </c>
      <c r="D8" s="406">
        <v>4238.6443099999997</v>
      </c>
      <c r="E8" s="406">
        <v>4271.5053200000002</v>
      </c>
      <c r="F8" s="406">
        <v>4292.6508199999998</v>
      </c>
      <c r="G8" s="458">
        <f t="shared" si="0"/>
        <v>-7.6930748151334827E-3</v>
      </c>
      <c r="H8" s="459">
        <f t="shared" si="1"/>
        <v>-1.2581156088535606E-2</v>
      </c>
    </row>
    <row r="9" spans="2:8" ht="21" customHeight="1">
      <c r="B9" s="885"/>
      <c r="C9" s="99" t="s">
        <v>104</v>
      </c>
      <c r="D9" s="406">
        <v>85372.268100000001</v>
      </c>
      <c r="E9" s="406">
        <v>85551.720100000006</v>
      </c>
      <c r="F9" s="406">
        <v>86081.770199999999</v>
      </c>
      <c r="G9" s="458">
        <f t="shared" si="0"/>
        <v>-2.0975849438239491E-3</v>
      </c>
      <c r="H9" s="459">
        <f t="shared" si="1"/>
        <v>-8.242187612447549E-3</v>
      </c>
    </row>
    <row r="10" spans="2:8" ht="24.75" customHeight="1">
      <c r="B10" s="886"/>
      <c r="C10" s="425" t="s">
        <v>630</v>
      </c>
      <c r="D10" s="406">
        <v>3999.6615000000002</v>
      </c>
      <c r="E10" s="406">
        <v>4029.7515199999998</v>
      </c>
      <c r="F10" s="406">
        <v>4036.2802700000002</v>
      </c>
      <c r="G10" s="458">
        <f t="shared" si="0"/>
        <v>-7.4669665984764544E-3</v>
      </c>
      <c r="H10" s="459">
        <f t="shared" si="1"/>
        <v>-9.0724051726962518E-3</v>
      </c>
    </row>
    <row r="11" spans="2:8" ht="18">
      <c r="B11" s="422" t="s">
        <v>101</v>
      </c>
      <c r="C11" s="425" t="s">
        <v>108</v>
      </c>
      <c r="D11" s="460">
        <v>1106.7</v>
      </c>
      <c r="E11" s="460">
        <v>1063.8</v>
      </c>
      <c r="F11" s="636">
        <v>1096.5999999999999</v>
      </c>
      <c r="G11" s="461">
        <f t="shared" si="0"/>
        <v>4.0327129159616559E-2</v>
      </c>
      <c r="H11" s="462">
        <f t="shared" si="1"/>
        <v>9.2102863395953083E-3</v>
      </c>
    </row>
    <row r="14" spans="2:8">
      <c r="B14"/>
      <c r="C14"/>
      <c r="D14"/>
      <c r="E14"/>
      <c r="F14"/>
      <c r="G14"/>
      <c r="H14"/>
    </row>
    <row r="15" spans="2:8">
      <c r="B15"/>
      <c r="C15"/>
      <c r="D15"/>
      <c r="E15"/>
      <c r="F15"/>
      <c r="G15"/>
      <c r="H15"/>
    </row>
    <row r="16" spans="2:8">
      <c r="B16"/>
      <c r="C16"/>
      <c r="D16"/>
      <c r="E16"/>
      <c r="F16"/>
      <c r="G16"/>
      <c r="H16"/>
    </row>
    <row r="17" spans="2:8">
      <c r="B17"/>
      <c r="C17"/>
      <c r="D17"/>
      <c r="E17"/>
      <c r="F17"/>
      <c r="G17"/>
      <c r="H17"/>
    </row>
    <row r="18" spans="2:8">
      <c r="B18"/>
      <c r="C18"/>
      <c r="D18"/>
      <c r="E18"/>
      <c r="F18"/>
      <c r="G18"/>
      <c r="H18"/>
    </row>
    <row r="19" spans="2:8">
      <c r="B19"/>
      <c r="C19"/>
      <c r="D19"/>
      <c r="E19"/>
      <c r="F19"/>
      <c r="G19"/>
      <c r="H19"/>
    </row>
    <row r="20" spans="2:8">
      <c r="B20"/>
      <c r="C20"/>
      <c r="D20"/>
      <c r="E20"/>
      <c r="F20"/>
      <c r="G20"/>
      <c r="H20"/>
    </row>
    <row r="21" spans="2:8">
      <c r="B21"/>
      <c r="C21"/>
      <c r="D21"/>
      <c r="E21"/>
      <c r="F21"/>
      <c r="G21"/>
      <c r="H21"/>
    </row>
    <row r="22" spans="2:8">
      <c r="B22"/>
      <c r="C22"/>
      <c r="D22"/>
      <c r="E22"/>
      <c r="F22"/>
      <c r="G22"/>
      <c r="H22"/>
    </row>
    <row r="23" spans="2:8">
      <c r="B23"/>
      <c r="C23"/>
      <c r="D23"/>
      <c r="E23"/>
      <c r="F23"/>
      <c r="G23"/>
      <c r="H23"/>
    </row>
  </sheetData>
  <mergeCells count="3">
    <mergeCell ref="B4:B10"/>
    <mergeCell ref="D2:F2"/>
    <mergeCell ref="G2:H2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79998168889431442"/>
  </sheetPr>
  <dimension ref="A1:C521"/>
  <sheetViews>
    <sheetView showGridLines="0" rightToLeft="1" zoomScaleNormal="100" workbookViewId="0">
      <selection activeCell="A500" sqref="A500:C521"/>
    </sheetView>
  </sheetViews>
  <sheetFormatPr defaultColWidth="9.125" defaultRowHeight="15"/>
  <cols>
    <col min="1" max="1" width="17.25" style="598" customWidth="1"/>
    <col min="2" max="2" width="15.375" style="598" customWidth="1"/>
    <col min="3" max="3" width="11.875" style="598" customWidth="1"/>
    <col min="4" max="4" width="6.625" style="565" customWidth="1"/>
    <col min="5" max="6" width="5.875" style="565" customWidth="1"/>
    <col min="7" max="16384" width="9.125" style="565"/>
  </cols>
  <sheetData>
    <row r="1" spans="1:3">
      <c r="A1" s="591" t="s">
        <v>171</v>
      </c>
      <c r="B1" s="591" t="s">
        <v>108</v>
      </c>
      <c r="C1" s="592" t="s">
        <v>107</v>
      </c>
    </row>
    <row r="2" spans="1:3">
      <c r="A2" s="593" t="s">
        <v>172</v>
      </c>
      <c r="B2" s="594">
        <v>822.9</v>
      </c>
      <c r="C2" s="595">
        <v>81200.3</v>
      </c>
    </row>
    <row r="3" spans="1:3">
      <c r="A3" s="593" t="s">
        <v>173</v>
      </c>
      <c r="B3" s="594">
        <v>823.7</v>
      </c>
      <c r="C3" s="595">
        <v>81261</v>
      </c>
    </row>
    <row r="4" spans="1:3">
      <c r="A4" s="593" t="s">
        <v>174</v>
      </c>
      <c r="B4" s="594">
        <v>820.5</v>
      </c>
      <c r="C4" s="595">
        <v>80935.7</v>
      </c>
    </row>
    <row r="5" spans="1:3">
      <c r="A5" s="593" t="s">
        <v>175</v>
      </c>
      <c r="B5" s="594">
        <v>806.5</v>
      </c>
      <c r="C5" s="595">
        <v>80561.3</v>
      </c>
    </row>
    <row r="6" spans="1:3">
      <c r="A6" s="593" t="s">
        <v>176</v>
      </c>
      <c r="B6" s="594">
        <v>814.2</v>
      </c>
      <c r="C6" s="595">
        <v>81480.399999999994</v>
      </c>
    </row>
    <row r="7" spans="1:3">
      <c r="A7" s="593" t="s">
        <v>177</v>
      </c>
      <c r="B7" s="594">
        <v>809.5</v>
      </c>
      <c r="C7" s="595">
        <v>81536.899999999994</v>
      </c>
    </row>
    <row r="8" spans="1:3">
      <c r="A8" s="593" t="s">
        <v>178</v>
      </c>
      <c r="B8" s="594">
        <v>797.3</v>
      </c>
      <c r="C8" s="595">
        <v>80852.7</v>
      </c>
    </row>
    <row r="9" spans="1:3">
      <c r="A9" s="593" t="s">
        <v>179</v>
      </c>
      <c r="B9" s="594">
        <v>800.5</v>
      </c>
      <c r="C9" s="595">
        <v>80872.100000000006</v>
      </c>
    </row>
    <row r="10" spans="1:3">
      <c r="A10" s="593" t="s">
        <v>180</v>
      </c>
      <c r="B10" s="594">
        <v>808.6</v>
      </c>
      <c r="C10" s="595">
        <v>80965.8</v>
      </c>
    </row>
    <row r="11" spans="1:3">
      <c r="A11" s="593" t="s">
        <v>181</v>
      </c>
      <c r="B11" s="594">
        <v>807</v>
      </c>
      <c r="C11" s="595">
        <v>80752.7</v>
      </c>
    </row>
    <row r="12" spans="1:3">
      <c r="A12" s="593" t="s">
        <v>182</v>
      </c>
      <c r="B12" s="594">
        <v>811.6</v>
      </c>
      <c r="C12" s="595">
        <v>80654</v>
      </c>
    </row>
    <row r="13" spans="1:3">
      <c r="A13" s="593" t="s">
        <v>183</v>
      </c>
      <c r="B13" s="594">
        <v>805.2</v>
      </c>
      <c r="C13" s="595">
        <v>80280.7</v>
      </c>
    </row>
    <row r="14" spans="1:3">
      <c r="A14" s="593" t="s">
        <v>184</v>
      </c>
      <c r="B14" s="594">
        <v>802.9</v>
      </c>
      <c r="C14" s="595">
        <v>80262.399999999994</v>
      </c>
    </row>
    <row r="15" spans="1:3">
      <c r="A15" s="593" t="s">
        <v>185</v>
      </c>
      <c r="B15" s="594">
        <v>804.1</v>
      </c>
      <c r="C15" s="595">
        <v>80109.3</v>
      </c>
    </row>
    <row r="16" spans="1:3">
      <c r="A16" s="593" t="s">
        <v>186</v>
      </c>
      <c r="B16" s="594">
        <v>791.2</v>
      </c>
      <c r="C16" s="595">
        <v>79588.3</v>
      </c>
    </row>
    <row r="17" spans="1:3">
      <c r="A17" s="593" t="s">
        <v>187</v>
      </c>
      <c r="B17" s="594">
        <v>769.1</v>
      </c>
      <c r="C17" s="595">
        <v>77984.800000000003</v>
      </c>
    </row>
    <row r="18" spans="1:3">
      <c r="A18" s="593" t="s">
        <v>188</v>
      </c>
      <c r="B18" s="594">
        <v>758.5</v>
      </c>
      <c r="C18" s="595">
        <v>77516.2</v>
      </c>
    </row>
    <row r="19" spans="1:3">
      <c r="A19" s="593" t="s">
        <v>189</v>
      </c>
      <c r="B19" s="594">
        <v>774.4</v>
      </c>
      <c r="C19" s="595">
        <v>78435.399999999994</v>
      </c>
    </row>
    <row r="20" spans="1:3">
      <c r="A20" s="593" t="s">
        <v>190</v>
      </c>
      <c r="B20" s="594">
        <v>779.6</v>
      </c>
      <c r="C20" s="595">
        <v>78430.899999999994</v>
      </c>
    </row>
    <row r="21" spans="1:3">
      <c r="A21" s="593" t="s">
        <v>191</v>
      </c>
      <c r="B21" s="594">
        <v>792.9</v>
      </c>
      <c r="C21" s="595">
        <v>78269</v>
      </c>
    </row>
    <row r="22" spans="1:3">
      <c r="A22" s="593" t="s">
        <v>192</v>
      </c>
      <c r="B22" s="594">
        <v>794.6</v>
      </c>
      <c r="C22" s="595">
        <v>78281.7</v>
      </c>
    </row>
    <row r="23" spans="1:3">
      <c r="A23" s="593" t="s">
        <v>193</v>
      </c>
      <c r="B23" s="594">
        <v>795.4</v>
      </c>
      <c r="C23" s="595">
        <v>78448.3</v>
      </c>
    </row>
    <row r="24" spans="1:3">
      <c r="A24" s="593" t="s">
        <v>194</v>
      </c>
      <c r="B24" s="594">
        <v>801.8</v>
      </c>
      <c r="C24" s="595">
        <v>78688.399999999994</v>
      </c>
    </row>
    <row r="25" spans="1:3">
      <c r="A25" s="593" t="s">
        <v>195</v>
      </c>
      <c r="B25" s="594">
        <v>800.9</v>
      </c>
      <c r="C25" s="595">
        <v>78394.399999999994</v>
      </c>
    </row>
    <row r="26" spans="1:3">
      <c r="A26" s="593" t="s">
        <v>196</v>
      </c>
      <c r="B26" s="594">
        <v>802.2</v>
      </c>
      <c r="C26" s="595">
        <v>78404.7</v>
      </c>
    </row>
    <row r="27" spans="1:3">
      <c r="A27" s="593" t="s">
        <v>197</v>
      </c>
      <c r="B27" s="594">
        <v>800.5</v>
      </c>
      <c r="C27" s="595">
        <v>78414.600000000006</v>
      </c>
    </row>
    <row r="28" spans="1:3">
      <c r="A28" s="593" t="s">
        <v>198</v>
      </c>
      <c r="B28" s="594">
        <v>802.6</v>
      </c>
      <c r="C28" s="595">
        <v>78384.399999999994</v>
      </c>
    </row>
    <row r="29" spans="1:3">
      <c r="A29" s="593" t="s">
        <v>199</v>
      </c>
      <c r="B29" s="594">
        <v>800.2</v>
      </c>
      <c r="C29" s="595">
        <v>78285.399999999994</v>
      </c>
    </row>
    <row r="30" spans="1:3">
      <c r="A30" s="593" t="s">
        <v>200</v>
      </c>
      <c r="B30" s="594">
        <v>798.7</v>
      </c>
      <c r="C30" s="595">
        <v>78044.399999999994</v>
      </c>
    </row>
    <row r="31" spans="1:3">
      <c r="A31" s="593" t="s">
        <v>201</v>
      </c>
      <c r="B31" s="594">
        <v>798.5</v>
      </c>
      <c r="C31" s="595">
        <v>78033.8</v>
      </c>
    </row>
    <row r="32" spans="1:3">
      <c r="A32" s="593" t="s">
        <v>202</v>
      </c>
      <c r="B32" s="594">
        <v>796.4</v>
      </c>
      <c r="C32" s="595">
        <v>77423.899999999994</v>
      </c>
    </row>
    <row r="33" spans="1:3">
      <c r="A33" s="593" t="s">
        <v>203</v>
      </c>
      <c r="B33" s="594">
        <v>795.4</v>
      </c>
      <c r="C33" s="595">
        <v>77045.3</v>
      </c>
    </row>
    <row r="34" spans="1:3">
      <c r="A34" s="593" t="s">
        <v>204</v>
      </c>
      <c r="B34" s="594">
        <v>801.3</v>
      </c>
      <c r="C34" s="595">
        <v>77106</v>
      </c>
    </row>
    <row r="35" spans="1:3">
      <c r="A35" s="593" t="s">
        <v>205</v>
      </c>
      <c r="B35" s="594">
        <v>802.9</v>
      </c>
      <c r="C35" s="595">
        <v>76630.399999999994</v>
      </c>
    </row>
    <row r="36" spans="1:3">
      <c r="A36" s="593" t="s">
        <v>206</v>
      </c>
      <c r="B36" s="594">
        <v>794.1</v>
      </c>
      <c r="C36" s="595">
        <v>75982.600000000006</v>
      </c>
    </row>
    <row r="37" spans="1:3">
      <c r="A37" s="593" t="s">
        <v>207</v>
      </c>
      <c r="B37" s="594">
        <v>797.1</v>
      </c>
      <c r="C37" s="595">
        <v>76138.600000000006</v>
      </c>
    </row>
    <row r="38" spans="1:3">
      <c r="A38" s="593" t="s">
        <v>208</v>
      </c>
      <c r="B38" s="594">
        <v>799</v>
      </c>
      <c r="C38" s="595">
        <v>75863.199999999997</v>
      </c>
    </row>
    <row r="39" spans="1:3">
      <c r="A39" s="593" t="s">
        <v>209</v>
      </c>
      <c r="B39" s="594">
        <v>801.1</v>
      </c>
      <c r="C39" s="595">
        <v>75980.5</v>
      </c>
    </row>
    <row r="40" spans="1:3">
      <c r="A40" s="593" t="s">
        <v>210</v>
      </c>
      <c r="B40" s="594">
        <v>804.8</v>
      </c>
      <c r="C40" s="595">
        <v>76292.899999999994</v>
      </c>
    </row>
    <row r="41" spans="1:3">
      <c r="A41" s="593" t="s">
        <v>211</v>
      </c>
      <c r="B41" s="594">
        <v>818.4</v>
      </c>
      <c r="C41" s="595">
        <v>76413.3</v>
      </c>
    </row>
    <row r="42" spans="1:3">
      <c r="A42" s="593" t="s">
        <v>212</v>
      </c>
      <c r="B42" s="594">
        <v>812.4</v>
      </c>
      <c r="C42" s="595">
        <v>76448.3</v>
      </c>
    </row>
    <row r="43" spans="1:3">
      <c r="A43" s="593" t="s">
        <v>213</v>
      </c>
      <c r="B43" s="594">
        <v>814</v>
      </c>
      <c r="C43" s="595">
        <v>76613.899999999994</v>
      </c>
    </row>
    <row r="44" spans="1:3">
      <c r="A44" s="593" t="s">
        <v>214</v>
      </c>
      <c r="B44" s="594">
        <v>814.1</v>
      </c>
      <c r="C44" s="595">
        <v>76692.800000000003</v>
      </c>
    </row>
    <row r="45" spans="1:3">
      <c r="A45" s="593" t="s">
        <v>215</v>
      </c>
      <c r="B45" s="594">
        <v>817.2</v>
      </c>
      <c r="C45" s="595">
        <v>76853</v>
      </c>
    </row>
    <row r="46" spans="1:3">
      <c r="A46" s="593" t="s">
        <v>216</v>
      </c>
      <c r="B46" s="594">
        <v>825.3</v>
      </c>
      <c r="C46" s="595">
        <v>76690.600000000006</v>
      </c>
    </row>
    <row r="47" spans="1:3">
      <c r="A47" s="593" t="s">
        <v>217</v>
      </c>
      <c r="B47" s="594">
        <v>819.9</v>
      </c>
      <c r="C47" s="595">
        <v>76387</v>
      </c>
    </row>
    <row r="48" spans="1:3">
      <c r="A48" s="593" t="s">
        <v>218</v>
      </c>
      <c r="B48" s="594">
        <v>819.9</v>
      </c>
      <c r="C48" s="595">
        <v>76431.5</v>
      </c>
    </row>
    <row r="49" spans="1:3">
      <c r="A49" s="593" t="s">
        <v>219</v>
      </c>
      <c r="B49" s="594">
        <v>816.5</v>
      </c>
      <c r="C49" s="595">
        <v>76144.2</v>
      </c>
    </row>
    <row r="50" spans="1:3">
      <c r="A50" s="593" t="s">
        <v>220</v>
      </c>
      <c r="B50" s="594">
        <v>814.7</v>
      </c>
      <c r="C50" s="595">
        <v>76084.2</v>
      </c>
    </row>
    <row r="51" spans="1:3">
      <c r="A51" s="593" t="s">
        <v>221</v>
      </c>
      <c r="B51" s="594">
        <v>820.5</v>
      </c>
      <c r="C51" s="595">
        <v>76160.600000000006</v>
      </c>
    </row>
    <row r="52" spans="1:3">
      <c r="A52" s="593" t="s">
        <v>222</v>
      </c>
      <c r="B52" s="594">
        <v>814.8</v>
      </c>
      <c r="C52" s="595">
        <v>76128.600000000006</v>
      </c>
    </row>
    <row r="53" spans="1:3">
      <c r="A53" s="593" t="s">
        <v>223</v>
      </c>
      <c r="B53" s="594">
        <v>812.7</v>
      </c>
      <c r="C53" s="595">
        <v>75874.5</v>
      </c>
    </row>
    <row r="54" spans="1:3">
      <c r="A54" s="593" t="s">
        <v>224</v>
      </c>
      <c r="B54" s="594">
        <v>808.3</v>
      </c>
      <c r="C54" s="595">
        <v>75876.2</v>
      </c>
    </row>
    <row r="55" spans="1:3">
      <c r="A55" s="593" t="s">
        <v>225</v>
      </c>
      <c r="B55" s="594">
        <v>796.8</v>
      </c>
      <c r="C55" s="595">
        <v>74850.100000000006</v>
      </c>
    </row>
    <row r="56" spans="1:3">
      <c r="A56" s="593" t="s">
        <v>226</v>
      </c>
      <c r="B56" s="594">
        <v>789.8</v>
      </c>
      <c r="C56" s="595">
        <v>74817.8</v>
      </c>
    </row>
    <row r="57" spans="1:3">
      <c r="A57" s="593" t="s">
        <v>227</v>
      </c>
      <c r="B57" s="594">
        <v>789.1</v>
      </c>
      <c r="C57" s="595">
        <v>74700.5</v>
      </c>
    </row>
    <row r="58" spans="1:3">
      <c r="A58" s="593" t="s">
        <v>228</v>
      </c>
      <c r="B58" s="594">
        <v>781.2</v>
      </c>
      <c r="C58" s="595">
        <v>73959.7</v>
      </c>
    </row>
    <row r="59" spans="1:3">
      <c r="A59" s="593" t="s">
        <v>229</v>
      </c>
      <c r="B59" s="594">
        <v>777.1</v>
      </c>
      <c r="C59" s="595">
        <v>73877.100000000006</v>
      </c>
    </row>
    <row r="60" spans="1:3">
      <c r="A60" s="593" t="s">
        <v>230</v>
      </c>
      <c r="B60" s="594">
        <v>773.9</v>
      </c>
      <c r="C60" s="595">
        <v>73906.5</v>
      </c>
    </row>
    <row r="61" spans="1:3">
      <c r="A61" s="593" t="s">
        <v>231</v>
      </c>
      <c r="B61" s="594">
        <v>765.4</v>
      </c>
      <c r="C61" s="595">
        <v>73027.899999999994</v>
      </c>
    </row>
    <row r="62" spans="1:3">
      <c r="A62" s="593" t="s">
        <v>232</v>
      </c>
      <c r="B62" s="594">
        <v>757.7</v>
      </c>
      <c r="C62" s="595">
        <v>72615</v>
      </c>
    </row>
    <row r="63" spans="1:3">
      <c r="A63" s="593" t="s">
        <v>233</v>
      </c>
      <c r="B63" s="594">
        <v>764</v>
      </c>
      <c r="C63" s="595">
        <v>72799.199999999997</v>
      </c>
    </row>
    <row r="64" spans="1:3">
      <c r="A64" s="593" t="s">
        <v>234</v>
      </c>
      <c r="B64" s="594">
        <v>777.4</v>
      </c>
      <c r="C64" s="595">
        <v>73644.800000000003</v>
      </c>
    </row>
    <row r="65" spans="1:3">
      <c r="A65" s="593" t="s">
        <v>235</v>
      </c>
      <c r="B65" s="594">
        <v>770.6</v>
      </c>
      <c r="C65" s="595">
        <v>73672</v>
      </c>
    </row>
    <row r="66" spans="1:3">
      <c r="A66" s="593" t="s">
        <v>236</v>
      </c>
      <c r="B66" s="594">
        <v>773.8</v>
      </c>
      <c r="C66" s="595">
        <v>73743.5</v>
      </c>
    </row>
    <row r="67" spans="1:3">
      <c r="A67" s="593" t="s">
        <v>237</v>
      </c>
      <c r="B67" s="594">
        <v>779.5</v>
      </c>
      <c r="C67" s="595">
        <v>74190.5</v>
      </c>
    </row>
    <row r="68" spans="1:3">
      <c r="A68" s="593" t="s">
        <v>238</v>
      </c>
      <c r="B68" s="594">
        <v>775.9</v>
      </c>
      <c r="C68" s="595">
        <v>73940.3</v>
      </c>
    </row>
    <row r="69" spans="1:3">
      <c r="A69" s="593" t="s">
        <v>239</v>
      </c>
      <c r="B69" s="594">
        <v>777.7</v>
      </c>
      <c r="C69" s="595">
        <v>73965.5</v>
      </c>
    </row>
    <row r="70" spans="1:3">
      <c r="A70" s="593" t="s">
        <v>240</v>
      </c>
      <c r="B70" s="594">
        <v>779.8</v>
      </c>
      <c r="C70" s="595">
        <v>74064</v>
      </c>
    </row>
    <row r="71" spans="1:3">
      <c r="A71" s="593" t="s">
        <v>241</v>
      </c>
      <c r="B71" s="594">
        <v>781.3</v>
      </c>
      <c r="C71" s="595">
        <v>73947.199999999997</v>
      </c>
    </row>
    <row r="72" spans="1:3">
      <c r="A72" s="593" t="s">
        <v>242</v>
      </c>
      <c r="B72" s="594">
        <v>783.7</v>
      </c>
      <c r="C72" s="595">
        <v>74049.100000000006</v>
      </c>
    </row>
    <row r="73" spans="1:3">
      <c r="A73" s="593" t="s">
        <v>243</v>
      </c>
      <c r="B73" s="594">
        <v>780.6</v>
      </c>
      <c r="C73" s="595">
        <v>73716.600000000006</v>
      </c>
    </row>
    <row r="74" spans="1:3">
      <c r="A74" s="593" t="s">
        <v>244</v>
      </c>
      <c r="B74" s="594">
        <v>778.5</v>
      </c>
      <c r="C74" s="595">
        <v>73764.2</v>
      </c>
    </row>
    <row r="75" spans="1:3">
      <c r="A75" s="593" t="s">
        <v>245</v>
      </c>
      <c r="B75" s="594">
        <v>776</v>
      </c>
      <c r="C75" s="595">
        <v>73816.7</v>
      </c>
    </row>
    <row r="76" spans="1:3">
      <c r="A76" s="593" t="s">
        <v>246</v>
      </c>
      <c r="B76" s="594">
        <v>770.4</v>
      </c>
      <c r="C76" s="595">
        <v>73736</v>
      </c>
    </row>
    <row r="77" spans="1:3">
      <c r="A77" s="593" t="s">
        <v>247</v>
      </c>
      <c r="B77" s="594">
        <v>766.9</v>
      </c>
      <c r="C77" s="595">
        <v>73763</v>
      </c>
    </row>
    <row r="78" spans="1:3">
      <c r="A78" s="593" t="s">
        <v>248</v>
      </c>
      <c r="B78" s="594">
        <v>770.4</v>
      </c>
      <c r="C78" s="595">
        <v>73868</v>
      </c>
    </row>
    <row r="79" spans="1:3">
      <c r="A79" s="593" t="s">
        <v>249</v>
      </c>
      <c r="B79" s="594">
        <v>772</v>
      </c>
      <c r="C79" s="595">
        <v>74194.8</v>
      </c>
    </row>
    <row r="80" spans="1:3">
      <c r="A80" s="593" t="s">
        <v>250</v>
      </c>
      <c r="B80" s="594">
        <v>771.8</v>
      </c>
      <c r="C80" s="595">
        <v>74196.899999999994</v>
      </c>
    </row>
    <row r="81" spans="1:3">
      <c r="A81" s="593" t="s">
        <v>251</v>
      </c>
      <c r="B81" s="594">
        <v>780.1</v>
      </c>
      <c r="C81" s="595">
        <v>74313.600000000006</v>
      </c>
    </row>
    <row r="82" spans="1:3">
      <c r="A82" s="593" t="s">
        <v>252</v>
      </c>
      <c r="B82" s="594">
        <v>787.6</v>
      </c>
      <c r="C82" s="595">
        <v>74514.100000000006</v>
      </c>
    </row>
    <row r="83" spans="1:3">
      <c r="A83" s="593" t="s">
        <v>253</v>
      </c>
      <c r="B83" s="594">
        <v>793.6</v>
      </c>
      <c r="C83" s="595">
        <v>74934.3</v>
      </c>
    </row>
    <row r="84" spans="1:3">
      <c r="A84" s="593" t="s">
        <v>254</v>
      </c>
      <c r="B84" s="594">
        <v>792.9</v>
      </c>
      <c r="C84" s="595">
        <v>75183.899999999994</v>
      </c>
    </row>
    <row r="85" spans="1:3">
      <c r="A85" s="593" t="s">
        <v>255</v>
      </c>
      <c r="B85" s="594">
        <v>796.6</v>
      </c>
      <c r="C85" s="595">
        <v>75466.5</v>
      </c>
    </row>
    <row r="86" spans="1:3">
      <c r="A86" s="593" t="s">
        <v>256</v>
      </c>
      <c r="B86" s="594">
        <v>796.5</v>
      </c>
      <c r="C86" s="595">
        <v>75501</v>
      </c>
    </row>
    <row r="87" spans="1:3">
      <c r="A87" s="593" t="s">
        <v>257</v>
      </c>
      <c r="B87" s="594">
        <v>799.7</v>
      </c>
      <c r="C87" s="595">
        <v>76225.7</v>
      </c>
    </row>
    <row r="88" spans="1:3">
      <c r="A88" s="593" t="s">
        <v>258</v>
      </c>
      <c r="B88" s="594">
        <v>801.5</v>
      </c>
      <c r="C88" s="595">
        <v>76579.7</v>
      </c>
    </row>
    <row r="89" spans="1:3">
      <c r="A89" s="593" t="s">
        <v>259</v>
      </c>
      <c r="B89" s="594">
        <v>799.7</v>
      </c>
      <c r="C89" s="595">
        <v>76647.399999999994</v>
      </c>
    </row>
    <row r="90" spans="1:3">
      <c r="A90" s="593" t="s">
        <v>260</v>
      </c>
      <c r="B90" s="594">
        <v>808.1</v>
      </c>
      <c r="C90" s="595">
        <v>77089.8</v>
      </c>
    </row>
    <row r="91" spans="1:3">
      <c r="A91" s="593" t="s">
        <v>261</v>
      </c>
      <c r="B91" s="594">
        <v>813.9</v>
      </c>
      <c r="C91" s="595">
        <v>77882.899999999994</v>
      </c>
    </row>
    <row r="92" spans="1:3">
      <c r="A92" s="593" t="s">
        <v>262</v>
      </c>
      <c r="B92" s="594">
        <v>815.1</v>
      </c>
      <c r="C92" s="595">
        <v>78324.899999999994</v>
      </c>
    </row>
    <row r="93" spans="1:3">
      <c r="A93" s="593" t="s">
        <v>263</v>
      </c>
      <c r="B93" s="594">
        <v>817</v>
      </c>
      <c r="C93" s="595">
        <v>78704.600000000006</v>
      </c>
    </row>
    <row r="94" spans="1:3">
      <c r="A94" s="593" t="s">
        <v>264</v>
      </c>
      <c r="B94" s="594">
        <v>815.2</v>
      </c>
      <c r="C94" s="595">
        <v>78324.899999999994</v>
      </c>
    </row>
    <row r="95" spans="1:3">
      <c r="A95" s="593" t="s">
        <v>265</v>
      </c>
      <c r="B95" s="594">
        <v>818.1</v>
      </c>
      <c r="C95" s="595">
        <v>78368.399999999994</v>
      </c>
    </row>
    <row r="96" spans="1:3">
      <c r="A96" s="593" t="s">
        <v>266</v>
      </c>
      <c r="B96" s="594">
        <v>817.1</v>
      </c>
      <c r="C96" s="595">
        <v>78190.5</v>
      </c>
    </row>
    <row r="97" spans="1:3">
      <c r="A97" s="593" t="s">
        <v>267</v>
      </c>
      <c r="B97" s="594">
        <v>816</v>
      </c>
      <c r="C97" s="595">
        <v>78218.8</v>
      </c>
    </row>
    <row r="98" spans="1:3">
      <c r="A98" s="593" t="s">
        <v>268</v>
      </c>
      <c r="B98" s="594">
        <v>816.3</v>
      </c>
      <c r="C98" s="595">
        <v>78205.100000000006</v>
      </c>
    </row>
    <row r="99" spans="1:3">
      <c r="A99" s="593" t="s">
        <v>269</v>
      </c>
      <c r="B99" s="594">
        <v>813.5</v>
      </c>
      <c r="C99" s="595">
        <v>77828.800000000003</v>
      </c>
    </row>
    <row r="100" spans="1:3">
      <c r="A100" s="593" t="s">
        <v>270</v>
      </c>
      <c r="B100" s="594">
        <v>809</v>
      </c>
      <c r="C100" s="595">
        <v>77855.5</v>
      </c>
    </row>
    <row r="101" spans="1:3">
      <c r="A101" s="593" t="s">
        <v>271</v>
      </c>
      <c r="B101" s="594">
        <v>803.7</v>
      </c>
      <c r="C101" s="595">
        <v>77879</v>
      </c>
    </row>
    <row r="102" spans="1:3">
      <c r="A102" s="593" t="s">
        <v>272</v>
      </c>
      <c r="B102" s="594">
        <v>800.3</v>
      </c>
      <c r="C102" s="595">
        <v>77968.7</v>
      </c>
    </row>
    <row r="103" spans="1:3">
      <c r="A103" s="593" t="s">
        <v>273</v>
      </c>
      <c r="B103" s="594">
        <v>805.3</v>
      </c>
      <c r="C103" s="595">
        <v>78086.399999999994</v>
      </c>
    </row>
    <row r="104" spans="1:3">
      <c r="A104" s="593" t="s">
        <v>274</v>
      </c>
      <c r="B104" s="594">
        <v>802.6</v>
      </c>
      <c r="C104" s="595">
        <v>78086.100000000006</v>
      </c>
    </row>
    <row r="105" spans="1:3">
      <c r="A105" s="593" t="s">
        <v>275</v>
      </c>
      <c r="B105" s="594">
        <v>800.7</v>
      </c>
      <c r="C105" s="595">
        <v>77964</v>
      </c>
    </row>
    <row r="106" spans="1:3">
      <c r="A106" s="593" t="s">
        <v>276</v>
      </c>
      <c r="B106" s="594">
        <v>798.6</v>
      </c>
      <c r="C106" s="595">
        <v>78081.5</v>
      </c>
    </row>
    <row r="107" spans="1:3">
      <c r="A107" s="593" t="s">
        <v>277</v>
      </c>
      <c r="B107" s="594">
        <v>808.3</v>
      </c>
      <c r="C107" s="595">
        <v>77757.600000000006</v>
      </c>
    </row>
    <row r="108" spans="1:3">
      <c r="A108" s="593" t="s">
        <v>278</v>
      </c>
      <c r="B108" s="594">
        <v>815.8</v>
      </c>
      <c r="C108" s="595">
        <v>77313.600000000006</v>
      </c>
    </row>
    <row r="109" spans="1:3">
      <c r="A109" s="593" t="s">
        <v>279</v>
      </c>
      <c r="B109" s="594">
        <v>820.5</v>
      </c>
      <c r="C109" s="595">
        <v>77345.600000000006</v>
      </c>
    </row>
    <row r="110" spans="1:3">
      <c r="A110" s="593" t="s">
        <v>280</v>
      </c>
      <c r="B110" s="594">
        <v>816.9</v>
      </c>
      <c r="C110" s="595">
        <v>77358.600000000006</v>
      </c>
    </row>
    <row r="111" spans="1:3">
      <c r="A111" s="593" t="s">
        <v>281</v>
      </c>
      <c r="B111" s="594">
        <v>809.3</v>
      </c>
      <c r="C111" s="595">
        <v>77167.899999999994</v>
      </c>
    </row>
    <row r="112" spans="1:3">
      <c r="A112" s="593" t="s">
        <v>282</v>
      </c>
      <c r="B112" s="594">
        <v>796.6</v>
      </c>
      <c r="C112" s="595">
        <v>76747</v>
      </c>
    </row>
    <row r="113" spans="1:3">
      <c r="A113" s="593" t="s">
        <v>283</v>
      </c>
      <c r="B113" s="594">
        <v>793</v>
      </c>
      <c r="C113" s="595">
        <v>76509.399999999994</v>
      </c>
    </row>
    <row r="114" spans="1:3">
      <c r="A114" s="593" t="s">
        <v>284</v>
      </c>
      <c r="B114" s="594">
        <v>797.4</v>
      </c>
      <c r="C114" s="595">
        <v>76522.2</v>
      </c>
    </row>
    <row r="115" spans="1:3">
      <c r="A115" s="593" t="s">
        <v>285</v>
      </c>
      <c r="B115" s="594">
        <v>802.5</v>
      </c>
      <c r="C115" s="595">
        <v>76669.600000000006</v>
      </c>
    </row>
    <row r="116" spans="1:3">
      <c r="A116" s="593" t="s">
        <v>286</v>
      </c>
      <c r="B116" s="594">
        <v>802.6</v>
      </c>
      <c r="C116" s="595">
        <v>76742.2</v>
      </c>
    </row>
    <row r="117" spans="1:3">
      <c r="A117" s="593" t="s">
        <v>287</v>
      </c>
      <c r="B117" s="594">
        <v>804.3</v>
      </c>
      <c r="C117" s="595">
        <v>76640.3</v>
      </c>
    </row>
    <row r="118" spans="1:3">
      <c r="A118" s="593" t="s">
        <v>288</v>
      </c>
      <c r="B118" s="594">
        <v>807.1</v>
      </c>
      <c r="C118" s="595">
        <v>76643.899999999994</v>
      </c>
    </row>
    <row r="119" spans="1:3">
      <c r="A119" s="593" t="s">
        <v>289</v>
      </c>
      <c r="B119" s="594">
        <v>796.9</v>
      </c>
      <c r="C119" s="595">
        <v>76444.2</v>
      </c>
    </row>
    <row r="120" spans="1:3">
      <c r="A120" s="593" t="s">
        <v>290</v>
      </c>
      <c r="B120" s="594">
        <v>800</v>
      </c>
      <c r="C120" s="595">
        <v>76455.399999999994</v>
      </c>
    </row>
    <row r="121" spans="1:3">
      <c r="A121" s="593" t="s">
        <v>291</v>
      </c>
      <c r="B121" s="594">
        <v>801</v>
      </c>
      <c r="C121" s="595">
        <v>76104.899999999994</v>
      </c>
    </row>
    <row r="122" spans="1:3">
      <c r="A122" s="593" t="s">
        <v>292</v>
      </c>
      <c r="B122" s="594">
        <v>809.4</v>
      </c>
      <c r="C122" s="595">
        <v>76166.7</v>
      </c>
    </row>
    <row r="123" spans="1:3">
      <c r="A123" s="593" t="s">
        <v>293</v>
      </c>
      <c r="B123" s="594">
        <v>810.9</v>
      </c>
      <c r="C123" s="595">
        <v>76272.600000000006</v>
      </c>
    </row>
    <row r="124" spans="1:3">
      <c r="A124" s="593" t="s">
        <v>151</v>
      </c>
      <c r="B124" s="594">
        <v>816</v>
      </c>
      <c r="C124" s="595">
        <v>76450.899999999994</v>
      </c>
    </row>
    <row r="125" spans="1:3">
      <c r="A125" s="593" t="s">
        <v>294</v>
      </c>
      <c r="B125" s="594">
        <v>823.1</v>
      </c>
      <c r="C125" s="595">
        <v>76906.899999999994</v>
      </c>
    </row>
    <row r="126" spans="1:3">
      <c r="A126" s="593" t="s">
        <v>295</v>
      </c>
      <c r="B126" s="594">
        <v>822.5</v>
      </c>
      <c r="C126" s="595">
        <v>77081.5</v>
      </c>
    </row>
    <row r="127" spans="1:3">
      <c r="A127" s="593" t="s">
        <v>296</v>
      </c>
      <c r="B127" s="594">
        <v>820.7</v>
      </c>
      <c r="C127" s="595">
        <v>77089.8</v>
      </c>
    </row>
    <row r="128" spans="1:3">
      <c r="A128" s="593" t="s">
        <v>297</v>
      </c>
      <c r="B128" s="594">
        <v>816.2</v>
      </c>
      <c r="C128" s="595">
        <v>77143.100000000006</v>
      </c>
    </row>
    <row r="129" spans="1:3">
      <c r="A129" s="593" t="s">
        <v>298</v>
      </c>
      <c r="B129" s="594">
        <v>817.1</v>
      </c>
      <c r="C129" s="595">
        <v>77300.3</v>
      </c>
    </row>
    <row r="130" spans="1:3">
      <c r="A130" s="593" t="s">
        <v>299</v>
      </c>
      <c r="B130" s="594">
        <v>823.3</v>
      </c>
      <c r="C130" s="595">
        <v>77478.8</v>
      </c>
    </row>
    <row r="131" spans="1:3">
      <c r="A131" s="593" t="s">
        <v>300</v>
      </c>
      <c r="B131" s="594">
        <v>819.8</v>
      </c>
      <c r="C131" s="595">
        <v>77287.600000000006</v>
      </c>
    </row>
    <row r="132" spans="1:3">
      <c r="A132" s="593" t="s">
        <v>301</v>
      </c>
      <c r="B132" s="594">
        <v>818.6</v>
      </c>
      <c r="C132" s="595">
        <v>77265.3</v>
      </c>
    </row>
    <row r="133" spans="1:3">
      <c r="A133" s="593" t="s">
        <v>302</v>
      </c>
      <c r="B133" s="594">
        <v>818.3</v>
      </c>
      <c r="C133" s="595">
        <v>77335.3</v>
      </c>
    </row>
    <row r="134" spans="1:3">
      <c r="A134" s="593" t="s">
        <v>303</v>
      </c>
      <c r="B134" s="594">
        <v>811.8</v>
      </c>
      <c r="C134" s="595">
        <v>77183</v>
      </c>
    </row>
    <row r="135" spans="1:3">
      <c r="A135" s="593" t="s">
        <v>304</v>
      </c>
      <c r="B135" s="594">
        <v>815.5</v>
      </c>
      <c r="C135" s="595">
        <v>77217</v>
      </c>
    </row>
    <row r="136" spans="1:3">
      <c r="A136" s="593" t="s">
        <v>305</v>
      </c>
      <c r="B136" s="594">
        <v>818.2</v>
      </c>
      <c r="C136" s="595">
        <v>77435.8</v>
      </c>
    </row>
    <row r="137" spans="1:3">
      <c r="A137" s="593" t="s">
        <v>306</v>
      </c>
      <c r="B137" s="594">
        <v>823.4</v>
      </c>
      <c r="C137" s="595">
        <v>77655.100000000006</v>
      </c>
    </row>
    <row r="138" spans="1:3">
      <c r="A138" s="593" t="s">
        <v>307</v>
      </c>
      <c r="B138" s="594">
        <v>825.7</v>
      </c>
      <c r="C138" s="595">
        <v>77886.399999999994</v>
      </c>
    </row>
    <row r="139" spans="1:3">
      <c r="A139" s="593" t="s">
        <v>308</v>
      </c>
      <c r="B139" s="594">
        <v>822.3</v>
      </c>
      <c r="C139" s="595">
        <v>77569.100000000006</v>
      </c>
    </row>
    <row r="140" spans="1:3">
      <c r="A140" s="593" t="s">
        <v>309</v>
      </c>
      <c r="B140" s="594">
        <v>823.2</v>
      </c>
      <c r="C140" s="595">
        <v>77707.199999999997</v>
      </c>
    </row>
    <row r="141" spans="1:3">
      <c r="A141" s="593" t="s">
        <v>310</v>
      </c>
      <c r="B141" s="594">
        <v>827.4</v>
      </c>
      <c r="C141" s="595">
        <v>77849.5</v>
      </c>
    </row>
    <row r="142" spans="1:3">
      <c r="A142" s="593" t="s">
        <v>150</v>
      </c>
      <c r="B142" s="594">
        <v>824.5</v>
      </c>
      <c r="C142" s="595">
        <v>78091.5</v>
      </c>
    </row>
    <row r="143" spans="1:3">
      <c r="A143" s="593" t="s">
        <v>311</v>
      </c>
      <c r="B143" s="594">
        <v>831.4</v>
      </c>
      <c r="C143" s="595">
        <v>78387.199999999997</v>
      </c>
    </row>
    <row r="144" spans="1:3">
      <c r="A144" s="593" t="s">
        <v>312</v>
      </c>
      <c r="B144" s="594">
        <v>829.4</v>
      </c>
      <c r="C144" s="595">
        <v>78370.3</v>
      </c>
    </row>
    <row r="145" spans="1:3">
      <c r="A145" s="593" t="s">
        <v>313</v>
      </c>
      <c r="B145" s="594">
        <v>826.7</v>
      </c>
      <c r="C145" s="595">
        <v>78568.800000000003</v>
      </c>
    </row>
    <row r="146" spans="1:3">
      <c r="A146" s="593" t="s">
        <v>314</v>
      </c>
      <c r="B146" s="594">
        <v>827.7</v>
      </c>
      <c r="C146" s="595">
        <v>78761.899999999994</v>
      </c>
    </row>
    <row r="147" spans="1:3">
      <c r="A147" s="593" t="s">
        <v>315</v>
      </c>
      <c r="B147" s="594">
        <v>828.6</v>
      </c>
      <c r="C147" s="595">
        <v>79299.600000000006</v>
      </c>
    </row>
    <row r="148" spans="1:3">
      <c r="A148" s="593" t="s">
        <v>316</v>
      </c>
      <c r="B148" s="594">
        <v>839.2</v>
      </c>
      <c r="C148" s="595">
        <v>80340.7</v>
      </c>
    </row>
    <row r="149" spans="1:3">
      <c r="A149" s="593" t="s">
        <v>317</v>
      </c>
      <c r="B149" s="594">
        <v>837.3</v>
      </c>
      <c r="C149" s="595">
        <v>80339.199999999997</v>
      </c>
    </row>
    <row r="150" spans="1:3">
      <c r="A150" s="593" t="s">
        <v>318</v>
      </c>
      <c r="B150" s="594">
        <v>838.2</v>
      </c>
      <c r="C150" s="595">
        <v>80263.7</v>
      </c>
    </row>
    <row r="151" spans="1:3">
      <c r="A151" s="593" t="s">
        <v>319</v>
      </c>
      <c r="B151" s="594">
        <v>841.4</v>
      </c>
      <c r="C151" s="595">
        <v>79659.199999999997</v>
      </c>
    </row>
    <row r="152" spans="1:3">
      <c r="A152" s="593" t="s">
        <v>320</v>
      </c>
      <c r="B152" s="594">
        <v>842.8</v>
      </c>
      <c r="C152" s="595">
        <v>79670.899999999994</v>
      </c>
    </row>
    <row r="153" spans="1:3">
      <c r="A153" s="593" t="s">
        <v>321</v>
      </c>
      <c r="B153" s="594">
        <v>838.5</v>
      </c>
      <c r="C153" s="595">
        <v>79253.5</v>
      </c>
    </row>
    <row r="154" spans="1:3">
      <c r="A154" s="593" t="s">
        <v>322</v>
      </c>
      <c r="B154" s="594">
        <v>836.9</v>
      </c>
      <c r="C154" s="595">
        <v>79137.5</v>
      </c>
    </row>
    <row r="155" spans="1:3">
      <c r="A155" s="593" t="s">
        <v>323</v>
      </c>
      <c r="B155" s="594">
        <v>835.1</v>
      </c>
      <c r="C155" s="595">
        <v>79632.3</v>
      </c>
    </row>
    <row r="156" spans="1:3">
      <c r="A156" s="593" t="s">
        <v>324</v>
      </c>
      <c r="B156" s="594">
        <v>839.3</v>
      </c>
      <c r="C156" s="595">
        <v>79871.399999999994</v>
      </c>
    </row>
    <row r="157" spans="1:3">
      <c r="A157" s="593" t="s">
        <v>325</v>
      </c>
      <c r="B157" s="594">
        <v>819.2</v>
      </c>
      <c r="C157" s="595">
        <v>78411.600000000006</v>
      </c>
    </row>
    <row r="158" spans="1:3">
      <c r="A158" s="593" t="s">
        <v>326</v>
      </c>
      <c r="B158" s="594">
        <v>835.3</v>
      </c>
      <c r="C158" s="595">
        <v>79010.7</v>
      </c>
    </row>
    <row r="159" spans="1:3">
      <c r="A159" s="593" t="s">
        <v>327</v>
      </c>
      <c r="B159" s="594">
        <v>837.4</v>
      </c>
      <c r="C159" s="595">
        <v>79048.5</v>
      </c>
    </row>
    <row r="160" spans="1:3">
      <c r="A160" s="593" t="s">
        <v>328</v>
      </c>
      <c r="B160" s="594">
        <v>842.7</v>
      </c>
      <c r="C160" s="595">
        <v>79341.5</v>
      </c>
    </row>
    <row r="161" spans="1:3">
      <c r="A161" s="593" t="s">
        <v>329</v>
      </c>
      <c r="B161" s="594">
        <v>841.1</v>
      </c>
      <c r="C161" s="595">
        <v>79236.2</v>
      </c>
    </row>
    <row r="162" spans="1:3">
      <c r="A162" s="593" t="s">
        <v>330</v>
      </c>
      <c r="B162" s="594">
        <v>831.8</v>
      </c>
      <c r="C162" s="595">
        <v>79268.399999999994</v>
      </c>
    </row>
    <row r="163" spans="1:3">
      <c r="A163" s="593" t="s">
        <v>331</v>
      </c>
      <c r="B163" s="596">
        <v>833</v>
      </c>
      <c r="C163" s="597">
        <v>79278.600000000006</v>
      </c>
    </row>
    <row r="164" spans="1:3">
      <c r="A164" s="593" t="s">
        <v>343</v>
      </c>
      <c r="B164" s="596">
        <v>833</v>
      </c>
      <c r="C164" s="597">
        <v>77931.8</v>
      </c>
    </row>
    <row r="165" spans="1:3">
      <c r="A165" s="593" t="s">
        <v>344</v>
      </c>
      <c r="B165" s="596">
        <v>833</v>
      </c>
      <c r="C165" s="597">
        <v>79393.8</v>
      </c>
    </row>
    <row r="166" spans="1:3">
      <c r="A166" s="593" t="s">
        <v>345</v>
      </c>
      <c r="B166" s="596">
        <v>833.7</v>
      </c>
      <c r="C166" s="597">
        <v>79385.600000000006</v>
      </c>
    </row>
    <row r="167" spans="1:3">
      <c r="A167" s="593" t="s">
        <v>346</v>
      </c>
      <c r="B167" s="596">
        <v>831.5</v>
      </c>
      <c r="C167" s="597">
        <v>79541.399999999994</v>
      </c>
    </row>
    <row r="168" spans="1:3">
      <c r="A168" s="593" t="s">
        <v>347</v>
      </c>
      <c r="B168" s="596">
        <v>830.5</v>
      </c>
      <c r="C168" s="597">
        <v>79625.899999999994</v>
      </c>
    </row>
    <row r="169" spans="1:3">
      <c r="A169" s="593" t="s">
        <v>348</v>
      </c>
      <c r="B169" s="596">
        <v>830.9</v>
      </c>
      <c r="C169" s="597">
        <v>80018.600000000006</v>
      </c>
    </row>
    <row r="170" spans="1:3">
      <c r="A170" s="593" t="s">
        <v>349</v>
      </c>
      <c r="B170" s="596">
        <v>830.5</v>
      </c>
      <c r="C170" s="597">
        <v>80058.8</v>
      </c>
    </row>
    <row r="171" spans="1:3">
      <c r="A171" s="593" t="s">
        <v>350</v>
      </c>
      <c r="B171" s="596">
        <v>838.5</v>
      </c>
      <c r="C171" s="597">
        <v>80063.7</v>
      </c>
    </row>
    <row r="172" spans="1:3">
      <c r="A172" s="593" t="s">
        <v>351</v>
      </c>
      <c r="B172" s="596">
        <v>841.9</v>
      </c>
      <c r="C172" s="597">
        <v>80081.2</v>
      </c>
    </row>
    <row r="173" spans="1:3">
      <c r="A173" s="593" t="s">
        <v>352</v>
      </c>
      <c r="B173" s="596">
        <v>852.2</v>
      </c>
      <c r="C173" s="597">
        <v>80830.5</v>
      </c>
    </row>
    <row r="174" spans="1:3">
      <c r="A174" s="593" t="s">
        <v>353</v>
      </c>
      <c r="B174" s="596">
        <v>862.7</v>
      </c>
      <c r="C174" s="597">
        <v>81341.600000000006</v>
      </c>
    </row>
    <row r="175" spans="1:3">
      <c r="A175" s="593" t="s">
        <v>354</v>
      </c>
      <c r="B175" s="596">
        <v>870.2</v>
      </c>
      <c r="C175" s="597">
        <v>81250.5</v>
      </c>
    </row>
    <row r="176" spans="1:3">
      <c r="A176" s="593" t="s">
        <v>355</v>
      </c>
      <c r="B176" s="596">
        <v>868.7</v>
      </c>
      <c r="C176" s="597">
        <v>80925.899999999994</v>
      </c>
    </row>
    <row r="177" spans="1:3">
      <c r="A177" s="593" t="s">
        <v>356</v>
      </c>
      <c r="B177" s="596">
        <v>869.7</v>
      </c>
      <c r="C177" s="597">
        <v>80915.5</v>
      </c>
    </row>
    <row r="178" spans="1:3">
      <c r="A178" s="593" t="s">
        <v>357</v>
      </c>
      <c r="B178" s="596">
        <v>868</v>
      </c>
      <c r="C178" s="597">
        <v>80741.2</v>
      </c>
    </row>
    <row r="179" spans="1:3">
      <c r="A179" s="593" t="s">
        <v>358</v>
      </c>
      <c r="B179" s="596">
        <v>865.9</v>
      </c>
      <c r="C179" s="597">
        <v>80683.600000000006</v>
      </c>
    </row>
    <row r="180" spans="1:3">
      <c r="A180" s="593" t="s">
        <v>359</v>
      </c>
      <c r="B180" s="596">
        <v>866.9</v>
      </c>
      <c r="C180" s="597">
        <v>80709</v>
      </c>
    </row>
    <row r="181" spans="1:3">
      <c r="A181" s="593" t="s">
        <v>360</v>
      </c>
      <c r="B181" s="596">
        <v>867.1</v>
      </c>
      <c r="C181" s="597">
        <v>80413.100000000006</v>
      </c>
    </row>
    <row r="182" spans="1:3">
      <c r="A182" s="593" t="s">
        <v>361</v>
      </c>
      <c r="B182" s="596">
        <v>868.3</v>
      </c>
      <c r="C182" s="597">
        <v>80122.7</v>
      </c>
    </row>
    <row r="183" spans="1:3">
      <c r="A183" s="82" t="s">
        <v>493</v>
      </c>
      <c r="B183" s="83">
        <v>871.8</v>
      </c>
      <c r="C183" s="84">
        <v>80250</v>
      </c>
    </row>
    <row r="184" spans="1:3">
      <c r="A184" s="82" t="s">
        <v>494</v>
      </c>
      <c r="B184" s="83">
        <v>867.8</v>
      </c>
      <c r="C184" s="84">
        <v>80161.2</v>
      </c>
    </row>
    <row r="185" spans="1:3">
      <c r="A185" s="82" t="s">
        <v>495</v>
      </c>
      <c r="B185" s="83">
        <v>860.7</v>
      </c>
      <c r="C185" s="84">
        <v>79898.899999999994</v>
      </c>
    </row>
    <row r="186" spans="1:3">
      <c r="A186" s="82" t="s">
        <v>496</v>
      </c>
      <c r="B186" s="83">
        <v>862</v>
      </c>
      <c r="C186" s="84">
        <v>79966.5</v>
      </c>
    </row>
    <row r="187" spans="1:3">
      <c r="A187" s="82" t="s">
        <v>497</v>
      </c>
      <c r="B187" s="83">
        <v>857</v>
      </c>
      <c r="C187" s="84">
        <v>79800.800000000003</v>
      </c>
    </row>
    <row r="188" spans="1:3">
      <c r="A188" s="82" t="s">
        <v>498</v>
      </c>
      <c r="B188" s="83">
        <v>865.1</v>
      </c>
      <c r="C188" s="84">
        <v>79691.8</v>
      </c>
    </row>
    <row r="189" spans="1:3">
      <c r="A189" s="82" t="s">
        <v>499</v>
      </c>
      <c r="B189" s="83">
        <v>868.6</v>
      </c>
      <c r="C189" s="84">
        <v>79486.600000000006</v>
      </c>
    </row>
    <row r="190" spans="1:3">
      <c r="A190" s="82" t="s">
        <v>500</v>
      </c>
      <c r="B190" s="83">
        <v>852.9</v>
      </c>
      <c r="C190" s="84">
        <v>78896</v>
      </c>
    </row>
    <row r="191" spans="1:3">
      <c r="A191" s="82" t="s">
        <v>501</v>
      </c>
      <c r="B191" s="83">
        <v>852.5</v>
      </c>
      <c r="C191" s="84">
        <v>78968.899999999994</v>
      </c>
    </row>
    <row r="192" spans="1:3">
      <c r="A192" s="82" t="s">
        <v>502</v>
      </c>
      <c r="B192" s="83">
        <v>851.4</v>
      </c>
      <c r="C192" s="84">
        <v>78983.7</v>
      </c>
    </row>
    <row r="193" spans="1:3">
      <c r="A193" s="82" t="s">
        <v>503</v>
      </c>
      <c r="B193" s="83">
        <v>845.2</v>
      </c>
      <c r="C193" s="84">
        <v>78990.3</v>
      </c>
    </row>
    <row r="194" spans="1:3">
      <c r="A194" s="82" t="s">
        <v>504</v>
      </c>
      <c r="B194" s="83">
        <v>837</v>
      </c>
      <c r="C194" s="84">
        <v>78826.5</v>
      </c>
    </row>
    <row r="195" spans="1:3">
      <c r="A195" s="82" t="s">
        <v>505</v>
      </c>
      <c r="B195" s="83">
        <v>835.3</v>
      </c>
      <c r="C195" s="84">
        <v>78833.399999999994</v>
      </c>
    </row>
    <row r="196" spans="1:3">
      <c r="A196" s="82" t="s">
        <v>506</v>
      </c>
      <c r="B196" s="83">
        <v>826.9</v>
      </c>
      <c r="C196" s="84">
        <v>78609.5</v>
      </c>
    </row>
    <row r="197" spans="1:3">
      <c r="A197" s="82" t="s">
        <v>507</v>
      </c>
      <c r="B197" s="83">
        <v>830.5</v>
      </c>
      <c r="C197" s="84">
        <v>78622</v>
      </c>
    </row>
    <row r="198" spans="1:3">
      <c r="A198" s="82" t="s">
        <v>508</v>
      </c>
      <c r="B198" s="83">
        <v>829</v>
      </c>
      <c r="C198" s="84">
        <v>78876.2</v>
      </c>
    </row>
    <row r="199" spans="1:3">
      <c r="A199" s="82" t="s">
        <v>509</v>
      </c>
      <c r="B199" s="83">
        <v>826.5</v>
      </c>
      <c r="C199" s="84">
        <v>79073.2</v>
      </c>
    </row>
    <row r="200" spans="1:3">
      <c r="A200" s="82" t="s">
        <v>510</v>
      </c>
      <c r="B200" s="83">
        <v>831.5</v>
      </c>
      <c r="C200" s="84">
        <v>79084.2</v>
      </c>
    </row>
    <row r="201" spans="1:3">
      <c r="A201" s="82" t="s">
        <v>511</v>
      </c>
      <c r="B201" s="83">
        <v>835</v>
      </c>
      <c r="C201" s="84">
        <v>79280.399999999994</v>
      </c>
    </row>
    <row r="202" spans="1:3">
      <c r="A202" s="82" t="s">
        <v>512</v>
      </c>
      <c r="B202" s="83">
        <v>845.4</v>
      </c>
      <c r="C202" s="84">
        <v>79382.2</v>
      </c>
    </row>
    <row r="203" spans="1:3">
      <c r="A203" s="82" t="s">
        <v>513</v>
      </c>
      <c r="B203" s="83">
        <v>842.8</v>
      </c>
      <c r="C203" s="84">
        <v>79206.600000000006</v>
      </c>
    </row>
    <row r="204" spans="1:3">
      <c r="A204" s="82" t="s">
        <v>514</v>
      </c>
      <c r="B204" s="83">
        <v>838.8</v>
      </c>
      <c r="C204" s="84">
        <v>79218</v>
      </c>
    </row>
    <row r="205" spans="1:3">
      <c r="A205" s="82" t="s">
        <v>515</v>
      </c>
      <c r="B205" s="83">
        <v>840.4</v>
      </c>
      <c r="C205" s="84">
        <v>79263.5</v>
      </c>
    </row>
    <row r="206" spans="1:3">
      <c r="A206" s="82" t="s">
        <v>516</v>
      </c>
      <c r="B206" s="83">
        <v>837.5</v>
      </c>
      <c r="C206" s="84">
        <v>78249.100000000006</v>
      </c>
    </row>
    <row r="207" spans="1:3">
      <c r="A207" s="82" t="s">
        <v>517</v>
      </c>
      <c r="B207" s="83">
        <v>837.3</v>
      </c>
      <c r="C207" s="84">
        <v>78049</v>
      </c>
    </row>
    <row r="208" spans="1:3">
      <c r="A208" s="82" t="s">
        <v>518</v>
      </c>
      <c r="B208" s="83">
        <v>837.2</v>
      </c>
      <c r="C208" s="84">
        <v>77714.100000000006</v>
      </c>
    </row>
    <row r="209" spans="1:3">
      <c r="A209" s="82" t="s">
        <v>519</v>
      </c>
      <c r="B209" s="83">
        <v>844.7</v>
      </c>
      <c r="C209" s="84">
        <v>77707.3</v>
      </c>
    </row>
    <row r="210" spans="1:3">
      <c r="A210" s="82" t="s">
        <v>520</v>
      </c>
      <c r="B210" s="83">
        <v>850</v>
      </c>
      <c r="C210" s="84">
        <v>77961.399999999994</v>
      </c>
    </row>
    <row r="211" spans="1:3">
      <c r="A211" s="82" t="s">
        <v>521</v>
      </c>
      <c r="B211" s="83">
        <v>850.2</v>
      </c>
      <c r="C211" s="84">
        <v>77975.399999999994</v>
      </c>
    </row>
    <row r="212" spans="1:3">
      <c r="A212" s="82" t="s">
        <v>522</v>
      </c>
      <c r="B212" s="83">
        <v>849.6</v>
      </c>
      <c r="C212" s="84">
        <v>77414.899999999994</v>
      </c>
    </row>
    <row r="213" spans="1:3">
      <c r="A213" s="82" t="s">
        <v>523</v>
      </c>
      <c r="B213" s="83">
        <v>839.4</v>
      </c>
      <c r="C213" s="84">
        <v>76825.7</v>
      </c>
    </row>
    <row r="214" spans="1:3">
      <c r="A214" s="82" t="s">
        <v>524</v>
      </c>
      <c r="B214" s="83">
        <v>836.9</v>
      </c>
      <c r="C214" s="84">
        <v>76616</v>
      </c>
    </row>
    <row r="215" spans="1:3">
      <c r="A215" s="82" t="s">
        <v>525</v>
      </c>
      <c r="B215" s="83">
        <v>835.3</v>
      </c>
      <c r="C215" s="84">
        <v>76678.7</v>
      </c>
    </row>
    <row r="216" spans="1:3">
      <c r="A216" s="82" t="s">
        <v>526</v>
      </c>
      <c r="B216" s="83">
        <v>835.7</v>
      </c>
      <c r="C216" s="84">
        <v>76766</v>
      </c>
    </row>
    <row r="217" spans="1:3">
      <c r="A217" s="82" t="s">
        <v>527</v>
      </c>
      <c r="B217" s="83">
        <v>834.9</v>
      </c>
      <c r="C217" s="84">
        <v>76792.800000000003</v>
      </c>
    </row>
    <row r="218" spans="1:3">
      <c r="A218" s="82" t="s">
        <v>528</v>
      </c>
      <c r="B218" s="83">
        <v>835.1</v>
      </c>
      <c r="C218" s="84">
        <v>76816.800000000003</v>
      </c>
    </row>
    <row r="219" spans="1:3">
      <c r="A219" s="82" t="s">
        <v>529</v>
      </c>
      <c r="B219" s="83">
        <v>835</v>
      </c>
      <c r="C219" s="84">
        <v>76827.7</v>
      </c>
    </row>
    <row r="220" spans="1:3">
      <c r="A220" s="82" t="s">
        <v>530</v>
      </c>
      <c r="B220" s="83">
        <v>839.5</v>
      </c>
      <c r="C220" s="84">
        <v>76975.5</v>
      </c>
    </row>
    <row r="221" spans="1:3">
      <c r="A221" s="82" t="s">
        <v>531</v>
      </c>
      <c r="B221" s="83">
        <v>840.5</v>
      </c>
      <c r="C221" s="84">
        <v>77000.2</v>
      </c>
    </row>
    <row r="222" spans="1:3">
      <c r="A222" s="82" t="s">
        <v>532</v>
      </c>
      <c r="B222" s="83">
        <v>849.2</v>
      </c>
      <c r="C222" s="84">
        <v>77189.7</v>
      </c>
    </row>
    <row r="223" spans="1:3">
      <c r="A223" s="82" t="s">
        <v>388</v>
      </c>
      <c r="B223" s="83">
        <v>852.8</v>
      </c>
      <c r="C223" s="84">
        <v>77599.100000000006</v>
      </c>
    </row>
    <row r="224" spans="1:3">
      <c r="A224" s="82" t="s">
        <v>533</v>
      </c>
      <c r="B224" s="83">
        <v>850.1</v>
      </c>
      <c r="C224" s="84">
        <v>77658.600000000006</v>
      </c>
    </row>
    <row r="225" spans="1:3">
      <c r="A225" s="82" t="s">
        <v>534</v>
      </c>
      <c r="B225" s="83">
        <v>864.9</v>
      </c>
      <c r="C225" s="84">
        <v>77698.2</v>
      </c>
    </row>
    <row r="226" spans="1:3">
      <c r="A226" s="82" t="s">
        <v>535</v>
      </c>
      <c r="B226" s="83">
        <v>866.1</v>
      </c>
      <c r="C226" s="84">
        <v>77800.2</v>
      </c>
    </row>
    <row r="227" spans="1:3">
      <c r="A227" s="82" t="s">
        <v>536</v>
      </c>
      <c r="B227" s="83">
        <v>867</v>
      </c>
      <c r="C227" s="84">
        <v>77847.199999999997</v>
      </c>
    </row>
    <row r="228" spans="1:3">
      <c r="A228" s="82" t="s">
        <v>537</v>
      </c>
      <c r="B228" s="83">
        <v>865.2</v>
      </c>
      <c r="C228" s="84">
        <v>77863.5</v>
      </c>
    </row>
    <row r="229" spans="1:3">
      <c r="A229" s="82" t="s">
        <v>538</v>
      </c>
      <c r="B229" s="83">
        <v>866.3</v>
      </c>
      <c r="C229" s="84">
        <v>77574.7</v>
      </c>
    </row>
    <row r="230" spans="1:3">
      <c r="A230" s="82" t="s">
        <v>539</v>
      </c>
      <c r="B230" s="83">
        <v>869.4</v>
      </c>
      <c r="C230" s="84">
        <v>77590.7</v>
      </c>
    </row>
    <row r="231" spans="1:3">
      <c r="A231" s="82" t="s">
        <v>540</v>
      </c>
      <c r="B231" s="83">
        <v>869.3</v>
      </c>
      <c r="C231" s="84">
        <v>77602.3</v>
      </c>
    </row>
    <row r="232" spans="1:3">
      <c r="A232" s="82" t="s">
        <v>541</v>
      </c>
      <c r="B232" s="83">
        <v>870.2</v>
      </c>
      <c r="C232" s="84">
        <v>77475.199999999997</v>
      </c>
    </row>
    <row r="233" spans="1:3">
      <c r="A233" s="82" t="s">
        <v>542</v>
      </c>
      <c r="B233" s="83">
        <v>871.3</v>
      </c>
      <c r="C233" s="84">
        <v>77135.100000000006</v>
      </c>
    </row>
    <row r="234" spans="1:3">
      <c r="A234" s="82" t="s">
        <v>543</v>
      </c>
      <c r="B234" s="83">
        <v>870.3</v>
      </c>
      <c r="C234" s="84">
        <v>76766.899999999994</v>
      </c>
    </row>
    <row r="235" spans="1:3">
      <c r="A235" s="82" t="s">
        <v>544</v>
      </c>
      <c r="B235" s="83">
        <v>865.9</v>
      </c>
      <c r="C235" s="84">
        <v>76789.7</v>
      </c>
    </row>
    <row r="236" spans="1:3">
      <c r="A236" s="82" t="s">
        <v>545</v>
      </c>
      <c r="B236" s="83">
        <v>863.9</v>
      </c>
      <c r="C236" s="84">
        <v>76800.399999999994</v>
      </c>
    </row>
    <row r="237" spans="1:3">
      <c r="A237" s="82" t="s">
        <v>546</v>
      </c>
      <c r="B237" s="83">
        <v>865</v>
      </c>
      <c r="C237" s="84">
        <v>76285.5</v>
      </c>
    </row>
    <row r="238" spans="1:3">
      <c r="A238" s="82" t="s">
        <v>547</v>
      </c>
      <c r="B238" s="83">
        <v>851</v>
      </c>
      <c r="C238" s="84">
        <v>76315.600000000006</v>
      </c>
    </row>
    <row r="239" spans="1:3">
      <c r="A239" s="82" t="s">
        <v>548</v>
      </c>
      <c r="B239" s="83">
        <v>846.9</v>
      </c>
      <c r="C239" s="84">
        <v>76329</v>
      </c>
    </row>
    <row r="240" spans="1:3">
      <c r="A240" s="82" t="s">
        <v>549</v>
      </c>
      <c r="B240" s="83">
        <v>853.6</v>
      </c>
      <c r="C240" s="84">
        <v>76332</v>
      </c>
    </row>
    <row r="241" spans="1:3">
      <c r="A241" s="82" t="s">
        <v>550</v>
      </c>
      <c r="B241" s="83">
        <v>866.5</v>
      </c>
      <c r="C241" s="84">
        <v>76639</v>
      </c>
    </row>
    <row r="242" spans="1:3">
      <c r="A242" s="82" t="s">
        <v>551</v>
      </c>
      <c r="B242" s="83">
        <v>871.4</v>
      </c>
      <c r="C242" s="84">
        <v>76737.899999999994</v>
      </c>
    </row>
    <row r="243" spans="1:3">
      <c r="A243" s="85" t="s">
        <v>433</v>
      </c>
      <c r="B243" s="86">
        <v>875.4</v>
      </c>
      <c r="C243" s="87">
        <v>77230</v>
      </c>
    </row>
    <row r="244" spans="1:3">
      <c r="A244" s="82" t="s">
        <v>552</v>
      </c>
      <c r="B244" s="83">
        <v>880.4</v>
      </c>
      <c r="C244" s="84">
        <v>77485.8</v>
      </c>
    </row>
    <row r="245" spans="1:3">
      <c r="A245" s="82" t="s">
        <v>553</v>
      </c>
      <c r="B245" s="83">
        <v>882.9</v>
      </c>
      <c r="C245" s="84">
        <v>77502.899999999994</v>
      </c>
    </row>
    <row r="246" spans="1:3">
      <c r="A246" s="82" t="s">
        <v>554</v>
      </c>
      <c r="B246" s="83">
        <v>885.9</v>
      </c>
      <c r="C246" s="84">
        <v>77523.3</v>
      </c>
    </row>
    <row r="247" spans="1:3">
      <c r="A247" s="82" t="s">
        <v>555</v>
      </c>
      <c r="B247" s="83">
        <v>883.6</v>
      </c>
      <c r="C247" s="84">
        <v>77548.5</v>
      </c>
    </row>
    <row r="248" spans="1:3">
      <c r="A248" s="82" t="s">
        <v>556</v>
      </c>
      <c r="B248" s="83">
        <v>887.5</v>
      </c>
      <c r="C248" s="84">
        <v>77584.399999999994</v>
      </c>
    </row>
    <row r="249" spans="1:3">
      <c r="A249" s="82" t="s">
        <v>557</v>
      </c>
      <c r="B249" s="83">
        <v>886.9</v>
      </c>
      <c r="C249" s="84">
        <v>77616.800000000003</v>
      </c>
    </row>
    <row r="250" spans="1:3">
      <c r="A250" s="82" t="s">
        <v>558</v>
      </c>
      <c r="B250" s="83">
        <v>885.8</v>
      </c>
      <c r="C250" s="84">
        <v>77647.100000000006</v>
      </c>
    </row>
    <row r="251" spans="1:3">
      <c r="A251" s="82" t="s">
        <v>559</v>
      </c>
      <c r="B251" s="83">
        <v>889</v>
      </c>
      <c r="C251" s="84">
        <v>77689.899999999994</v>
      </c>
    </row>
    <row r="252" spans="1:3">
      <c r="A252" s="82" t="s">
        <v>560</v>
      </c>
      <c r="B252" s="83">
        <v>890.1</v>
      </c>
      <c r="C252" s="84">
        <v>77804.7</v>
      </c>
    </row>
    <row r="253" spans="1:3">
      <c r="A253" s="82" t="s">
        <v>561</v>
      </c>
      <c r="B253" s="83">
        <v>890.3</v>
      </c>
      <c r="C253" s="84">
        <v>77860.399999999994</v>
      </c>
    </row>
    <row r="254" spans="1:3">
      <c r="A254" s="82" t="s">
        <v>562</v>
      </c>
      <c r="B254" s="83">
        <v>899.4</v>
      </c>
      <c r="C254" s="84">
        <v>78107.8</v>
      </c>
    </row>
    <row r="255" spans="1:3">
      <c r="A255" s="82" t="s">
        <v>563</v>
      </c>
      <c r="B255" s="83">
        <v>896.4</v>
      </c>
      <c r="C255" s="84">
        <v>78132.399999999994</v>
      </c>
    </row>
    <row r="256" spans="1:3">
      <c r="A256" s="82" t="s">
        <v>564</v>
      </c>
      <c r="B256" s="83">
        <v>909.1</v>
      </c>
      <c r="C256" s="84">
        <v>78383.3</v>
      </c>
    </row>
    <row r="257" spans="1:3">
      <c r="A257" s="82" t="s">
        <v>565</v>
      </c>
      <c r="B257" s="83">
        <v>906</v>
      </c>
      <c r="C257" s="84">
        <v>78471.7</v>
      </c>
    </row>
    <row r="258" spans="1:3">
      <c r="A258" s="82" t="s">
        <v>566</v>
      </c>
      <c r="B258" s="83">
        <v>902</v>
      </c>
      <c r="C258" s="84">
        <v>78247.5</v>
      </c>
    </row>
    <row r="259" spans="1:3">
      <c r="A259" s="82" t="s">
        <v>567</v>
      </c>
      <c r="B259" s="83">
        <v>905.1</v>
      </c>
      <c r="C259" s="84">
        <v>78339.8</v>
      </c>
    </row>
    <row r="260" spans="1:3">
      <c r="A260" s="82" t="s">
        <v>568</v>
      </c>
      <c r="B260" s="83">
        <v>907.8</v>
      </c>
      <c r="C260" s="84">
        <v>78651.399999999994</v>
      </c>
    </row>
    <row r="261" spans="1:3">
      <c r="A261" s="82" t="s">
        <v>569</v>
      </c>
      <c r="B261" s="83">
        <v>916.9</v>
      </c>
      <c r="C261" s="84">
        <v>79302.7</v>
      </c>
    </row>
    <row r="262" spans="1:3">
      <c r="A262" s="82" t="s">
        <v>570</v>
      </c>
      <c r="B262" s="83">
        <v>912.1</v>
      </c>
      <c r="C262" s="84">
        <v>79390.600000000006</v>
      </c>
    </row>
    <row r="263" spans="1:3">
      <c r="A263" s="82" t="s">
        <v>571</v>
      </c>
      <c r="B263" s="83">
        <v>913.5</v>
      </c>
      <c r="C263" s="84">
        <v>79425.899999999994</v>
      </c>
    </row>
    <row r="264" spans="1:3">
      <c r="A264" s="82" t="s">
        <v>572</v>
      </c>
      <c r="B264" s="83">
        <v>922.3</v>
      </c>
      <c r="C264" s="84">
        <v>79596.899999999994</v>
      </c>
    </row>
    <row r="265" spans="1:3">
      <c r="A265" s="82" t="s">
        <v>573</v>
      </c>
      <c r="B265" s="83">
        <v>921.3</v>
      </c>
      <c r="C265" s="84">
        <v>79755.600000000006</v>
      </c>
    </row>
    <row r="266" spans="1:3">
      <c r="A266" s="82" t="s">
        <v>574</v>
      </c>
      <c r="B266" s="83">
        <v>925</v>
      </c>
      <c r="C266" s="84">
        <v>79785</v>
      </c>
    </row>
    <row r="267" spans="1:3">
      <c r="A267" s="82" t="s">
        <v>575</v>
      </c>
      <c r="B267" s="83">
        <v>932.8</v>
      </c>
      <c r="C267" s="84">
        <v>79826.600000000006</v>
      </c>
    </row>
    <row r="268" spans="1:3">
      <c r="A268" s="82" t="s">
        <v>576</v>
      </c>
      <c r="B268" s="83">
        <v>933.6</v>
      </c>
      <c r="C268" s="84">
        <v>79942.100000000006</v>
      </c>
    </row>
    <row r="269" spans="1:3">
      <c r="A269" s="82" t="s">
        <v>577</v>
      </c>
      <c r="B269" s="83">
        <v>936.9</v>
      </c>
      <c r="C269" s="84">
        <v>79969.2</v>
      </c>
    </row>
    <row r="270" spans="1:3">
      <c r="A270" s="82" t="s">
        <v>578</v>
      </c>
      <c r="B270" s="83">
        <v>929</v>
      </c>
      <c r="C270" s="84">
        <v>79697.399999999994</v>
      </c>
    </row>
    <row r="271" spans="1:3">
      <c r="A271" s="82" t="s">
        <v>579</v>
      </c>
      <c r="B271" s="83">
        <v>932.9</v>
      </c>
      <c r="C271" s="84">
        <v>79660.899999999994</v>
      </c>
    </row>
    <row r="272" spans="1:3">
      <c r="A272" s="82" t="s">
        <v>580</v>
      </c>
      <c r="B272" s="83">
        <v>923.7</v>
      </c>
      <c r="C272" s="84">
        <v>79744.100000000006</v>
      </c>
    </row>
    <row r="273" spans="1:3">
      <c r="A273" s="82" t="s">
        <v>581</v>
      </c>
      <c r="B273" s="83">
        <v>924.6</v>
      </c>
      <c r="C273" s="84">
        <v>79858.8</v>
      </c>
    </row>
    <row r="274" spans="1:3">
      <c r="A274" s="82" t="s">
        <v>582</v>
      </c>
      <c r="B274" s="83">
        <v>924.2</v>
      </c>
      <c r="C274" s="84">
        <v>80127.100000000006</v>
      </c>
    </row>
    <row r="275" spans="1:3">
      <c r="A275" s="82" t="s">
        <v>583</v>
      </c>
      <c r="B275" s="83">
        <v>922.5</v>
      </c>
      <c r="C275" s="84">
        <v>80142</v>
      </c>
    </row>
    <row r="276" spans="1:3">
      <c r="A276" s="82" t="s">
        <v>584</v>
      </c>
      <c r="B276" s="83">
        <v>916.9</v>
      </c>
      <c r="C276" s="84">
        <v>79963</v>
      </c>
    </row>
    <row r="277" spans="1:3">
      <c r="A277" s="82" t="s">
        <v>585</v>
      </c>
      <c r="B277" s="83">
        <v>915</v>
      </c>
      <c r="C277" s="84">
        <v>79957.5</v>
      </c>
    </row>
    <row r="278" spans="1:3">
      <c r="A278" s="82" t="s">
        <v>586</v>
      </c>
      <c r="B278" s="83">
        <v>916.1</v>
      </c>
      <c r="C278" s="84">
        <v>80129.3</v>
      </c>
    </row>
    <row r="279" spans="1:3">
      <c r="A279" s="82" t="s">
        <v>587</v>
      </c>
      <c r="B279" s="83">
        <v>915.6</v>
      </c>
      <c r="C279" s="84">
        <v>80344.2</v>
      </c>
    </row>
    <row r="280" spans="1:3">
      <c r="A280" s="82" t="s">
        <v>588</v>
      </c>
      <c r="B280" s="83">
        <v>927.2</v>
      </c>
      <c r="C280" s="84">
        <v>81077.600000000006</v>
      </c>
    </row>
    <row r="281" spans="1:3">
      <c r="A281" s="82" t="s">
        <v>589</v>
      </c>
      <c r="B281" s="83">
        <v>926.9</v>
      </c>
      <c r="C281" s="84">
        <v>81194</v>
      </c>
    </row>
    <row r="282" spans="1:3">
      <c r="A282" s="82" t="s">
        <v>590</v>
      </c>
      <c r="B282" s="83">
        <v>928.3</v>
      </c>
      <c r="C282" s="84">
        <v>81124.399999999994</v>
      </c>
    </row>
    <row r="283" spans="1:3">
      <c r="A283" s="82" t="s">
        <v>591</v>
      </c>
      <c r="B283" s="83">
        <v>925.6</v>
      </c>
      <c r="C283" s="84">
        <v>81124.399999999994</v>
      </c>
    </row>
    <row r="284" spans="1:3">
      <c r="A284" s="82" t="s">
        <v>592</v>
      </c>
      <c r="B284" s="83">
        <v>926.6</v>
      </c>
      <c r="C284" s="84">
        <v>81146.2</v>
      </c>
    </row>
    <row r="285" spans="1:3">
      <c r="A285" s="82" t="s">
        <v>593</v>
      </c>
      <c r="B285" s="83">
        <v>923.2</v>
      </c>
      <c r="C285" s="84">
        <v>80921.2</v>
      </c>
    </row>
    <row r="286" spans="1:3">
      <c r="A286" s="82" t="s">
        <v>594</v>
      </c>
      <c r="B286" s="83">
        <v>918.2</v>
      </c>
      <c r="C286" s="84">
        <v>80713.2</v>
      </c>
    </row>
    <row r="287" spans="1:3">
      <c r="A287" s="82" t="s">
        <v>595</v>
      </c>
      <c r="B287" s="83">
        <v>916.6</v>
      </c>
      <c r="C287" s="84">
        <v>80607.899999999994</v>
      </c>
    </row>
    <row r="288" spans="1:3">
      <c r="A288" s="82" t="s">
        <v>596</v>
      </c>
      <c r="B288" s="83">
        <v>914.7</v>
      </c>
      <c r="C288" s="84">
        <v>80511.5</v>
      </c>
    </row>
    <row r="289" spans="1:3">
      <c r="A289" s="82" t="s">
        <v>597</v>
      </c>
      <c r="B289" s="83">
        <v>916</v>
      </c>
      <c r="C289" s="84">
        <v>80513.3</v>
      </c>
    </row>
    <row r="290" spans="1:3">
      <c r="A290" s="82" t="s">
        <v>598</v>
      </c>
      <c r="B290" s="83">
        <v>909.4</v>
      </c>
      <c r="C290" s="84">
        <v>80288.899999999994</v>
      </c>
    </row>
    <row r="291" spans="1:3">
      <c r="A291" s="82" t="s">
        <v>599</v>
      </c>
      <c r="B291" s="83">
        <v>912.1</v>
      </c>
      <c r="C291" s="84">
        <v>80293.5</v>
      </c>
    </row>
    <row r="292" spans="1:3">
      <c r="A292" s="82" t="s">
        <v>600</v>
      </c>
      <c r="B292" s="83">
        <v>901</v>
      </c>
      <c r="C292" s="84">
        <v>79758.5</v>
      </c>
    </row>
    <row r="293" spans="1:3">
      <c r="A293" s="82" t="s">
        <v>601</v>
      </c>
      <c r="B293" s="83">
        <v>903</v>
      </c>
      <c r="C293" s="84">
        <v>79855.7</v>
      </c>
    </row>
    <row r="294" spans="1:3">
      <c r="A294" s="82" t="s">
        <v>602</v>
      </c>
      <c r="B294" s="83">
        <v>904.3</v>
      </c>
      <c r="C294" s="84">
        <v>79870.7</v>
      </c>
    </row>
    <row r="295" spans="1:3">
      <c r="A295" s="82" t="s">
        <v>603</v>
      </c>
      <c r="B295" s="83">
        <v>896.9</v>
      </c>
      <c r="C295" s="84">
        <v>79564.100000000006</v>
      </c>
    </row>
    <row r="296" spans="1:3">
      <c r="A296" s="82" t="s">
        <v>604</v>
      </c>
      <c r="B296" s="83">
        <v>895.8</v>
      </c>
      <c r="C296" s="84">
        <v>79426.899999999994</v>
      </c>
    </row>
    <row r="297" spans="1:3">
      <c r="A297" s="82" t="s">
        <v>605</v>
      </c>
      <c r="B297" s="83">
        <v>902.4</v>
      </c>
      <c r="C297" s="84">
        <v>79465.7</v>
      </c>
    </row>
    <row r="298" spans="1:3">
      <c r="A298" s="82" t="s">
        <v>606</v>
      </c>
      <c r="B298" s="83">
        <v>900.6</v>
      </c>
      <c r="C298" s="84">
        <v>79285</v>
      </c>
    </row>
    <row r="299" spans="1:3">
      <c r="A299" s="82" t="s">
        <v>607</v>
      </c>
      <c r="B299" s="83">
        <v>891.5</v>
      </c>
      <c r="C299" s="84">
        <v>78990.399999999994</v>
      </c>
    </row>
    <row r="300" spans="1:3">
      <c r="A300" s="82" t="s">
        <v>608</v>
      </c>
      <c r="B300" s="83">
        <v>895.9</v>
      </c>
      <c r="C300" s="84">
        <v>78859.199999999997</v>
      </c>
    </row>
    <row r="301" spans="1:3">
      <c r="A301" s="82" t="s">
        <v>609</v>
      </c>
      <c r="B301" s="83">
        <v>900</v>
      </c>
      <c r="C301" s="84">
        <v>78867.5</v>
      </c>
    </row>
    <row r="302" spans="1:3">
      <c r="A302" s="85" t="s">
        <v>453</v>
      </c>
      <c r="B302" s="86">
        <v>903.5</v>
      </c>
      <c r="C302" s="87">
        <v>78736.2</v>
      </c>
    </row>
    <row r="303" spans="1:3">
      <c r="A303" s="88" t="s">
        <v>610</v>
      </c>
      <c r="B303" s="89">
        <v>898.4</v>
      </c>
      <c r="C303" s="90">
        <v>78652.7</v>
      </c>
    </row>
    <row r="304" spans="1:3">
      <c r="A304" s="88" t="s">
        <v>611</v>
      </c>
      <c r="B304" s="89">
        <v>900</v>
      </c>
      <c r="C304" s="90">
        <v>78665.5</v>
      </c>
    </row>
    <row r="305" spans="1:3">
      <c r="A305" s="88" t="s">
        <v>612</v>
      </c>
      <c r="B305" s="89">
        <v>910.3</v>
      </c>
      <c r="C305" s="90">
        <v>78704.5</v>
      </c>
    </row>
    <row r="306" spans="1:3">
      <c r="A306" s="88" t="s">
        <v>613</v>
      </c>
      <c r="B306" s="89">
        <v>903.9</v>
      </c>
      <c r="C306" s="90">
        <v>78799.7</v>
      </c>
    </row>
    <row r="307" spans="1:3">
      <c r="A307" s="88" t="s">
        <v>614</v>
      </c>
      <c r="B307" s="89">
        <v>900</v>
      </c>
      <c r="C307" s="90">
        <v>78765.3</v>
      </c>
    </row>
    <row r="308" spans="1:3">
      <c r="A308" s="88" t="s">
        <v>615</v>
      </c>
      <c r="B308" s="89">
        <v>897.1</v>
      </c>
      <c r="C308" s="90">
        <v>78659.199999999997</v>
      </c>
    </row>
    <row r="309" spans="1:3">
      <c r="A309" s="88" t="s">
        <v>616</v>
      </c>
      <c r="B309" s="89">
        <v>897</v>
      </c>
      <c r="C309" s="90">
        <v>78632.5</v>
      </c>
    </row>
    <row r="310" spans="1:3">
      <c r="A310" s="88" t="s">
        <v>617</v>
      </c>
      <c r="B310" s="89">
        <v>899.6</v>
      </c>
      <c r="C310" s="90">
        <v>78700.2</v>
      </c>
    </row>
    <row r="311" spans="1:3">
      <c r="A311" s="88" t="s">
        <v>618</v>
      </c>
      <c r="B311" s="89">
        <v>896.8</v>
      </c>
      <c r="C311" s="90">
        <v>78881.600000000006</v>
      </c>
    </row>
    <row r="312" spans="1:3">
      <c r="A312" s="88" t="s">
        <v>619</v>
      </c>
      <c r="B312" s="89">
        <v>900.5</v>
      </c>
      <c r="C312" s="90">
        <v>78985.399999999994</v>
      </c>
    </row>
    <row r="313" spans="1:3">
      <c r="A313" s="88" t="s">
        <v>620</v>
      </c>
      <c r="B313" s="89">
        <v>901.5</v>
      </c>
      <c r="C313" s="90">
        <v>79377</v>
      </c>
    </row>
    <row r="314" spans="1:3">
      <c r="A314" s="88" t="s">
        <v>621</v>
      </c>
      <c r="B314" s="89">
        <v>905.4</v>
      </c>
      <c r="C314" s="90">
        <v>79490.399999999994</v>
      </c>
    </row>
    <row r="315" spans="1:3">
      <c r="A315" s="88" t="s">
        <v>622</v>
      </c>
      <c r="B315" s="89">
        <v>909.2</v>
      </c>
      <c r="C315" s="90">
        <v>79509.600000000006</v>
      </c>
    </row>
    <row r="316" spans="1:3">
      <c r="A316" s="88" t="s">
        <v>623</v>
      </c>
      <c r="B316" s="89">
        <v>911.4</v>
      </c>
      <c r="C316" s="90">
        <v>79658.899999999994</v>
      </c>
    </row>
    <row r="317" spans="1:3">
      <c r="A317" s="88" t="s">
        <v>624</v>
      </c>
      <c r="B317" s="89">
        <v>910.3</v>
      </c>
      <c r="C317" s="90">
        <v>79620.800000000003</v>
      </c>
    </row>
    <row r="318" spans="1:3">
      <c r="A318" s="88" t="s">
        <v>625</v>
      </c>
      <c r="B318" s="89">
        <v>910.6</v>
      </c>
      <c r="C318" s="90">
        <v>79692.899999999994</v>
      </c>
    </row>
    <row r="319" spans="1:3">
      <c r="A319" s="88" t="s">
        <v>626</v>
      </c>
      <c r="B319" s="89">
        <v>912</v>
      </c>
      <c r="C319" s="90">
        <v>79735.7</v>
      </c>
    </row>
    <row r="320" spans="1:3">
      <c r="A320" s="88" t="s">
        <v>627</v>
      </c>
      <c r="B320" s="89">
        <v>920.4</v>
      </c>
      <c r="C320" s="90">
        <v>80162.5</v>
      </c>
    </row>
    <row r="321" spans="1:3">
      <c r="A321" s="91" t="s">
        <v>454</v>
      </c>
      <c r="B321" s="92">
        <v>923.8</v>
      </c>
      <c r="C321" s="93">
        <v>80670.8</v>
      </c>
    </row>
    <row r="322" spans="1:3">
      <c r="A322" s="88" t="s">
        <v>707</v>
      </c>
      <c r="B322" s="89">
        <v>924.2</v>
      </c>
      <c r="C322" s="90">
        <v>80863</v>
      </c>
    </row>
    <row r="323" spans="1:3">
      <c r="A323" s="88" t="s">
        <v>708</v>
      </c>
      <c r="B323" s="89">
        <v>923.6</v>
      </c>
      <c r="C323" s="90">
        <v>80933.899999999994</v>
      </c>
    </row>
    <row r="324" spans="1:3">
      <c r="A324" s="88" t="s">
        <v>709</v>
      </c>
      <c r="B324" s="89">
        <v>921</v>
      </c>
      <c r="C324" s="90">
        <v>81181.7</v>
      </c>
    </row>
    <row r="325" spans="1:3">
      <c r="A325" s="88" t="s">
        <v>710</v>
      </c>
      <c r="B325" s="89">
        <v>920.1</v>
      </c>
      <c r="C325" s="90">
        <v>81509.3</v>
      </c>
    </row>
    <row r="326" spans="1:3">
      <c r="A326" s="88" t="s">
        <v>711</v>
      </c>
      <c r="B326" s="89">
        <v>920.8</v>
      </c>
      <c r="C326" s="90">
        <v>81420.899999999994</v>
      </c>
    </row>
    <row r="327" spans="1:3">
      <c r="A327" s="88" t="s">
        <v>712</v>
      </c>
      <c r="B327" s="89">
        <v>920.3</v>
      </c>
      <c r="C327" s="90">
        <v>81491.399999999994</v>
      </c>
    </row>
    <row r="328" spans="1:3">
      <c r="A328" s="88" t="s">
        <v>713</v>
      </c>
      <c r="B328" s="89">
        <v>929.1</v>
      </c>
      <c r="C328" s="90">
        <v>81533.5</v>
      </c>
    </row>
    <row r="329" spans="1:3">
      <c r="A329" s="88" t="s">
        <v>714</v>
      </c>
      <c r="B329" s="89">
        <v>933.8</v>
      </c>
      <c r="C329" s="90">
        <v>81415.899999999994</v>
      </c>
    </row>
    <row r="330" spans="1:3">
      <c r="A330" s="88" t="s">
        <v>715</v>
      </c>
      <c r="B330" s="89">
        <v>931.2</v>
      </c>
      <c r="C330" s="90">
        <v>81265.899999999994</v>
      </c>
    </row>
    <row r="331" spans="1:3">
      <c r="A331" s="91" t="s">
        <v>716</v>
      </c>
      <c r="B331" s="92">
        <v>930.6</v>
      </c>
      <c r="C331" s="93">
        <v>81384.100000000006</v>
      </c>
    </row>
    <row r="332" spans="1:3">
      <c r="A332" s="88" t="s">
        <v>717</v>
      </c>
      <c r="B332" s="89">
        <v>925.6</v>
      </c>
      <c r="C332" s="90">
        <v>81285.7</v>
      </c>
    </row>
    <row r="333" spans="1:3">
      <c r="A333" s="88" t="s">
        <v>718</v>
      </c>
      <c r="B333" s="89">
        <v>922.7</v>
      </c>
      <c r="C333" s="90">
        <v>81313.899999999994</v>
      </c>
    </row>
    <row r="334" spans="1:3">
      <c r="A334" s="88" t="s">
        <v>719</v>
      </c>
      <c r="B334" s="89">
        <v>924</v>
      </c>
      <c r="C334" s="90">
        <v>81579.3</v>
      </c>
    </row>
    <row r="335" spans="1:3">
      <c r="A335" s="88" t="s">
        <v>720</v>
      </c>
      <c r="B335" s="89">
        <v>919.6</v>
      </c>
      <c r="C335" s="90">
        <v>81763.100000000006</v>
      </c>
    </row>
    <row r="336" spans="1:3">
      <c r="A336" s="88" t="s">
        <v>721</v>
      </c>
      <c r="B336" s="89">
        <v>920.8</v>
      </c>
      <c r="C336" s="90">
        <v>81661.5</v>
      </c>
    </row>
    <row r="337" spans="1:3">
      <c r="A337" s="88" t="s">
        <v>722</v>
      </c>
      <c r="B337" s="89">
        <v>918.7</v>
      </c>
      <c r="C337" s="90">
        <v>81659.3</v>
      </c>
    </row>
    <row r="338" spans="1:3">
      <c r="A338" s="88" t="s">
        <v>723</v>
      </c>
      <c r="B338" s="89">
        <v>918.7</v>
      </c>
      <c r="C338" s="90">
        <v>81696.3</v>
      </c>
    </row>
    <row r="339" spans="1:3">
      <c r="A339" s="88" t="s">
        <v>724</v>
      </c>
      <c r="B339" s="89">
        <v>918.7</v>
      </c>
      <c r="C339" s="90">
        <v>81741.899999999994</v>
      </c>
    </row>
    <row r="340" spans="1:3">
      <c r="A340" s="88" t="s">
        <v>725</v>
      </c>
      <c r="B340" s="89">
        <v>920</v>
      </c>
      <c r="C340" s="90">
        <v>81954.899999999994</v>
      </c>
    </row>
    <row r="341" spans="1:3">
      <c r="A341" s="91" t="s">
        <v>726</v>
      </c>
      <c r="B341" s="92">
        <v>922.9</v>
      </c>
      <c r="C341" s="93">
        <v>82016.2</v>
      </c>
    </row>
    <row r="342" spans="1:3">
      <c r="A342" s="88" t="s">
        <v>727</v>
      </c>
      <c r="B342" s="89">
        <v>929.1</v>
      </c>
      <c r="C342" s="90">
        <v>82075</v>
      </c>
    </row>
    <row r="343" spans="1:3">
      <c r="A343" s="91" t="s">
        <v>699</v>
      </c>
      <c r="B343" s="92">
        <v>936.6</v>
      </c>
      <c r="C343" s="93">
        <v>82372.399999999994</v>
      </c>
    </row>
    <row r="344" spans="1:3">
      <c r="A344" s="88" t="s">
        <v>732</v>
      </c>
      <c r="B344" s="89">
        <v>940.1</v>
      </c>
      <c r="C344" s="90">
        <v>82541.8</v>
      </c>
    </row>
    <row r="345" spans="1:3">
      <c r="A345" s="91" t="s">
        <v>733</v>
      </c>
      <c r="B345" s="92">
        <v>947.9</v>
      </c>
      <c r="C345" s="93">
        <v>82897.100000000006</v>
      </c>
    </row>
    <row r="346" spans="1:3">
      <c r="A346" s="88" t="s">
        <v>734</v>
      </c>
      <c r="B346" s="89">
        <v>947</v>
      </c>
      <c r="C346" s="90">
        <v>82885</v>
      </c>
    </row>
    <row r="347" spans="1:3">
      <c r="A347" s="91" t="s">
        <v>735</v>
      </c>
      <c r="B347" s="92">
        <v>947.9</v>
      </c>
      <c r="C347" s="93">
        <v>83012.100000000006</v>
      </c>
    </row>
    <row r="348" spans="1:3">
      <c r="A348" s="88" t="s">
        <v>736</v>
      </c>
      <c r="B348" s="89">
        <v>951.5</v>
      </c>
      <c r="C348" s="90">
        <v>83252</v>
      </c>
    </row>
    <row r="349" spans="1:3">
      <c r="A349" s="91" t="s">
        <v>737</v>
      </c>
      <c r="B349" s="92">
        <v>953.5</v>
      </c>
      <c r="C349" s="93">
        <v>83272.899999999994</v>
      </c>
    </row>
    <row r="350" spans="1:3">
      <c r="A350" s="88" t="s">
        <v>738</v>
      </c>
      <c r="B350" s="89">
        <v>953.3</v>
      </c>
      <c r="C350" s="90">
        <v>83428.2</v>
      </c>
    </row>
    <row r="351" spans="1:3">
      <c r="A351" s="91" t="s">
        <v>739</v>
      </c>
      <c r="B351" s="92">
        <v>952.8</v>
      </c>
      <c r="C351" s="93">
        <v>83345.2</v>
      </c>
    </row>
    <row r="352" spans="1:3">
      <c r="A352" s="88" t="s">
        <v>740</v>
      </c>
      <c r="B352" s="89">
        <v>953</v>
      </c>
      <c r="C352" s="90">
        <v>83452.100000000006</v>
      </c>
    </row>
    <row r="353" spans="1:3">
      <c r="A353" s="91" t="s">
        <v>741</v>
      </c>
      <c r="B353" s="92">
        <v>951.3</v>
      </c>
      <c r="C353" s="93">
        <v>83733.5</v>
      </c>
    </row>
    <row r="354" spans="1:3">
      <c r="A354" s="88" t="s">
        <v>742</v>
      </c>
      <c r="B354" s="89">
        <v>948.4</v>
      </c>
      <c r="C354" s="90">
        <v>83675.3</v>
      </c>
    </row>
    <row r="355" spans="1:3">
      <c r="A355" s="91" t="s">
        <v>743</v>
      </c>
      <c r="B355" s="92">
        <v>943.5</v>
      </c>
      <c r="C355" s="93">
        <v>83255.7</v>
      </c>
    </row>
    <row r="356" spans="1:3">
      <c r="A356" s="88" t="s">
        <v>744</v>
      </c>
      <c r="B356" s="89">
        <v>943.4</v>
      </c>
      <c r="C356" s="90">
        <v>83369.100000000006</v>
      </c>
    </row>
    <row r="357" spans="1:3">
      <c r="A357" s="91" t="s">
        <v>745</v>
      </c>
      <c r="B357" s="92">
        <v>943.7</v>
      </c>
      <c r="C357" s="93">
        <v>83469.2</v>
      </c>
    </row>
    <row r="358" spans="1:3">
      <c r="A358" s="88" t="s">
        <v>746</v>
      </c>
      <c r="B358" s="89">
        <v>944.2</v>
      </c>
      <c r="C358" s="90">
        <v>83523.8</v>
      </c>
    </row>
    <row r="359" spans="1:3">
      <c r="A359" s="91" t="s">
        <v>747</v>
      </c>
      <c r="B359" s="92">
        <v>951.3</v>
      </c>
      <c r="C359" s="93">
        <v>83683.199999999997</v>
      </c>
    </row>
    <row r="360" spans="1:3">
      <c r="A360" s="88" t="s">
        <v>748</v>
      </c>
      <c r="B360" s="89">
        <v>948.9</v>
      </c>
      <c r="C360" s="90">
        <v>83916.6</v>
      </c>
    </row>
    <row r="361" spans="1:3">
      <c r="A361" s="91" t="s">
        <v>749</v>
      </c>
      <c r="B361" s="92">
        <v>952</v>
      </c>
      <c r="C361" s="93">
        <v>84414.5</v>
      </c>
    </row>
    <row r="362" spans="1:3">
      <c r="A362" s="88" t="s">
        <v>750</v>
      </c>
      <c r="B362" s="89">
        <v>957.6</v>
      </c>
      <c r="C362" s="90">
        <v>85343.9</v>
      </c>
    </row>
    <row r="363" spans="1:3">
      <c r="A363" s="91" t="s">
        <v>751</v>
      </c>
      <c r="B363" s="92">
        <v>957.3</v>
      </c>
      <c r="C363" s="93">
        <v>85831.8</v>
      </c>
    </row>
    <row r="364" spans="1:3">
      <c r="A364" s="91" t="s">
        <v>765</v>
      </c>
      <c r="B364" s="92">
        <v>961.9</v>
      </c>
      <c r="C364" s="93">
        <v>85798.399999999994</v>
      </c>
    </row>
    <row r="365" spans="1:3">
      <c r="A365" s="91" t="s">
        <v>766</v>
      </c>
      <c r="B365" s="92">
        <v>957.5</v>
      </c>
      <c r="C365" s="93">
        <v>85588.800000000003</v>
      </c>
    </row>
    <row r="366" spans="1:3">
      <c r="A366" s="91" t="s">
        <v>767</v>
      </c>
      <c r="B366" s="92">
        <v>958.8</v>
      </c>
      <c r="C366" s="93">
        <v>85516.9</v>
      </c>
    </row>
    <row r="367" spans="1:3">
      <c r="A367" s="91" t="s">
        <v>768</v>
      </c>
      <c r="B367" s="92">
        <v>960.3</v>
      </c>
      <c r="C367" s="93">
        <v>85628.800000000003</v>
      </c>
    </row>
    <row r="368" spans="1:3">
      <c r="A368" s="91" t="s">
        <v>769</v>
      </c>
      <c r="B368" s="92">
        <v>961</v>
      </c>
      <c r="C368" s="93">
        <v>85819</v>
      </c>
    </row>
    <row r="369" spans="1:3">
      <c r="A369" s="91" t="s">
        <v>770</v>
      </c>
      <c r="B369" s="92">
        <v>948.3</v>
      </c>
      <c r="C369" s="93">
        <v>85514.9</v>
      </c>
    </row>
    <row r="370" spans="1:3">
      <c r="A370" s="91" t="s">
        <v>771</v>
      </c>
      <c r="B370" s="92">
        <v>942.4</v>
      </c>
      <c r="C370" s="93">
        <v>85355</v>
      </c>
    </row>
    <row r="371" spans="1:3">
      <c r="A371" s="91" t="s">
        <v>772</v>
      </c>
      <c r="B371" s="92">
        <v>951.1</v>
      </c>
      <c r="C371" s="93">
        <v>85429.5</v>
      </c>
    </row>
    <row r="372" spans="1:3">
      <c r="A372" s="91" t="s">
        <v>773</v>
      </c>
      <c r="B372" s="92">
        <v>937.6</v>
      </c>
      <c r="C372" s="93">
        <v>85069.5</v>
      </c>
    </row>
    <row r="373" spans="1:3">
      <c r="A373" s="91" t="s">
        <v>774</v>
      </c>
      <c r="B373" s="92">
        <v>914.8</v>
      </c>
      <c r="C373" s="93">
        <v>84564.9</v>
      </c>
    </row>
    <row r="374" spans="1:3">
      <c r="A374" s="91" t="s">
        <v>775</v>
      </c>
      <c r="B374" s="92">
        <v>920.8</v>
      </c>
      <c r="C374" s="93">
        <v>84611.6</v>
      </c>
    </row>
    <row r="375" spans="1:3">
      <c r="A375" s="91" t="s">
        <v>776</v>
      </c>
      <c r="B375" s="92">
        <v>925.6</v>
      </c>
      <c r="C375" s="93">
        <v>84734.399999999994</v>
      </c>
    </row>
    <row r="376" spans="1:3">
      <c r="A376" s="91" t="s">
        <v>777</v>
      </c>
      <c r="B376" s="92">
        <v>929.7</v>
      </c>
      <c r="C376" s="93">
        <v>84744.1</v>
      </c>
    </row>
    <row r="377" spans="1:3">
      <c r="A377" s="91" t="s">
        <v>778</v>
      </c>
      <c r="B377" s="92">
        <v>934.3</v>
      </c>
      <c r="C377" s="93">
        <v>85263.6</v>
      </c>
    </row>
    <row r="378" spans="1:3">
      <c r="A378" s="91" t="s">
        <v>779</v>
      </c>
      <c r="B378" s="92">
        <v>930.5</v>
      </c>
      <c r="C378" s="93">
        <v>85394.9</v>
      </c>
    </row>
    <row r="379" spans="1:3">
      <c r="A379" s="91" t="s">
        <v>780</v>
      </c>
      <c r="B379" s="92">
        <v>930.5</v>
      </c>
      <c r="C379" s="93">
        <v>85590.7</v>
      </c>
    </row>
    <row r="380" spans="1:3">
      <c r="A380" s="91" t="s">
        <v>781</v>
      </c>
      <c r="B380" s="92">
        <v>929.4</v>
      </c>
      <c r="C380" s="93">
        <v>85660</v>
      </c>
    </row>
    <row r="381" spans="1:3">
      <c r="A381" s="91" t="s">
        <v>782</v>
      </c>
      <c r="B381" s="92">
        <v>928.8</v>
      </c>
      <c r="C381" s="93">
        <v>85768</v>
      </c>
    </row>
    <row r="382" spans="1:3">
      <c r="A382" s="91" t="s">
        <v>783</v>
      </c>
      <c r="B382" s="92">
        <v>940.7</v>
      </c>
      <c r="C382" s="93">
        <v>86430.5</v>
      </c>
    </row>
    <row r="383" spans="1:3">
      <c r="A383" s="91" t="s">
        <v>760</v>
      </c>
      <c r="B383" s="92">
        <v>943.3</v>
      </c>
      <c r="C383" s="93">
        <v>86480.2</v>
      </c>
    </row>
    <row r="384" spans="1:3">
      <c r="A384" s="91" t="s">
        <v>798</v>
      </c>
      <c r="B384" s="92">
        <v>945.4</v>
      </c>
      <c r="C384" s="93">
        <v>86346.2</v>
      </c>
    </row>
    <row r="385" spans="1:3">
      <c r="A385" s="91" t="s">
        <v>799</v>
      </c>
      <c r="B385" s="92">
        <v>945.2</v>
      </c>
      <c r="C385" s="93">
        <v>86529.2</v>
      </c>
    </row>
    <row r="386" spans="1:3">
      <c r="A386" s="91" t="s">
        <v>800</v>
      </c>
      <c r="B386" s="92">
        <v>946.8</v>
      </c>
      <c r="C386" s="93">
        <v>86636.800000000003</v>
      </c>
    </row>
    <row r="387" spans="1:3">
      <c r="A387" s="91" t="s">
        <v>801</v>
      </c>
      <c r="B387" s="92">
        <v>952.2</v>
      </c>
      <c r="C387" s="93">
        <v>86935.4</v>
      </c>
    </row>
    <row r="388" spans="1:3">
      <c r="A388" s="91" t="s">
        <v>802</v>
      </c>
      <c r="B388" s="92">
        <v>960.7</v>
      </c>
      <c r="C388" s="93">
        <v>87416.6</v>
      </c>
    </row>
    <row r="389" spans="1:3">
      <c r="A389" s="91" t="s">
        <v>803</v>
      </c>
      <c r="B389" s="92">
        <v>969.6</v>
      </c>
      <c r="C389" s="93">
        <v>87477.2</v>
      </c>
    </row>
    <row r="390" spans="1:3">
      <c r="A390" s="91" t="s">
        <v>804</v>
      </c>
      <c r="B390" s="92">
        <v>972.6</v>
      </c>
      <c r="C390" s="93">
        <v>87649.9</v>
      </c>
    </row>
    <row r="391" spans="1:3">
      <c r="A391" s="91" t="s">
        <v>805</v>
      </c>
      <c r="B391" s="92">
        <v>975</v>
      </c>
      <c r="C391" s="93">
        <v>87844.9</v>
      </c>
    </row>
    <row r="392" spans="1:3">
      <c r="A392" s="91" t="s">
        <v>806</v>
      </c>
      <c r="B392" s="92">
        <v>974.5</v>
      </c>
      <c r="C392" s="93">
        <v>87868.6</v>
      </c>
    </row>
    <row r="393" spans="1:3">
      <c r="A393" s="91" t="s">
        <v>807</v>
      </c>
      <c r="B393" s="92">
        <v>972</v>
      </c>
      <c r="C393" s="93">
        <v>87905.1</v>
      </c>
    </row>
    <row r="394" spans="1:3">
      <c r="A394" s="91" t="s">
        <v>808</v>
      </c>
      <c r="B394" s="92">
        <v>968.1</v>
      </c>
      <c r="C394" s="93">
        <v>87843.7</v>
      </c>
    </row>
    <row r="395" spans="1:3">
      <c r="A395" s="91" t="s">
        <v>809</v>
      </c>
      <c r="B395" s="92">
        <v>967.6</v>
      </c>
      <c r="C395" s="93">
        <v>87883.1</v>
      </c>
    </row>
    <row r="396" spans="1:3">
      <c r="A396" s="91" t="s">
        <v>810</v>
      </c>
      <c r="B396" s="92">
        <v>976.8</v>
      </c>
      <c r="C396" s="93">
        <v>87897.4</v>
      </c>
    </row>
    <row r="397" spans="1:3">
      <c r="A397" s="91" t="s">
        <v>811</v>
      </c>
      <c r="B397" s="92">
        <v>982.8</v>
      </c>
      <c r="C397" s="93">
        <v>87795.199999999997</v>
      </c>
    </row>
    <row r="398" spans="1:3">
      <c r="A398" s="91" t="s">
        <v>812</v>
      </c>
      <c r="B398" s="92">
        <v>989.6</v>
      </c>
      <c r="C398" s="93">
        <v>87744.7</v>
      </c>
    </row>
    <row r="399" spans="1:3">
      <c r="A399" s="91" t="s">
        <v>813</v>
      </c>
      <c r="B399" s="92">
        <v>987.8</v>
      </c>
      <c r="C399" s="93">
        <v>87832.5</v>
      </c>
    </row>
    <row r="400" spans="1:3">
      <c r="A400" s="91" t="s">
        <v>814</v>
      </c>
      <c r="B400" s="92">
        <v>989.2</v>
      </c>
      <c r="C400" s="93">
        <v>87949.8</v>
      </c>
    </row>
    <row r="401" spans="1:3">
      <c r="A401" s="91" t="s">
        <v>815</v>
      </c>
      <c r="B401" s="92">
        <v>997</v>
      </c>
      <c r="C401" s="93">
        <v>88005.9</v>
      </c>
    </row>
    <row r="402" spans="1:3">
      <c r="A402" s="91" t="s">
        <v>816</v>
      </c>
      <c r="B402" s="92">
        <v>1008.6</v>
      </c>
      <c r="C402" s="93">
        <v>88202.3</v>
      </c>
    </row>
    <row r="403" spans="1:3">
      <c r="A403" s="91" t="s">
        <v>817</v>
      </c>
      <c r="B403" s="92">
        <v>1009.9</v>
      </c>
      <c r="C403" s="93">
        <v>88261.2</v>
      </c>
    </row>
    <row r="404" spans="1:3">
      <c r="A404" s="91" t="s">
        <v>797</v>
      </c>
      <c r="B404" s="92">
        <v>1012.4</v>
      </c>
      <c r="C404" s="93">
        <v>88774.6</v>
      </c>
    </row>
    <row r="405" spans="1:3">
      <c r="A405" s="91" t="s">
        <v>825</v>
      </c>
      <c r="B405" s="92">
        <v>1017.1</v>
      </c>
      <c r="C405" s="93">
        <v>89339.1</v>
      </c>
    </row>
    <row r="406" spans="1:3">
      <c r="A406" s="91" t="s">
        <v>826</v>
      </c>
      <c r="B406" s="92">
        <v>1031.0999999999999</v>
      </c>
      <c r="C406" s="93">
        <v>90469.5</v>
      </c>
    </row>
    <row r="407" spans="1:3">
      <c r="A407" s="91" t="s">
        <v>827</v>
      </c>
      <c r="B407" s="92">
        <v>1018.9</v>
      </c>
      <c r="C407" s="93">
        <v>90655.5</v>
      </c>
    </row>
    <row r="408" spans="1:3">
      <c r="A408" s="91" t="s">
        <v>828</v>
      </c>
      <c r="B408" s="92">
        <v>1026.7</v>
      </c>
      <c r="C408" s="93">
        <v>91255.2</v>
      </c>
    </row>
    <row r="409" spans="1:3">
      <c r="A409" s="91" t="s">
        <v>829</v>
      </c>
      <c r="B409" s="92">
        <v>1030.5</v>
      </c>
      <c r="C409" s="93">
        <v>91152.2</v>
      </c>
    </row>
    <row r="410" spans="1:3">
      <c r="A410" s="91" t="s">
        <v>830</v>
      </c>
      <c r="B410" s="92">
        <v>1022.9</v>
      </c>
      <c r="C410" s="93">
        <v>91296.7</v>
      </c>
    </row>
    <row r="411" spans="1:3">
      <c r="A411" s="91" t="s">
        <v>831</v>
      </c>
      <c r="B411" s="92">
        <v>1019.9</v>
      </c>
      <c r="C411" s="93">
        <v>90951.8</v>
      </c>
    </row>
    <row r="412" spans="1:3">
      <c r="A412" s="91" t="s">
        <v>832</v>
      </c>
      <c r="B412" s="92">
        <v>1020.7</v>
      </c>
      <c r="C412" s="93">
        <v>90936.6</v>
      </c>
    </row>
    <row r="413" spans="1:3">
      <c r="A413" s="91" t="s">
        <v>833</v>
      </c>
      <c r="B413" s="92">
        <v>1013.3</v>
      </c>
      <c r="C413" s="93">
        <v>91092.2</v>
      </c>
    </row>
    <row r="414" spans="1:3">
      <c r="A414" s="91" t="s">
        <v>834</v>
      </c>
      <c r="B414" s="92">
        <v>1016</v>
      </c>
      <c r="C414" s="93">
        <v>91160.3</v>
      </c>
    </row>
    <row r="415" spans="1:3">
      <c r="A415" s="91" t="s">
        <v>835</v>
      </c>
      <c r="B415" s="92">
        <v>1018.6</v>
      </c>
      <c r="C415" s="93">
        <v>91198.9</v>
      </c>
    </row>
    <row r="416" spans="1:3">
      <c r="A416" s="91" t="s">
        <v>836</v>
      </c>
      <c r="B416" s="92">
        <v>1022.9</v>
      </c>
      <c r="C416" s="93">
        <v>91552.4</v>
      </c>
    </row>
    <row r="417" spans="1:3">
      <c r="A417" s="91" t="s">
        <v>837</v>
      </c>
      <c r="B417" s="92">
        <v>1030.8</v>
      </c>
      <c r="C417" s="93">
        <v>92628.9</v>
      </c>
    </row>
    <row r="418" spans="1:3">
      <c r="A418" s="91" t="s">
        <v>838</v>
      </c>
      <c r="B418" s="92">
        <v>1042.3</v>
      </c>
      <c r="C418" s="93">
        <v>93283.7</v>
      </c>
    </row>
    <row r="419" spans="1:3">
      <c r="A419" s="91" t="s">
        <v>839</v>
      </c>
      <c r="B419" s="92">
        <v>1056</v>
      </c>
      <c r="C419" s="93">
        <v>94606.423500000004</v>
      </c>
    </row>
    <row r="420" spans="1:3">
      <c r="A420" s="91" t="s">
        <v>840</v>
      </c>
      <c r="B420" s="92">
        <v>1064.2</v>
      </c>
      <c r="C420" s="93">
        <v>95600.748699999996</v>
      </c>
    </row>
    <row r="421" spans="1:3">
      <c r="A421" s="91" t="s">
        <v>841</v>
      </c>
      <c r="B421" s="92">
        <v>1069.2</v>
      </c>
      <c r="C421" s="93">
        <v>95477.405499999993</v>
      </c>
    </row>
    <row r="422" spans="1:3">
      <c r="A422" s="91" t="s">
        <v>842</v>
      </c>
      <c r="B422" s="92">
        <v>1077.5999999999999</v>
      </c>
      <c r="C422" s="93">
        <v>95590.611199999999</v>
      </c>
    </row>
    <row r="423" spans="1:3">
      <c r="A423" s="91" t="s">
        <v>843</v>
      </c>
      <c r="B423" s="92">
        <v>1081.8</v>
      </c>
      <c r="C423" s="93">
        <v>95508.638600000006</v>
      </c>
    </row>
    <row r="424" spans="1:3">
      <c r="A424" s="91" t="s">
        <v>854</v>
      </c>
      <c r="B424" s="92">
        <v>1092.5</v>
      </c>
      <c r="C424" s="93">
        <v>96816.034299999999</v>
      </c>
    </row>
    <row r="425" spans="1:3">
      <c r="A425" s="91" t="s">
        <v>855</v>
      </c>
      <c r="B425" s="92">
        <v>1095.5999999999999</v>
      </c>
      <c r="C425" s="93">
        <v>97529.3462</v>
      </c>
    </row>
    <row r="426" spans="1:3">
      <c r="A426" s="91" t="s">
        <v>856</v>
      </c>
      <c r="B426" s="92">
        <v>1105.4000000000001</v>
      </c>
      <c r="C426" s="93">
        <v>98358.421300000002</v>
      </c>
    </row>
    <row r="427" spans="1:3">
      <c r="A427" s="91" t="s">
        <v>857</v>
      </c>
      <c r="B427" s="92">
        <v>1096.8</v>
      </c>
      <c r="C427" s="93">
        <v>98152.797699999996</v>
      </c>
    </row>
    <row r="428" spans="1:3">
      <c r="A428" s="91" t="s">
        <v>858</v>
      </c>
      <c r="B428" s="92">
        <v>1082.5999999999999</v>
      </c>
      <c r="C428" s="93">
        <v>97899.156099999993</v>
      </c>
    </row>
    <row r="429" spans="1:3">
      <c r="A429" s="91" t="s">
        <v>859</v>
      </c>
      <c r="B429" s="92">
        <v>1068.9000000000001</v>
      </c>
      <c r="C429" s="93">
        <v>97211.410099999994</v>
      </c>
    </row>
    <row r="430" spans="1:3">
      <c r="A430" s="91" t="s">
        <v>860</v>
      </c>
      <c r="B430" s="92">
        <v>1033.3</v>
      </c>
      <c r="C430" s="93">
        <v>95561.577999999994</v>
      </c>
    </row>
    <row r="431" spans="1:3">
      <c r="A431" s="91" t="s">
        <v>861</v>
      </c>
      <c r="B431" s="92">
        <v>1058.3</v>
      </c>
      <c r="C431" s="93">
        <v>96207.996499999994</v>
      </c>
    </row>
    <row r="432" spans="1:3">
      <c r="A432" s="91" t="s">
        <v>862</v>
      </c>
      <c r="B432" s="92">
        <v>1055.7</v>
      </c>
      <c r="C432" s="93">
        <v>96241.279899999994</v>
      </c>
    </row>
    <row r="433" spans="1:3">
      <c r="A433" s="91" t="s">
        <v>863</v>
      </c>
      <c r="B433" s="92">
        <v>1055.3</v>
      </c>
      <c r="C433" s="93">
        <v>95929.455799999996</v>
      </c>
    </row>
    <row r="434" spans="1:3">
      <c r="A434" s="91" t="s">
        <v>864</v>
      </c>
      <c r="B434" s="92">
        <v>1063.5</v>
      </c>
      <c r="C434" s="93">
        <v>96270.387199999997</v>
      </c>
    </row>
    <row r="435" spans="1:3">
      <c r="A435" s="91" t="s">
        <v>865</v>
      </c>
      <c r="B435" s="92">
        <v>1067.9000000000001</v>
      </c>
      <c r="C435" s="93">
        <v>96234.5386</v>
      </c>
    </row>
    <row r="436" spans="1:3">
      <c r="A436" s="91" t="s">
        <v>866</v>
      </c>
      <c r="B436" s="92">
        <v>1074.9000000000001</v>
      </c>
      <c r="C436" s="93">
        <v>96332.547300000006</v>
      </c>
    </row>
    <row r="437" spans="1:3">
      <c r="A437" s="91" t="s">
        <v>867</v>
      </c>
      <c r="B437" s="92">
        <v>1077.3</v>
      </c>
      <c r="C437" s="93">
        <v>96149.269100000005</v>
      </c>
    </row>
    <row r="438" spans="1:3">
      <c r="A438" s="91" t="s">
        <v>868</v>
      </c>
      <c r="B438" s="92">
        <v>1076.5999999999999</v>
      </c>
      <c r="C438" s="93">
        <v>96185.986399999994</v>
      </c>
    </row>
    <row r="439" spans="1:3">
      <c r="A439" s="91" t="s">
        <v>869</v>
      </c>
      <c r="B439" s="92">
        <v>1087.2</v>
      </c>
      <c r="C439" s="93">
        <v>96627.551800000001</v>
      </c>
    </row>
    <row r="440" spans="1:3">
      <c r="A440" s="91" t="s">
        <v>870</v>
      </c>
      <c r="B440" s="92">
        <v>1086.3</v>
      </c>
      <c r="C440" s="93">
        <v>97228.673800000004</v>
      </c>
    </row>
    <row r="441" spans="1:3">
      <c r="A441" s="91" t="s">
        <v>871</v>
      </c>
      <c r="B441" s="92">
        <v>1087.8</v>
      </c>
      <c r="C441" s="93">
        <v>97944.034899999999</v>
      </c>
    </row>
    <row r="442" spans="1:3">
      <c r="A442" s="91" t="s">
        <v>872</v>
      </c>
      <c r="B442" s="92">
        <v>1092.7</v>
      </c>
      <c r="C442" s="93">
        <v>98596.934399999998</v>
      </c>
    </row>
    <row r="443" spans="1:3">
      <c r="A443" s="91" t="s">
        <v>873</v>
      </c>
      <c r="B443" s="92">
        <v>1093</v>
      </c>
      <c r="C443" s="93">
        <v>98923.553700000004</v>
      </c>
    </row>
    <row r="444" spans="1:3">
      <c r="A444" s="91" t="s">
        <v>874</v>
      </c>
      <c r="B444" s="92">
        <v>1083.5</v>
      </c>
      <c r="C444" s="93">
        <v>98817.280700000003</v>
      </c>
    </row>
    <row r="445" spans="1:3">
      <c r="A445" s="91" t="s">
        <v>886</v>
      </c>
      <c r="B445" s="92">
        <v>1084.2</v>
      </c>
      <c r="C445" s="93">
        <v>98221.087599999999</v>
      </c>
    </row>
    <row r="446" spans="1:3">
      <c r="A446" s="91" t="s">
        <v>887</v>
      </c>
      <c r="B446" s="92">
        <v>1084.9000000000001</v>
      </c>
      <c r="C446" s="93">
        <v>98628.426999999996</v>
      </c>
    </row>
    <row r="447" spans="1:3">
      <c r="A447" s="91" t="s">
        <v>888</v>
      </c>
      <c r="B447" s="92">
        <v>1087.5</v>
      </c>
      <c r="C447" s="93">
        <v>99224.796600000001</v>
      </c>
    </row>
    <row r="448" spans="1:3">
      <c r="A448" s="91" t="s">
        <v>889</v>
      </c>
      <c r="B448" s="92">
        <v>1090.3</v>
      </c>
      <c r="C448" s="93">
        <v>99522.179600000003</v>
      </c>
    </row>
    <row r="449" spans="1:3">
      <c r="A449" s="91" t="s">
        <v>890</v>
      </c>
      <c r="B449" s="92">
        <v>1085.8</v>
      </c>
      <c r="C449" s="93">
        <v>99355.554199999999</v>
      </c>
    </row>
    <row r="450" spans="1:3">
      <c r="A450" s="91" t="s">
        <v>891</v>
      </c>
      <c r="B450" s="92">
        <v>1085.5999999999999</v>
      </c>
      <c r="C450" s="93">
        <v>99414.550199999998</v>
      </c>
    </row>
    <row r="451" spans="1:3">
      <c r="A451" s="91" t="s">
        <v>892</v>
      </c>
      <c r="B451" s="92">
        <v>1086</v>
      </c>
      <c r="C451" s="93">
        <v>99046.116099999999</v>
      </c>
    </row>
    <row r="452" spans="1:3">
      <c r="A452" s="91" t="s">
        <v>893</v>
      </c>
      <c r="B452" s="92">
        <v>1084.0999999999999</v>
      </c>
      <c r="C452" s="93">
        <v>98557.872499999998</v>
      </c>
    </row>
    <row r="453" spans="1:3">
      <c r="A453" s="91" t="s">
        <v>894</v>
      </c>
      <c r="B453" s="92">
        <v>1089.4000000000001</v>
      </c>
      <c r="C453" s="93">
        <v>98133.517800000001</v>
      </c>
    </row>
    <row r="454" spans="1:3">
      <c r="A454" s="91" t="s">
        <v>895</v>
      </c>
      <c r="B454" s="92">
        <v>1082.8</v>
      </c>
      <c r="C454" s="93">
        <v>97718.808900000004</v>
      </c>
    </row>
    <row r="455" spans="1:3">
      <c r="A455" s="91" t="s">
        <v>896</v>
      </c>
      <c r="B455" s="92">
        <v>1085.5999999999999</v>
      </c>
      <c r="C455" s="93">
        <v>97808.187600000005</v>
      </c>
    </row>
    <row r="456" spans="1:3">
      <c r="A456" s="91" t="s">
        <v>897</v>
      </c>
      <c r="B456" s="92">
        <v>1092.2</v>
      </c>
      <c r="C456" s="93">
        <v>98033.536200000002</v>
      </c>
    </row>
    <row r="457" spans="1:3">
      <c r="A457" s="91" t="s">
        <v>898</v>
      </c>
      <c r="B457" s="92">
        <v>1086.5999999999999</v>
      </c>
      <c r="C457" s="93">
        <v>97927.503800000006</v>
      </c>
    </row>
    <row r="458" spans="1:3">
      <c r="A458" s="91" t="s">
        <v>899</v>
      </c>
      <c r="B458" s="92">
        <v>1103.8</v>
      </c>
      <c r="C458" s="93">
        <v>98299.735700000005</v>
      </c>
    </row>
    <row r="459" spans="1:3">
      <c r="A459" s="91" t="s">
        <v>900</v>
      </c>
      <c r="B459" s="92">
        <v>1097.5999999999999</v>
      </c>
      <c r="C459" s="93">
        <v>97782.732499999998</v>
      </c>
    </row>
    <row r="460" spans="1:3">
      <c r="A460" s="91" t="s">
        <v>901</v>
      </c>
      <c r="B460" s="92">
        <v>1092.3</v>
      </c>
      <c r="C460" s="93">
        <v>97924.730100000001</v>
      </c>
    </row>
    <row r="461" spans="1:3">
      <c r="A461" s="91" t="s">
        <v>902</v>
      </c>
      <c r="B461" s="92">
        <v>1107.2</v>
      </c>
      <c r="C461" s="93">
        <v>98103.362399999998</v>
      </c>
    </row>
    <row r="462" spans="1:3">
      <c r="A462" s="91" t="s">
        <v>903</v>
      </c>
      <c r="B462" s="92">
        <v>1107.8</v>
      </c>
      <c r="C462" s="93">
        <v>98347.921199999997</v>
      </c>
    </row>
    <row r="463" spans="1:3">
      <c r="A463" s="91" t="s">
        <v>904</v>
      </c>
      <c r="B463" s="92">
        <v>1101.5999999999999</v>
      </c>
      <c r="C463" s="93">
        <v>98429.690499999997</v>
      </c>
    </row>
    <row r="464" spans="1:3">
      <c r="A464" s="91" t="s">
        <v>905</v>
      </c>
      <c r="B464" s="92">
        <v>1099</v>
      </c>
      <c r="C464" s="93">
        <v>98311.622600000002</v>
      </c>
    </row>
    <row r="465" spans="1:3">
      <c r="A465" s="91" t="s">
        <v>906</v>
      </c>
      <c r="B465" s="92">
        <v>1098.2</v>
      </c>
      <c r="C465" s="93">
        <v>98148.523199999996</v>
      </c>
    </row>
    <row r="466" spans="1:3">
      <c r="A466" s="91" t="s">
        <v>929</v>
      </c>
      <c r="B466" s="92">
        <v>1097</v>
      </c>
      <c r="C466" s="92">
        <v>98157.304300000003</v>
      </c>
    </row>
    <row r="467" spans="1:3">
      <c r="A467" s="91" t="s">
        <v>930</v>
      </c>
      <c r="B467" s="92">
        <v>1093.3</v>
      </c>
      <c r="C467" s="92">
        <v>98176.9041</v>
      </c>
    </row>
    <row r="468" spans="1:3">
      <c r="A468" s="91" t="s">
        <v>931</v>
      </c>
      <c r="B468" s="92">
        <v>1094.4000000000001</v>
      </c>
      <c r="C468" s="92">
        <v>98080.266000000003</v>
      </c>
    </row>
    <row r="469" spans="1:3">
      <c r="A469" s="91" t="s">
        <v>932</v>
      </c>
      <c r="B469" s="92">
        <v>1094.2</v>
      </c>
      <c r="C469" s="92">
        <v>98098.512300000002</v>
      </c>
    </row>
    <row r="470" spans="1:3">
      <c r="A470" s="91" t="s">
        <v>933</v>
      </c>
      <c r="B470" s="92">
        <v>1091.8</v>
      </c>
      <c r="C470" s="92">
        <v>98100.839300000007</v>
      </c>
    </row>
    <row r="471" spans="1:3">
      <c r="A471" s="91" t="s">
        <v>934</v>
      </c>
      <c r="B471" s="92">
        <v>1092.2</v>
      </c>
      <c r="C471" s="92">
        <v>97961.751199999999</v>
      </c>
    </row>
    <row r="472" spans="1:3">
      <c r="A472" s="91" t="s">
        <v>935</v>
      </c>
      <c r="B472" s="92">
        <v>1080.0999999999999</v>
      </c>
      <c r="C472" s="92">
        <v>97388.713799999998</v>
      </c>
    </row>
    <row r="473" spans="1:3">
      <c r="A473" s="91" t="s">
        <v>936</v>
      </c>
      <c r="B473" s="92">
        <v>1078.5999999999999</v>
      </c>
      <c r="C473" s="92">
        <v>97354.3361</v>
      </c>
    </row>
    <row r="474" spans="1:3">
      <c r="A474" s="91" t="s">
        <v>937</v>
      </c>
      <c r="B474" s="92">
        <v>1082</v>
      </c>
      <c r="C474" s="92">
        <v>97182.652300000002</v>
      </c>
    </row>
    <row r="475" spans="1:3">
      <c r="A475" s="91" t="s">
        <v>938</v>
      </c>
      <c r="B475" s="92">
        <v>1081.2</v>
      </c>
      <c r="C475" s="92">
        <v>96991.018899999995</v>
      </c>
    </row>
    <row r="476" spans="1:3">
      <c r="A476" s="91" t="s">
        <v>939</v>
      </c>
      <c r="B476" s="92">
        <v>1080.2</v>
      </c>
      <c r="C476" s="92">
        <v>96860.325299999997</v>
      </c>
    </row>
    <row r="477" spans="1:3">
      <c r="A477" s="91" t="s">
        <v>940</v>
      </c>
      <c r="B477" s="92">
        <v>1084.4000000000001</v>
      </c>
      <c r="C477" s="92">
        <v>96594.521200000003</v>
      </c>
    </row>
    <row r="478" spans="1:3">
      <c r="A478" s="91" t="s">
        <v>941</v>
      </c>
      <c r="B478" s="92">
        <v>1080.7</v>
      </c>
      <c r="C478" s="92">
        <v>96028.481100000005</v>
      </c>
    </row>
    <row r="479" spans="1:3">
      <c r="A479" s="91" t="s">
        <v>942</v>
      </c>
      <c r="B479" s="92">
        <v>1082.2</v>
      </c>
      <c r="C479" s="92">
        <v>96194.469200000007</v>
      </c>
    </row>
    <row r="480" spans="1:3">
      <c r="A480" s="91" t="s">
        <v>943</v>
      </c>
      <c r="B480" s="92">
        <v>1078.0999999999999</v>
      </c>
      <c r="C480" s="92">
        <v>96314.165399999998</v>
      </c>
    </row>
    <row r="481" spans="1:3">
      <c r="A481" s="91" t="s">
        <v>944</v>
      </c>
      <c r="B481" s="92">
        <v>1080.5999999999999</v>
      </c>
      <c r="C481" s="92">
        <v>95525.907699999996</v>
      </c>
    </row>
    <row r="482" spans="1:3">
      <c r="A482" s="91" t="s">
        <v>945</v>
      </c>
      <c r="B482" s="92">
        <v>1079.5999999999999</v>
      </c>
      <c r="C482" s="92">
        <v>95577.337</v>
      </c>
    </row>
    <row r="483" spans="1:3">
      <c r="A483" s="91" t="s">
        <v>946</v>
      </c>
      <c r="B483" s="92">
        <v>1090.7</v>
      </c>
      <c r="C483" s="92">
        <v>95819.630300000004</v>
      </c>
    </row>
    <row r="484" spans="1:3">
      <c r="A484" s="91" t="s">
        <v>947</v>
      </c>
      <c r="B484" s="92">
        <v>1096.5999999999999</v>
      </c>
      <c r="C484" s="92">
        <v>96289.987200000003</v>
      </c>
    </row>
    <row r="485" spans="1:3">
      <c r="A485" s="91" t="s">
        <v>1027</v>
      </c>
      <c r="B485" s="92">
        <v>1101.5</v>
      </c>
      <c r="C485" s="92">
        <v>96425.91</v>
      </c>
    </row>
    <row r="486" spans="1:3">
      <c r="A486" s="91" t="s">
        <v>1028</v>
      </c>
      <c r="B486" s="92">
        <v>1103.8</v>
      </c>
      <c r="C486" s="92">
        <v>96489.7215</v>
      </c>
    </row>
    <row r="487" spans="1:3">
      <c r="A487" s="91" t="s">
        <v>1029</v>
      </c>
      <c r="B487" s="92">
        <v>1107.5999999999999</v>
      </c>
      <c r="C487" s="92">
        <v>96596.646299999993</v>
      </c>
    </row>
    <row r="488" spans="1:3">
      <c r="A488" s="91" t="s">
        <v>1030</v>
      </c>
      <c r="B488" s="92">
        <v>1106.9000000000001</v>
      </c>
      <c r="C488" s="92">
        <v>96938.876900000003</v>
      </c>
    </row>
    <row r="489" spans="1:3">
      <c r="A489" s="91" t="s">
        <v>1031</v>
      </c>
      <c r="B489" s="92">
        <v>1113.4000000000001</v>
      </c>
      <c r="C489" s="92">
        <v>97086.172699999996</v>
      </c>
    </row>
    <row r="490" spans="1:3">
      <c r="A490" s="91" t="s">
        <v>1032</v>
      </c>
      <c r="B490" s="92">
        <v>1106.7</v>
      </c>
      <c r="C490" s="92">
        <v>97150.575599999996</v>
      </c>
    </row>
    <row r="491" spans="1:3">
      <c r="A491" s="91" t="s">
        <v>1033</v>
      </c>
      <c r="B491" s="92">
        <v>1096.8</v>
      </c>
      <c r="C491" s="92">
        <v>96779.870800000004</v>
      </c>
    </row>
    <row r="492" spans="1:3">
      <c r="A492" s="91" t="s">
        <v>1034</v>
      </c>
      <c r="B492" s="92">
        <v>1085.8</v>
      </c>
      <c r="C492" s="92">
        <v>96341.265799999994</v>
      </c>
    </row>
    <row r="493" spans="1:3">
      <c r="A493" s="91" t="s">
        <v>1035</v>
      </c>
      <c r="B493" s="92">
        <v>1096.9000000000001</v>
      </c>
      <c r="C493" s="92">
        <v>97120.768800000005</v>
      </c>
    </row>
    <row r="494" spans="1:3">
      <c r="A494" s="91" t="s">
        <v>1036</v>
      </c>
      <c r="B494" s="92">
        <v>1074.5</v>
      </c>
      <c r="C494" s="92">
        <v>96748.006899999993</v>
      </c>
    </row>
    <row r="495" spans="1:3">
      <c r="A495" s="91" t="s">
        <v>1037</v>
      </c>
      <c r="B495" s="92">
        <v>1064.0999999999999</v>
      </c>
      <c r="C495" s="92">
        <v>96287.047399999996</v>
      </c>
    </row>
    <row r="496" spans="1:3">
      <c r="A496" s="91" t="s">
        <v>1038</v>
      </c>
      <c r="B496" s="92">
        <v>1065.5999999999999</v>
      </c>
      <c r="C496" s="92">
        <v>95987.564799999993</v>
      </c>
    </row>
    <row r="497" spans="1:3">
      <c r="A497" s="91" t="s">
        <v>1039</v>
      </c>
      <c r="B497" s="92">
        <v>1053.5</v>
      </c>
      <c r="C497" s="92">
        <v>95506.258199999997</v>
      </c>
    </row>
    <row r="498" spans="1:3">
      <c r="A498" s="91" t="s">
        <v>1040</v>
      </c>
      <c r="B498" s="92">
        <v>1056.4000000000001</v>
      </c>
      <c r="C498" s="92">
        <v>95522.728300000002</v>
      </c>
    </row>
    <row r="499" spans="1:3">
      <c r="A499" s="91" t="s">
        <v>1041</v>
      </c>
      <c r="B499" s="92">
        <v>1063.8</v>
      </c>
      <c r="C499" s="92">
        <v>95523.894499999995</v>
      </c>
    </row>
    <row r="500" spans="1:3">
      <c r="A500" s="91" t="s">
        <v>1073</v>
      </c>
      <c r="B500" s="92">
        <v>1066.5999999999999</v>
      </c>
      <c r="C500" s="92">
        <v>95265.8652</v>
      </c>
    </row>
    <row r="501" spans="1:3">
      <c r="A501" s="91" t="s">
        <v>1074</v>
      </c>
      <c r="B501" s="92">
        <v>1059.9000000000001</v>
      </c>
      <c r="C501" s="92">
        <v>94494.274000000005</v>
      </c>
    </row>
    <row r="502" spans="1:3">
      <c r="A502" s="91" t="s">
        <v>1075</v>
      </c>
      <c r="B502" s="92">
        <v>1055.8</v>
      </c>
      <c r="C502" s="92">
        <v>94299.531300000002</v>
      </c>
    </row>
    <row r="503" spans="1:3">
      <c r="A503" s="91" t="s">
        <v>1076</v>
      </c>
      <c r="B503" s="92">
        <v>1060.8</v>
      </c>
      <c r="C503" s="92">
        <v>94576.363400000002</v>
      </c>
    </row>
    <row r="504" spans="1:3">
      <c r="A504" s="91" t="s">
        <v>1077</v>
      </c>
      <c r="B504" s="92">
        <v>1060.7</v>
      </c>
      <c r="C504" s="92">
        <v>94796.139500000005</v>
      </c>
    </row>
    <row r="505" spans="1:3">
      <c r="A505" s="91" t="s">
        <v>1078</v>
      </c>
      <c r="B505" s="92">
        <v>1055.2</v>
      </c>
      <c r="C505" s="92">
        <v>94284.488599999997</v>
      </c>
    </row>
    <row r="506" spans="1:3">
      <c r="A506" s="91" t="s">
        <v>1079</v>
      </c>
      <c r="B506" s="92">
        <v>1051.5999999999999</v>
      </c>
      <c r="C506" s="92">
        <v>93805.580499999996</v>
      </c>
    </row>
    <row r="507" spans="1:3">
      <c r="A507" s="91" t="s">
        <v>1080</v>
      </c>
      <c r="B507" s="92">
        <v>1052.7</v>
      </c>
      <c r="C507" s="92">
        <v>93586.925700000007</v>
      </c>
    </row>
    <row r="508" spans="1:3">
      <c r="A508" s="91" t="s">
        <v>1081</v>
      </c>
      <c r="B508" s="92">
        <v>1057</v>
      </c>
      <c r="C508" s="92">
        <v>93612.138300000006</v>
      </c>
    </row>
    <row r="509" spans="1:3">
      <c r="A509" s="91" t="s">
        <v>1082</v>
      </c>
      <c r="B509" s="92">
        <v>1041.8</v>
      </c>
      <c r="C509" s="92">
        <v>93100.673800000004</v>
      </c>
    </row>
    <row r="510" spans="1:3">
      <c r="A510" s="91" t="s">
        <v>1083</v>
      </c>
      <c r="B510" s="92">
        <v>1047.5999999999999</v>
      </c>
      <c r="C510" s="92">
        <v>92849.925600000002</v>
      </c>
    </row>
    <row r="511" spans="1:3">
      <c r="A511" s="91" t="s">
        <v>1084</v>
      </c>
      <c r="B511" s="92">
        <v>1070.7</v>
      </c>
      <c r="C511" s="92">
        <v>93165.915800000002</v>
      </c>
    </row>
    <row r="512" spans="1:3">
      <c r="A512" s="91" t="s">
        <v>1085</v>
      </c>
      <c r="B512" s="92">
        <v>1078.5</v>
      </c>
      <c r="C512" s="92">
        <v>93605.869900000005</v>
      </c>
    </row>
    <row r="513" spans="1:3">
      <c r="A513" s="91" t="s">
        <v>1086</v>
      </c>
      <c r="B513" s="92">
        <v>1069.9000000000001</v>
      </c>
      <c r="C513" s="92">
        <v>93691.161800000002</v>
      </c>
    </row>
    <row r="514" spans="1:3">
      <c r="A514" s="91" t="s">
        <v>1087</v>
      </c>
      <c r="B514" s="92">
        <v>1074</v>
      </c>
      <c r="C514" s="92">
        <v>93891.1152</v>
      </c>
    </row>
    <row r="515" spans="1:3">
      <c r="A515" s="91" t="s">
        <v>1088</v>
      </c>
      <c r="B515" s="92">
        <v>1081.8</v>
      </c>
      <c r="C515" s="92">
        <v>94165.831099999996</v>
      </c>
    </row>
    <row r="516" spans="1:3">
      <c r="A516" s="91" t="s">
        <v>1089</v>
      </c>
      <c r="B516" s="92">
        <v>1090.4000000000001</v>
      </c>
      <c r="C516" s="92">
        <v>94703.454299999998</v>
      </c>
    </row>
    <row r="517" spans="1:3">
      <c r="A517" s="91" t="s">
        <v>1090</v>
      </c>
      <c r="B517" s="92">
        <v>1093.3</v>
      </c>
      <c r="C517" s="92">
        <v>94905.917400000006</v>
      </c>
    </row>
    <row r="518" spans="1:3">
      <c r="A518" s="91" t="s">
        <v>1091</v>
      </c>
      <c r="B518" s="92">
        <v>1097.8</v>
      </c>
      <c r="C518" s="92">
        <v>94940.243700000006</v>
      </c>
    </row>
    <row r="519" spans="1:3">
      <c r="A519" s="91" t="s">
        <v>1092</v>
      </c>
      <c r="B519" s="92">
        <v>1107.0999999999999</v>
      </c>
      <c r="C519" s="92">
        <v>95103.117700000003</v>
      </c>
    </row>
    <row r="520" spans="1:3">
      <c r="A520" s="91" t="s">
        <v>1093</v>
      </c>
      <c r="B520" s="92">
        <v>1109.7</v>
      </c>
      <c r="C520" s="92">
        <v>95136.458899999998</v>
      </c>
    </row>
    <row r="521" spans="1:3">
      <c r="A521" s="91" t="s">
        <v>1094</v>
      </c>
      <c r="B521" s="92">
        <v>1106.7</v>
      </c>
      <c r="C521" s="92">
        <v>95227.471099999995</v>
      </c>
    </row>
  </sheetData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B2:I43"/>
  <sheetViews>
    <sheetView rightToLeft="1" topLeftCell="A25" workbookViewId="0">
      <selection activeCell="J30" sqref="J30"/>
    </sheetView>
  </sheetViews>
  <sheetFormatPr defaultRowHeight="15"/>
  <cols>
    <col min="2" max="2" width="20.75" bestFit="1" customWidth="1"/>
    <col min="3" max="3" width="23" bestFit="1" customWidth="1"/>
    <col min="4" max="4" width="18.125" customWidth="1"/>
    <col min="5" max="5" width="11.75" customWidth="1"/>
    <col min="6" max="6" width="12.375" customWidth="1"/>
    <col min="7" max="7" width="17.125" customWidth="1"/>
    <col min="8" max="8" width="15" customWidth="1"/>
    <col min="9" max="9" width="13.75" customWidth="1"/>
  </cols>
  <sheetData>
    <row r="2" spans="2:9" ht="32.25" customHeight="1">
      <c r="B2" s="15"/>
      <c r="C2" s="15" t="s">
        <v>0</v>
      </c>
      <c r="D2" s="15" t="s">
        <v>60</v>
      </c>
      <c r="E2" s="20" t="s">
        <v>47</v>
      </c>
      <c r="F2" s="20"/>
      <c r="G2" s="20"/>
      <c r="H2" s="21" t="s">
        <v>68</v>
      </c>
      <c r="I2" s="21"/>
    </row>
    <row r="3" spans="2:9" ht="26.25" customHeight="1">
      <c r="B3" s="17"/>
      <c r="C3" s="17"/>
      <c r="D3" s="17"/>
      <c r="E3" s="17" t="s">
        <v>44</v>
      </c>
      <c r="F3" s="17" t="s">
        <v>45</v>
      </c>
      <c r="G3" s="17" t="s">
        <v>46</v>
      </c>
      <c r="H3" s="17" t="s">
        <v>48</v>
      </c>
      <c r="I3" s="17" t="s">
        <v>102</v>
      </c>
    </row>
    <row r="4" spans="2:9" ht="16.5">
      <c r="B4" s="959" t="s">
        <v>109</v>
      </c>
      <c r="C4" s="959" t="s">
        <v>52</v>
      </c>
      <c r="D4" s="7" t="s">
        <v>61</v>
      </c>
      <c r="E4" s="1">
        <v>52</v>
      </c>
      <c r="F4" s="1">
        <v>18</v>
      </c>
      <c r="G4" s="1">
        <v>4</v>
      </c>
      <c r="H4" s="2">
        <f>(E4-F4)/F4</f>
        <v>1.8888888888888888</v>
      </c>
      <c r="I4" s="2">
        <f>(E4-G4)/G4</f>
        <v>12</v>
      </c>
    </row>
    <row r="5" spans="2:9" ht="16.5">
      <c r="B5" s="959"/>
      <c r="C5" s="959"/>
      <c r="D5" s="7" t="s">
        <v>62</v>
      </c>
      <c r="E5" s="1">
        <v>10</v>
      </c>
      <c r="F5" s="1">
        <v>16</v>
      </c>
      <c r="G5" s="1">
        <v>67</v>
      </c>
      <c r="H5" s="2">
        <f t="shared" ref="H5:H15" si="0">(E5-F5)/F5</f>
        <v>-0.375</v>
      </c>
      <c r="I5" s="2">
        <f t="shared" ref="I5:I15" si="1">(E5-G5)/G5</f>
        <v>-0.85074626865671643</v>
      </c>
    </row>
    <row r="6" spans="2:9" ht="16.5">
      <c r="B6" s="959"/>
      <c r="C6" s="970"/>
      <c r="D6" s="8" t="s">
        <v>63</v>
      </c>
      <c r="E6" s="1">
        <v>27</v>
      </c>
      <c r="F6" s="1">
        <v>33</v>
      </c>
      <c r="G6" s="19">
        <v>78</v>
      </c>
      <c r="H6" s="34">
        <f t="shared" si="0"/>
        <v>-0.18181818181818182</v>
      </c>
      <c r="I6" s="34">
        <f t="shared" si="1"/>
        <v>-0.65384615384615385</v>
      </c>
    </row>
    <row r="7" spans="2:9" ht="16.5">
      <c r="B7" s="959" t="s">
        <v>51</v>
      </c>
      <c r="C7" s="971" t="s">
        <v>52</v>
      </c>
      <c r="D7" s="7" t="s">
        <v>61</v>
      </c>
      <c r="E7" s="13">
        <v>8.44</v>
      </c>
      <c r="F7" s="13">
        <v>0.879</v>
      </c>
      <c r="G7" s="1">
        <v>0.26</v>
      </c>
      <c r="H7" s="2">
        <f t="shared" si="0"/>
        <v>8.6018202502844137</v>
      </c>
      <c r="I7" s="2">
        <f t="shared" si="1"/>
        <v>31.46153846153846</v>
      </c>
    </row>
    <row r="8" spans="2:9" ht="16.5">
      <c r="B8" s="959"/>
      <c r="C8" s="959"/>
      <c r="D8" s="7" t="s">
        <v>62</v>
      </c>
      <c r="E8" s="1">
        <v>2.2530000000000001</v>
      </c>
      <c r="F8" s="1">
        <v>51.250999999999998</v>
      </c>
      <c r="G8" s="1">
        <v>26.398</v>
      </c>
      <c r="H8" s="2">
        <f t="shared" si="0"/>
        <v>-0.956039882148641</v>
      </c>
      <c r="I8" s="2">
        <f t="shared" si="1"/>
        <v>-0.91465262519887869</v>
      </c>
    </row>
    <row r="9" spans="2:9" ht="16.5">
      <c r="B9" s="959"/>
      <c r="C9" s="970"/>
      <c r="D9" s="8" t="s">
        <v>63</v>
      </c>
      <c r="E9" s="1">
        <v>0.72499999999999998</v>
      </c>
      <c r="F9" s="1">
        <v>0.65800000000000003</v>
      </c>
      <c r="G9" s="19">
        <v>3.5640000000000001</v>
      </c>
      <c r="H9" s="34">
        <f t="shared" si="0"/>
        <v>0.10182370820668685</v>
      </c>
      <c r="I9" s="34">
        <f t="shared" si="1"/>
        <v>-0.7965768799102132</v>
      </c>
    </row>
    <row r="10" spans="2:9" ht="16.5">
      <c r="B10" s="959" t="s">
        <v>55</v>
      </c>
      <c r="C10" s="971" t="s">
        <v>52</v>
      </c>
      <c r="D10" s="7" t="s">
        <v>61</v>
      </c>
      <c r="E10" s="13">
        <v>8.9593022439999999</v>
      </c>
      <c r="F10" s="13">
        <v>0.95829899699999999</v>
      </c>
      <c r="G10" s="1">
        <v>0.26387509999999997</v>
      </c>
      <c r="H10" s="2">
        <f t="shared" si="0"/>
        <v>8.3491720976934296</v>
      </c>
      <c r="I10" s="2">
        <f t="shared" si="1"/>
        <v>32.952814206418118</v>
      </c>
    </row>
    <row r="11" spans="2:9" ht="16.5">
      <c r="B11" s="959"/>
      <c r="C11" s="959"/>
      <c r="D11" s="7" t="s">
        <v>62</v>
      </c>
      <c r="E11" s="1">
        <v>2.3165470670000001</v>
      </c>
      <c r="F11" s="1">
        <v>51.297467400000002</v>
      </c>
      <c r="G11" s="1">
        <v>26.485592967999999</v>
      </c>
      <c r="H11" s="2">
        <f t="shared" si="0"/>
        <v>-0.95484090766243168</v>
      </c>
      <c r="I11" s="2">
        <f t="shared" si="1"/>
        <v>-0.91253557850115485</v>
      </c>
    </row>
    <row r="12" spans="2:9" ht="17.25" thickBot="1">
      <c r="B12" s="959"/>
      <c r="C12" s="972"/>
      <c r="D12" s="10" t="s">
        <v>63</v>
      </c>
      <c r="E12" s="1">
        <v>0.736991179</v>
      </c>
      <c r="F12" s="1">
        <v>0.67063821899999998</v>
      </c>
      <c r="G12" s="1">
        <v>3.5832255399999999</v>
      </c>
      <c r="H12" s="35">
        <f t="shared" si="0"/>
        <v>9.8940021788409313E-2</v>
      </c>
      <c r="I12" s="35">
        <f t="shared" si="1"/>
        <v>-0.79432185588853554</v>
      </c>
    </row>
    <row r="13" spans="2:9" ht="21.75" customHeight="1" thickTop="1">
      <c r="B13" s="959" t="s">
        <v>43</v>
      </c>
      <c r="C13" s="11"/>
      <c r="D13" s="11" t="s">
        <v>56</v>
      </c>
      <c r="E13" s="3">
        <v>89</v>
      </c>
      <c r="F13" s="3">
        <v>67</v>
      </c>
      <c r="G13" s="3">
        <v>149</v>
      </c>
      <c r="H13" s="2">
        <f t="shared" si="0"/>
        <v>0.32835820895522388</v>
      </c>
      <c r="I13" s="2">
        <f t="shared" si="1"/>
        <v>-0.40268456375838924</v>
      </c>
    </row>
    <row r="14" spans="2:9" ht="18" customHeight="1">
      <c r="B14" s="959"/>
      <c r="C14" s="11"/>
      <c r="D14" s="11" t="s">
        <v>71</v>
      </c>
      <c r="E14" s="4">
        <v>11.417999999999999</v>
      </c>
      <c r="F14" s="4">
        <v>52.787999999999997</v>
      </c>
      <c r="G14" s="4">
        <v>30.222000000000001</v>
      </c>
      <c r="H14" s="2">
        <f t="shared" si="0"/>
        <v>-0.78370084110025007</v>
      </c>
      <c r="I14" s="2">
        <f t="shared" si="1"/>
        <v>-0.62219575143934891</v>
      </c>
    </row>
    <row r="15" spans="2:9" ht="21.75" customHeight="1">
      <c r="B15" s="959"/>
      <c r="C15" s="11"/>
      <c r="D15" s="11" t="s">
        <v>55</v>
      </c>
      <c r="E15" s="4">
        <v>12.01284049</v>
      </c>
      <c r="F15" s="4">
        <v>52.926404615999999</v>
      </c>
      <c r="G15" s="4">
        <v>30.332693608</v>
      </c>
      <c r="H15" s="2">
        <f t="shared" si="0"/>
        <v>-0.77302745997659472</v>
      </c>
      <c r="I15" s="2">
        <f t="shared" si="1"/>
        <v>-0.60396393919886782</v>
      </c>
    </row>
    <row r="18" spans="2:8" ht="18.75">
      <c r="B18" s="15" t="s">
        <v>0</v>
      </c>
      <c r="C18" s="15" t="s">
        <v>4</v>
      </c>
      <c r="D18" s="33" t="s">
        <v>47</v>
      </c>
      <c r="E18" s="33"/>
      <c r="F18" s="33"/>
      <c r="G18" s="16" t="s">
        <v>68</v>
      </c>
      <c r="H18" s="33"/>
    </row>
    <row r="19" spans="2:8" ht="18.75">
      <c r="B19" s="17"/>
      <c r="C19" s="17"/>
      <c r="D19" s="17" t="s">
        <v>44</v>
      </c>
      <c r="E19" s="17" t="s">
        <v>45</v>
      </c>
      <c r="F19" s="17" t="s">
        <v>46</v>
      </c>
      <c r="G19" s="17" t="s">
        <v>48</v>
      </c>
      <c r="H19" s="17" t="s">
        <v>102</v>
      </c>
    </row>
    <row r="20" spans="2:8" ht="16.5">
      <c r="B20" s="969" t="s">
        <v>56</v>
      </c>
      <c r="C20" s="7" t="s">
        <v>8</v>
      </c>
      <c r="D20" s="1">
        <v>3</v>
      </c>
      <c r="E20" s="1"/>
      <c r="F20" s="1">
        <v>3</v>
      </c>
      <c r="G20" s="2" t="e">
        <f>(D20-E20)/E20</f>
        <v>#DIV/0!</v>
      </c>
      <c r="H20" s="2">
        <f>(D20-F20)/F20</f>
        <v>0</v>
      </c>
    </row>
    <row r="21" spans="2:8" ht="16.5">
      <c r="B21" s="969"/>
      <c r="C21" s="7" t="s">
        <v>9</v>
      </c>
      <c r="D21" s="1">
        <v>1</v>
      </c>
      <c r="E21" s="1">
        <v>3</v>
      </c>
      <c r="F21" s="1">
        <v>2</v>
      </c>
      <c r="G21" s="2">
        <f t="shared" ref="G21:G43" si="2">(D21-E21)/E21</f>
        <v>-0.66666666666666663</v>
      </c>
      <c r="H21" s="2">
        <f t="shared" ref="H21:H43" si="3">(D21-F21)/F21</f>
        <v>-0.5</v>
      </c>
    </row>
    <row r="22" spans="2:8" ht="16.5">
      <c r="B22" s="969"/>
      <c r="C22" s="7" t="s">
        <v>16</v>
      </c>
      <c r="D22" s="1"/>
      <c r="E22" s="1"/>
      <c r="F22" s="1">
        <v>2</v>
      </c>
      <c r="G22" s="2" t="e">
        <f t="shared" si="2"/>
        <v>#DIV/0!</v>
      </c>
      <c r="H22" s="2">
        <f t="shared" si="3"/>
        <v>-1</v>
      </c>
    </row>
    <row r="23" spans="2:8" ht="18" customHeight="1">
      <c r="B23" s="969"/>
      <c r="C23" s="7" t="s">
        <v>58</v>
      </c>
      <c r="D23" s="1">
        <v>1</v>
      </c>
      <c r="E23" s="1"/>
      <c r="F23" s="1">
        <v>2</v>
      </c>
      <c r="G23" s="2" t="e">
        <f t="shared" si="2"/>
        <v>#DIV/0!</v>
      </c>
      <c r="H23" s="2">
        <f t="shared" si="3"/>
        <v>-0.5</v>
      </c>
    </row>
    <row r="24" spans="2:8" ht="16.5">
      <c r="B24" s="969"/>
      <c r="C24" s="7" t="s">
        <v>39</v>
      </c>
      <c r="D24" s="1">
        <v>50</v>
      </c>
      <c r="E24" s="1">
        <v>15</v>
      </c>
      <c r="F24" s="1"/>
      <c r="G24" s="2">
        <f t="shared" si="2"/>
        <v>2.3333333333333335</v>
      </c>
      <c r="H24" s="2" t="e">
        <f t="shared" si="3"/>
        <v>#DIV/0!</v>
      </c>
    </row>
    <row r="25" spans="2:8" ht="16.5">
      <c r="B25" s="969"/>
      <c r="C25" s="7" t="s">
        <v>42</v>
      </c>
      <c r="D25" s="1">
        <v>27</v>
      </c>
      <c r="E25" s="1">
        <v>33</v>
      </c>
      <c r="F25" s="1">
        <v>78</v>
      </c>
      <c r="G25" s="2">
        <f t="shared" si="2"/>
        <v>-0.18181818181818182</v>
      </c>
      <c r="H25" s="2">
        <f t="shared" si="3"/>
        <v>-0.65384615384615385</v>
      </c>
    </row>
    <row r="26" spans="2:8" ht="17.25" thickBot="1">
      <c r="B26" s="969"/>
      <c r="C26" s="10" t="s">
        <v>59</v>
      </c>
      <c r="D26" s="22">
        <v>7</v>
      </c>
      <c r="E26" s="22">
        <v>16</v>
      </c>
      <c r="F26" s="22">
        <v>62</v>
      </c>
      <c r="G26" s="35">
        <f t="shared" si="2"/>
        <v>-0.5625</v>
      </c>
      <c r="H26" s="35">
        <f t="shared" si="3"/>
        <v>-0.88709677419354838</v>
      </c>
    </row>
    <row r="27" spans="2:8" ht="17.25" thickTop="1">
      <c r="B27" s="30" t="s">
        <v>43</v>
      </c>
      <c r="C27" s="30" t="s">
        <v>96</v>
      </c>
      <c r="D27" s="19">
        <v>89</v>
      </c>
      <c r="E27" s="19">
        <v>67</v>
      </c>
      <c r="F27" s="36">
        <v>149</v>
      </c>
      <c r="G27" s="37">
        <f t="shared" si="2"/>
        <v>0.32835820895522388</v>
      </c>
      <c r="H27" s="37">
        <f t="shared" si="3"/>
        <v>-0.40268456375838924</v>
      </c>
    </row>
    <row r="28" spans="2:8" ht="29.25" customHeight="1">
      <c r="B28" s="969" t="s">
        <v>110</v>
      </c>
      <c r="C28" s="7" t="s">
        <v>8</v>
      </c>
      <c r="D28" s="58">
        <v>1.3167</v>
      </c>
      <c r="E28" s="58"/>
      <c r="F28" s="58">
        <v>2.568256828</v>
      </c>
      <c r="G28" s="2" t="e">
        <f t="shared" si="2"/>
        <v>#DIV/0!</v>
      </c>
      <c r="H28" s="2">
        <f t="shared" si="3"/>
        <v>-0.48731762896728487</v>
      </c>
    </row>
    <row r="29" spans="2:8" ht="16.5">
      <c r="B29" s="969"/>
      <c r="C29" s="7" t="s">
        <v>9</v>
      </c>
      <c r="D29" s="58">
        <v>2.6750175000000001E-2</v>
      </c>
      <c r="E29" s="58">
        <v>0.21015282199999999</v>
      </c>
      <c r="F29" s="58">
        <v>0.15887499999999999</v>
      </c>
      <c r="G29" s="2">
        <f t="shared" si="2"/>
        <v>-0.87271084563404044</v>
      </c>
      <c r="H29" s="2">
        <f t="shared" si="3"/>
        <v>-0.83162753737214801</v>
      </c>
    </row>
    <row r="30" spans="2:8" ht="16.5">
      <c r="B30" s="969"/>
      <c r="C30" s="7" t="s">
        <v>16</v>
      </c>
      <c r="D30" s="58"/>
      <c r="E30" s="58"/>
      <c r="F30" s="58">
        <v>6.0000100000000001E-2</v>
      </c>
      <c r="G30" s="2" t="e">
        <f t="shared" si="2"/>
        <v>#DIV/0!</v>
      </c>
      <c r="H30" s="2">
        <f t="shared" si="3"/>
        <v>-1</v>
      </c>
    </row>
    <row r="31" spans="2:8" ht="19.5" customHeight="1">
      <c r="B31" s="969"/>
      <c r="C31" s="7" t="s">
        <v>58</v>
      </c>
      <c r="D31" s="58">
        <v>4.0003240000000002E-2</v>
      </c>
      <c r="E31" s="58"/>
      <c r="F31" s="58">
        <v>0.1050001</v>
      </c>
      <c r="G31" s="2" t="e">
        <f t="shared" si="2"/>
        <v>#DIV/0!</v>
      </c>
      <c r="H31" s="2">
        <f t="shared" si="3"/>
        <v>-0.61901712474559534</v>
      </c>
    </row>
    <row r="32" spans="2:8" ht="16.5">
      <c r="B32" s="969"/>
      <c r="C32" s="7" t="s">
        <v>39</v>
      </c>
      <c r="D32" s="58">
        <v>8.8925488290000008</v>
      </c>
      <c r="E32" s="58">
        <v>0.74814617500000002</v>
      </c>
      <c r="F32" s="58"/>
      <c r="G32" s="2">
        <f t="shared" si="2"/>
        <v>10.886111466118235</v>
      </c>
      <c r="H32" s="2" t="e">
        <f t="shared" si="3"/>
        <v>#DIV/0!</v>
      </c>
    </row>
    <row r="33" spans="2:8" ht="16.5">
      <c r="B33" s="969"/>
      <c r="C33" s="7" t="s">
        <v>42</v>
      </c>
      <c r="D33" s="58">
        <v>0.736991179</v>
      </c>
      <c r="E33" s="58">
        <v>0.67063821899999998</v>
      </c>
      <c r="F33" s="58">
        <v>3.5832255399999999</v>
      </c>
      <c r="G33" s="2">
        <f t="shared" si="2"/>
        <v>9.8940021788409313E-2</v>
      </c>
      <c r="H33" s="2">
        <f t="shared" si="3"/>
        <v>-0.79432185588853554</v>
      </c>
    </row>
    <row r="34" spans="2:8" ht="17.25" thickBot="1">
      <c r="B34" s="969"/>
      <c r="C34" s="10" t="s">
        <v>59</v>
      </c>
      <c r="D34" s="59">
        <v>0.99984706700000003</v>
      </c>
      <c r="E34" s="59">
        <v>51.297467400000002</v>
      </c>
      <c r="F34" s="59">
        <v>23.85733604</v>
      </c>
      <c r="G34" s="35">
        <f t="shared" si="2"/>
        <v>-0.98050884151446438</v>
      </c>
      <c r="H34" s="35">
        <f t="shared" si="3"/>
        <v>-0.95809058206148312</v>
      </c>
    </row>
    <row r="35" spans="2:8" ht="17.25" thickTop="1">
      <c r="B35" s="30" t="s">
        <v>43</v>
      </c>
      <c r="C35" s="30" t="s">
        <v>110</v>
      </c>
      <c r="D35" s="19">
        <v>12.01284049</v>
      </c>
      <c r="E35" s="19">
        <v>52.926404615999999</v>
      </c>
      <c r="F35" s="19">
        <v>30.332693608</v>
      </c>
      <c r="G35" s="34">
        <f t="shared" si="2"/>
        <v>-0.77302745997659472</v>
      </c>
      <c r="H35" s="34">
        <f t="shared" si="3"/>
        <v>-0.60396393919886782</v>
      </c>
    </row>
    <row r="36" spans="2:8" ht="25.5" customHeight="1">
      <c r="B36" s="969" t="s">
        <v>51</v>
      </c>
      <c r="C36" s="7" t="s">
        <v>8</v>
      </c>
      <c r="D36" s="58">
        <v>1.254</v>
      </c>
      <c r="E36" s="58"/>
      <c r="F36" s="58">
        <v>2.5680000000000001</v>
      </c>
      <c r="G36" s="2" t="e">
        <f t="shared" si="2"/>
        <v>#DIV/0!</v>
      </c>
      <c r="H36" s="2">
        <f t="shared" si="3"/>
        <v>-0.51168224299065423</v>
      </c>
    </row>
    <row r="37" spans="2:8" ht="16.5">
      <c r="B37" s="969"/>
      <c r="C37" s="7" t="s">
        <v>9</v>
      </c>
      <c r="D37" s="58">
        <v>2.5000000000000001E-2</v>
      </c>
      <c r="E37" s="58">
        <v>0.192</v>
      </c>
      <c r="F37" s="58">
        <v>0.155</v>
      </c>
      <c r="G37" s="2">
        <f t="shared" si="2"/>
        <v>-0.86979166666666674</v>
      </c>
      <c r="H37" s="2">
        <f t="shared" si="3"/>
        <v>-0.83870967741935487</v>
      </c>
    </row>
    <row r="38" spans="2:8" ht="16.5">
      <c r="B38" s="969"/>
      <c r="C38" s="7" t="s">
        <v>16</v>
      </c>
      <c r="D38" s="58"/>
      <c r="E38" s="58"/>
      <c r="F38" s="58">
        <v>0.06</v>
      </c>
      <c r="G38" s="2" t="e">
        <f t="shared" si="2"/>
        <v>#DIV/0!</v>
      </c>
      <c r="H38" s="2">
        <f t="shared" si="3"/>
        <v>-1</v>
      </c>
    </row>
    <row r="39" spans="2:8" ht="18" customHeight="1">
      <c r="B39" s="969"/>
      <c r="C39" s="7" t="s">
        <v>58</v>
      </c>
      <c r="D39" s="58">
        <v>0.04</v>
      </c>
      <c r="E39" s="58"/>
      <c r="F39" s="58">
        <v>0.105</v>
      </c>
      <c r="G39" s="2" t="e">
        <f t="shared" si="2"/>
        <v>#DIV/0!</v>
      </c>
      <c r="H39" s="2">
        <f t="shared" si="3"/>
        <v>-0.61904761904761907</v>
      </c>
    </row>
    <row r="40" spans="2:8" ht="16.5">
      <c r="B40" s="969"/>
      <c r="C40" s="7" t="s">
        <v>39</v>
      </c>
      <c r="D40" s="58">
        <v>8.375</v>
      </c>
      <c r="E40" s="58">
        <v>0.68700000000000006</v>
      </c>
      <c r="F40" s="58"/>
      <c r="G40" s="2">
        <f t="shared" si="2"/>
        <v>11.190684133915573</v>
      </c>
      <c r="H40" s="2" t="e">
        <f t="shared" si="3"/>
        <v>#DIV/0!</v>
      </c>
    </row>
    <row r="41" spans="2:8" ht="16.5">
      <c r="B41" s="969"/>
      <c r="C41" s="7" t="s">
        <v>42</v>
      </c>
      <c r="D41" s="58">
        <v>0.72499999999999998</v>
      </c>
      <c r="E41" s="58">
        <v>0.65800000000000003</v>
      </c>
      <c r="F41" s="58">
        <v>3.5640000000000001</v>
      </c>
      <c r="G41" s="2">
        <f t="shared" si="2"/>
        <v>0.10182370820668685</v>
      </c>
      <c r="H41" s="2">
        <f t="shared" si="3"/>
        <v>-0.7965768799102132</v>
      </c>
    </row>
    <row r="42" spans="2:8" ht="17.25" thickBot="1">
      <c r="B42" s="969"/>
      <c r="C42" s="10" t="s">
        <v>59</v>
      </c>
      <c r="D42" s="59">
        <v>0.999</v>
      </c>
      <c r="E42" s="59">
        <v>51.250999999999998</v>
      </c>
      <c r="F42" s="59">
        <v>23.77</v>
      </c>
      <c r="G42" s="35">
        <f t="shared" si="2"/>
        <v>-0.98050769741078214</v>
      </c>
      <c r="H42" s="35">
        <f t="shared" si="3"/>
        <v>-0.95797223390828778</v>
      </c>
    </row>
    <row r="43" spans="2:8" ht="17.25" thickTop="1">
      <c r="B43" s="30" t="s">
        <v>43</v>
      </c>
      <c r="C43" s="30" t="s">
        <v>95</v>
      </c>
      <c r="D43" s="19">
        <v>11.417999999999999</v>
      </c>
      <c r="E43" s="19">
        <v>52.787999999999997</v>
      </c>
      <c r="F43" s="36">
        <v>30.222000000000001</v>
      </c>
      <c r="G43" s="37">
        <f t="shared" si="2"/>
        <v>-0.78370084110025007</v>
      </c>
      <c r="H43" s="37">
        <f t="shared" si="3"/>
        <v>-0.62219575143934891</v>
      </c>
    </row>
  </sheetData>
  <mergeCells count="10">
    <mergeCell ref="C4:C6"/>
    <mergeCell ref="C7:C9"/>
    <mergeCell ref="C10:C12"/>
    <mergeCell ref="B36:B42"/>
    <mergeCell ref="B20:B26"/>
    <mergeCell ref="B28:B34"/>
    <mergeCell ref="B4:B6"/>
    <mergeCell ref="B7:B9"/>
    <mergeCell ref="B10:B12"/>
    <mergeCell ref="B13:B15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B2:I9"/>
  <sheetViews>
    <sheetView rightToLeft="1" workbookViewId="0">
      <selection activeCell="D8" sqref="D8"/>
    </sheetView>
  </sheetViews>
  <sheetFormatPr defaultRowHeight="15"/>
  <cols>
    <col min="2" max="2" width="20.75" bestFit="1" customWidth="1"/>
    <col min="3" max="3" width="21.375" customWidth="1"/>
    <col min="4" max="4" width="18.125" customWidth="1"/>
    <col min="5" max="5" width="11.75" customWidth="1"/>
    <col min="6" max="6" width="12.375" customWidth="1"/>
    <col min="7" max="7" width="17.125" customWidth="1"/>
    <col min="8" max="8" width="15" customWidth="1"/>
    <col min="9" max="9" width="13.75" customWidth="1"/>
  </cols>
  <sheetData>
    <row r="2" spans="2:9" ht="32.25" customHeight="1">
      <c r="B2" s="15"/>
      <c r="C2" s="15" t="s">
        <v>0</v>
      </c>
      <c r="D2" s="15" t="s">
        <v>60</v>
      </c>
      <c r="E2" s="20" t="s">
        <v>47</v>
      </c>
      <c r="F2" s="20"/>
      <c r="G2" s="20"/>
      <c r="H2" s="21" t="s">
        <v>68</v>
      </c>
      <c r="I2" s="21"/>
    </row>
    <row r="3" spans="2:9" ht="26.25" customHeight="1">
      <c r="B3" s="17"/>
      <c r="C3" s="17"/>
      <c r="D3" s="17"/>
      <c r="E3" s="17" t="s">
        <v>44</v>
      </c>
      <c r="F3" s="17" t="s">
        <v>45</v>
      </c>
      <c r="G3" s="17" t="s">
        <v>46</v>
      </c>
      <c r="H3" s="17" t="s">
        <v>48</v>
      </c>
      <c r="I3" s="17" t="s">
        <v>102</v>
      </c>
    </row>
    <row r="4" spans="2:9" ht="20.25" customHeight="1">
      <c r="B4" s="11" t="s">
        <v>109</v>
      </c>
      <c r="C4" s="38" t="s">
        <v>111</v>
      </c>
      <c r="D4" s="8" t="s">
        <v>76</v>
      </c>
      <c r="E4" s="19">
        <v>497</v>
      </c>
      <c r="F4" s="19">
        <v>379</v>
      </c>
      <c r="G4" s="19">
        <v>719</v>
      </c>
      <c r="H4" s="34">
        <f t="shared" ref="H4:H9" si="0">(E4-F4)/F4</f>
        <v>0.31134564643799473</v>
      </c>
      <c r="I4" s="34">
        <f t="shared" ref="I4:I9" si="1">(E4-G4)/G4</f>
        <v>-0.30876216968011128</v>
      </c>
    </row>
    <row r="5" spans="2:9" ht="20.25" customHeight="1">
      <c r="B5" s="11" t="s">
        <v>51</v>
      </c>
      <c r="C5" s="40" t="s">
        <v>111</v>
      </c>
      <c r="D5" s="8" t="s">
        <v>76</v>
      </c>
      <c r="E5" s="41">
        <v>475.09300000000002</v>
      </c>
      <c r="F5" s="41">
        <v>299.87900000000002</v>
      </c>
      <c r="G5" s="41">
        <v>615.33000000000004</v>
      </c>
      <c r="H5" s="42">
        <f t="shared" si="0"/>
        <v>0.58428232720530615</v>
      </c>
      <c r="I5" s="42">
        <f t="shared" si="1"/>
        <v>-0.22790535159995451</v>
      </c>
    </row>
    <row r="6" spans="2:9" ht="20.25" customHeight="1" thickBot="1">
      <c r="B6" s="11" t="s">
        <v>55</v>
      </c>
      <c r="C6" s="43" t="s">
        <v>111</v>
      </c>
      <c r="D6" s="32" t="s">
        <v>76</v>
      </c>
      <c r="E6" s="44">
        <v>426.134727145</v>
      </c>
      <c r="F6" s="44">
        <v>293.414390911</v>
      </c>
      <c r="G6" s="44">
        <v>610.05733459700002</v>
      </c>
      <c r="H6" s="45">
        <f t="shared" si="0"/>
        <v>0.4523306979658589</v>
      </c>
      <c r="I6" s="45">
        <f t="shared" si="1"/>
        <v>-0.30148413439451249</v>
      </c>
    </row>
    <row r="7" spans="2:9" ht="21.75" customHeight="1" thickTop="1">
      <c r="B7" s="959" t="s">
        <v>43</v>
      </c>
      <c r="C7" s="11"/>
      <c r="D7" s="11" t="s">
        <v>109</v>
      </c>
      <c r="E7" s="4">
        <v>497</v>
      </c>
      <c r="F7" s="4">
        <v>379</v>
      </c>
      <c r="G7" s="4">
        <v>719</v>
      </c>
      <c r="H7" s="2">
        <f t="shared" si="0"/>
        <v>0.31134564643799473</v>
      </c>
      <c r="I7" s="2">
        <f t="shared" si="1"/>
        <v>-0.30876216968011128</v>
      </c>
    </row>
    <row r="8" spans="2:9" ht="18" customHeight="1">
      <c r="B8" s="959"/>
      <c r="C8" s="11"/>
      <c r="D8" s="11" t="s">
        <v>51</v>
      </c>
      <c r="E8" s="4">
        <v>475.09300000000002</v>
      </c>
      <c r="F8" s="4">
        <v>299.87900000000002</v>
      </c>
      <c r="G8" s="4">
        <v>615.33000000000004</v>
      </c>
      <c r="H8" s="2">
        <f t="shared" si="0"/>
        <v>0.58428232720530615</v>
      </c>
      <c r="I8" s="2">
        <f t="shared" si="1"/>
        <v>-0.22790535159995451</v>
      </c>
    </row>
    <row r="9" spans="2:9" ht="21.75" customHeight="1">
      <c r="B9" s="959"/>
      <c r="C9" s="11"/>
      <c r="D9" s="11" t="s">
        <v>55</v>
      </c>
      <c r="E9" s="4">
        <v>426.134727145</v>
      </c>
      <c r="F9" s="4">
        <v>293.414390911</v>
      </c>
      <c r="G9" s="4">
        <v>610.05733459700002</v>
      </c>
      <c r="H9" s="2">
        <f t="shared" si="0"/>
        <v>0.4523306979658589</v>
      </c>
      <c r="I9" s="2">
        <f t="shared" si="1"/>
        <v>-0.30148413439451249</v>
      </c>
    </row>
  </sheetData>
  <mergeCells count="1">
    <mergeCell ref="B7:B9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B2:I12"/>
  <sheetViews>
    <sheetView rightToLeft="1" workbookViewId="0">
      <selection activeCell="E6" sqref="E6"/>
    </sheetView>
  </sheetViews>
  <sheetFormatPr defaultRowHeight="15"/>
  <cols>
    <col min="2" max="2" width="20.75" bestFit="1" customWidth="1"/>
    <col min="3" max="3" width="21.375" customWidth="1"/>
    <col min="4" max="4" width="18.125" customWidth="1"/>
    <col min="5" max="5" width="11.75" customWidth="1"/>
    <col min="6" max="6" width="12.375" customWidth="1"/>
    <col min="7" max="7" width="14.375" customWidth="1"/>
    <col min="8" max="8" width="15" customWidth="1"/>
    <col min="9" max="9" width="13.75" customWidth="1"/>
  </cols>
  <sheetData>
    <row r="2" spans="2:9" ht="32.25" customHeight="1">
      <c r="B2" s="15"/>
      <c r="C2" s="15" t="s">
        <v>0</v>
      </c>
      <c r="D2" s="15" t="s">
        <v>60</v>
      </c>
      <c r="E2" s="20" t="s">
        <v>47</v>
      </c>
      <c r="F2" s="20"/>
      <c r="G2" s="20"/>
      <c r="H2" s="21" t="s">
        <v>68</v>
      </c>
      <c r="I2" s="21"/>
    </row>
    <row r="3" spans="2:9" ht="26.25" customHeight="1">
      <c r="B3" s="17"/>
      <c r="C3" s="17"/>
      <c r="D3" s="17"/>
      <c r="E3" s="17" t="s">
        <v>44</v>
      </c>
      <c r="F3" s="17" t="s">
        <v>45</v>
      </c>
      <c r="G3" s="17" t="s">
        <v>46</v>
      </c>
      <c r="H3" s="17" t="s">
        <v>48</v>
      </c>
      <c r="I3" s="17" t="s">
        <v>102</v>
      </c>
    </row>
    <row r="4" spans="2:9" ht="20.25" customHeight="1">
      <c r="B4" s="959" t="s">
        <v>109</v>
      </c>
      <c r="C4" s="11" t="s">
        <v>90</v>
      </c>
      <c r="D4" s="7" t="s">
        <v>92</v>
      </c>
      <c r="E4" s="1">
        <v>273</v>
      </c>
      <c r="F4" s="1">
        <v>2</v>
      </c>
      <c r="G4" s="1">
        <v>6</v>
      </c>
      <c r="H4" s="2">
        <f>(E4-F4)/F4</f>
        <v>135.5</v>
      </c>
      <c r="I4" s="2">
        <f>(E4-G4)/G4</f>
        <v>44.5</v>
      </c>
    </row>
    <row r="5" spans="2:9" ht="20.25" customHeight="1">
      <c r="B5" s="959"/>
      <c r="C5" s="38" t="s">
        <v>91</v>
      </c>
      <c r="D5" s="7" t="s">
        <v>93</v>
      </c>
      <c r="E5" s="1">
        <v>20</v>
      </c>
      <c r="F5" s="1">
        <v>3</v>
      </c>
      <c r="G5" s="1">
        <v>1</v>
      </c>
      <c r="H5" s="2">
        <f>(E5-F5)/F5</f>
        <v>5.666666666666667</v>
      </c>
      <c r="I5" s="2">
        <f>(E5-G5)/G5</f>
        <v>19</v>
      </c>
    </row>
    <row r="6" spans="2:9" ht="20.25" customHeight="1">
      <c r="B6" s="959" t="s">
        <v>51</v>
      </c>
      <c r="C6" s="11" t="s">
        <v>90</v>
      </c>
      <c r="D6" s="9" t="s">
        <v>92</v>
      </c>
      <c r="E6" s="13">
        <v>1122.231</v>
      </c>
      <c r="F6" s="13">
        <v>0.5</v>
      </c>
      <c r="G6" s="13">
        <v>0.6</v>
      </c>
      <c r="H6" s="46">
        <f t="shared" ref="H6:H12" si="0">(E6-F6)/F6</f>
        <v>2243.462</v>
      </c>
      <c r="I6" s="46">
        <f t="shared" ref="I6:I12" si="1">(E6-G6)/G6</f>
        <v>1869.3850000000002</v>
      </c>
    </row>
    <row r="7" spans="2:9" ht="20.25" customHeight="1">
      <c r="B7" s="959"/>
      <c r="C7" s="38" t="s">
        <v>91</v>
      </c>
      <c r="D7" s="7" t="s">
        <v>93</v>
      </c>
      <c r="E7" s="1">
        <v>3746.5639999999999</v>
      </c>
      <c r="F7" s="1">
        <v>0.11700000000000001</v>
      </c>
      <c r="G7" s="1">
        <v>1</v>
      </c>
      <c r="H7" s="2">
        <f t="shared" si="0"/>
        <v>32020.914529914524</v>
      </c>
      <c r="I7" s="2">
        <f t="shared" si="1"/>
        <v>3745.5639999999999</v>
      </c>
    </row>
    <row r="8" spans="2:9" ht="20.25" customHeight="1">
      <c r="B8" s="959" t="s">
        <v>55</v>
      </c>
      <c r="C8" s="11" t="s">
        <v>90</v>
      </c>
      <c r="D8" s="9" t="s">
        <v>92</v>
      </c>
      <c r="E8" s="13">
        <v>9.9524758940000009</v>
      </c>
      <c r="F8" s="13">
        <v>0.55474999999999997</v>
      </c>
      <c r="G8" s="13">
        <v>0.60277999999999998</v>
      </c>
      <c r="H8" s="46">
        <f t="shared" si="0"/>
        <v>16.940470291122129</v>
      </c>
      <c r="I8" s="46">
        <f t="shared" si="1"/>
        <v>15.510959046418265</v>
      </c>
    </row>
    <row r="9" spans="2:9" ht="20.25" customHeight="1" thickBot="1">
      <c r="B9" s="959"/>
      <c r="C9" s="39" t="s">
        <v>91</v>
      </c>
      <c r="D9" s="10" t="s">
        <v>93</v>
      </c>
      <c r="E9" s="22">
        <v>62.793755676000004</v>
      </c>
      <c r="F9" s="22">
        <v>0.86549882</v>
      </c>
      <c r="G9" s="22">
        <v>2.8653999999999999E-2</v>
      </c>
      <c r="H9" s="35">
        <f t="shared" si="0"/>
        <v>71.552098541278198</v>
      </c>
      <c r="I9" s="35">
        <f t="shared" si="1"/>
        <v>2190.448163467579</v>
      </c>
    </row>
    <row r="10" spans="2:9" ht="21.75" customHeight="1" thickTop="1">
      <c r="B10" s="959" t="s">
        <v>43</v>
      </c>
      <c r="C10" s="11"/>
      <c r="D10" s="11" t="s">
        <v>109</v>
      </c>
      <c r="E10" s="4">
        <v>293</v>
      </c>
      <c r="F10" s="4">
        <v>5</v>
      </c>
      <c r="G10" s="4">
        <v>7</v>
      </c>
      <c r="H10" s="2">
        <f t="shared" si="0"/>
        <v>57.6</v>
      </c>
      <c r="I10" s="2">
        <f t="shared" si="1"/>
        <v>40.857142857142854</v>
      </c>
    </row>
    <row r="11" spans="2:9" ht="18" customHeight="1">
      <c r="B11" s="959"/>
      <c r="C11" s="11"/>
      <c r="D11" s="11" t="s">
        <v>51</v>
      </c>
      <c r="E11" s="4">
        <v>4868.7950000000001</v>
      </c>
      <c r="F11" s="4">
        <v>0.61699999999999999</v>
      </c>
      <c r="G11" s="4">
        <v>1.6</v>
      </c>
      <c r="H11" s="2">
        <f t="shared" si="0"/>
        <v>7890.0777957860619</v>
      </c>
      <c r="I11" s="2">
        <f t="shared" si="1"/>
        <v>3041.9968749999998</v>
      </c>
    </row>
    <row r="12" spans="2:9" ht="21.75" customHeight="1">
      <c r="B12" s="959"/>
      <c r="C12" s="11"/>
      <c r="D12" s="11" t="s">
        <v>55</v>
      </c>
      <c r="E12" s="4">
        <v>72.746231570000006</v>
      </c>
      <c r="F12" s="4">
        <v>1.4202488200000001</v>
      </c>
      <c r="G12" s="4">
        <v>0.63143400000000005</v>
      </c>
      <c r="H12" s="2">
        <f t="shared" si="0"/>
        <v>50.220765365606859</v>
      </c>
      <c r="I12" s="2">
        <f t="shared" si="1"/>
        <v>114.20797354909618</v>
      </c>
    </row>
  </sheetData>
  <mergeCells count="4">
    <mergeCell ref="B10:B12"/>
    <mergeCell ref="B4:B5"/>
    <mergeCell ref="B6:B7"/>
    <mergeCell ref="B8:B9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B2:I15"/>
  <sheetViews>
    <sheetView rightToLeft="1" workbookViewId="0">
      <selection activeCell="E5" sqref="E5"/>
    </sheetView>
  </sheetViews>
  <sheetFormatPr defaultRowHeight="15"/>
  <cols>
    <col min="2" max="2" width="20.75" bestFit="1" customWidth="1"/>
    <col min="3" max="3" width="21.375" customWidth="1"/>
    <col min="4" max="4" width="21.75" customWidth="1"/>
    <col min="5" max="5" width="11.75" customWidth="1"/>
    <col min="6" max="6" width="12.375" customWidth="1"/>
    <col min="7" max="7" width="14.375" customWidth="1"/>
    <col min="8" max="8" width="15" customWidth="1"/>
    <col min="9" max="9" width="13.75" customWidth="1"/>
  </cols>
  <sheetData>
    <row r="2" spans="2:9" ht="32.25" customHeight="1">
      <c r="B2" s="15"/>
      <c r="C2" s="15" t="s">
        <v>0</v>
      </c>
      <c r="D2" s="15" t="s">
        <v>60</v>
      </c>
      <c r="E2" s="20" t="s">
        <v>47</v>
      </c>
      <c r="F2" s="20"/>
      <c r="G2" s="20"/>
      <c r="H2" s="21" t="s">
        <v>68</v>
      </c>
      <c r="I2" s="21"/>
    </row>
    <row r="3" spans="2:9" ht="26.25" customHeight="1">
      <c r="B3" s="17"/>
      <c r="C3" s="17"/>
      <c r="D3" s="17"/>
      <c r="E3" s="17" t="s">
        <v>44</v>
      </c>
      <c r="F3" s="17" t="s">
        <v>45</v>
      </c>
      <c r="G3" s="17" t="s">
        <v>46</v>
      </c>
      <c r="H3" s="17" t="s">
        <v>48</v>
      </c>
      <c r="I3" s="17" t="s">
        <v>102</v>
      </c>
    </row>
    <row r="4" spans="2:9" ht="20.25" customHeight="1">
      <c r="B4" s="959" t="s">
        <v>109</v>
      </c>
      <c r="C4" s="959" t="s">
        <v>91</v>
      </c>
      <c r="D4" s="7" t="s">
        <v>97</v>
      </c>
      <c r="E4" s="1">
        <v>5</v>
      </c>
      <c r="F4" s="1">
        <v>2</v>
      </c>
      <c r="G4" s="1">
        <v>6</v>
      </c>
      <c r="H4" s="2">
        <f>(E4-F4)/F4</f>
        <v>1.5</v>
      </c>
      <c r="I4" s="2">
        <f>(E4-G4)/G4</f>
        <v>-0.16666666666666666</v>
      </c>
    </row>
    <row r="5" spans="2:9" ht="20.25" customHeight="1">
      <c r="B5" s="959"/>
      <c r="C5" s="959"/>
      <c r="D5" s="7" t="s">
        <v>98</v>
      </c>
      <c r="E5" s="1">
        <v>19</v>
      </c>
      <c r="F5" s="1">
        <v>41</v>
      </c>
      <c r="G5" s="1">
        <v>62</v>
      </c>
      <c r="H5" s="2"/>
      <c r="I5" s="2"/>
    </row>
    <row r="6" spans="2:9" ht="20.25" customHeight="1">
      <c r="B6" s="959"/>
      <c r="C6" s="970"/>
      <c r="D6" s="7" t="s">
        <v>99</v>
      </c>
      <c r="E6" s="1">
        <v>2</v>
      </c>
      <c r="F6" s="1"/>
      <c r="G6" s="1"/>
      <c r="H6" s="2" t="e">
        <f>(E6-F6)/F6</f>
        <v>#DIV/0!</v>
      </c>
      <c r="I6" s="2" t="e">
        <f>(E6-G6)/G6</f>
        <v>#DIV/0!</v>
      </c>
    </row>
    <row r="7" spans="2:9" ht="20.25" customHeight="1">
      <c r="B7" s="959" t="s">
        <v>51</v>
      </c>
      <c r="C7" s="971" t="s">
        <v>91</v>
      </c>
      <c r="D7" s="9" t="s">
        <v>97</v>
      </c>
      <c r="E7" s="13">
        <v>50.06</v>
      </c>
      <c r="F7" s="13">
        <v>54.15</v>
      </c>
      <c r="G7" s="13">
        <v>20.239999999999998</v>
      </c>
      <c r="H7" s="46">
        <f t="shared" ref="H7:H15" si="0">(E7-F7)/F7</f>
        <v>-7.553093259464444E-2</v>
      </c>
      <c r="I7" s="46">
        <f t="shared" ref="I7:I15" si="1">(E7-G7)/G7</f>
        <v>1.4733201581027671</v>
      </c>
    </row>
    <row r="8" spans="2:9" ht="20.25" customHeight="1">
      <c r="B8" s="959"/>
      <c r="C8" s="959"/>
      <c r="D8" s="7" t="s">
        <v>98</v>
      </c>
      <c r="E8" s="1">
        <v>0.91</v>
      </c>
      <c r="F8" s="1">
        <v>2.258</v>
      </c>
      <c r="G8" s="1">
        <v>2.1059999999999999</v>
      </c>
      <c r="H8" s="2"/>
      <c r="I8" s="2"/>
    </row>
    <row r="9" spans="2:9" ht="20.25" customHeight="1">
      <c r="B9" s="959"/>
      <c r="C9" s="970"/>
      <c r="D9" s="7" t="s">
        <v>99</v>
      </c>
      <c r="E9" s="1">
        <v>0.12</v>
      </c>
      <c r="F9" s="1"/>
      <c r="G9" s="1"/>
      <c r="H9" s="2" t="e">
        <f t="shared" si="0"/>
        <v>#DIV/0!</v>
      </c>
      <c r="I9" s="2" t="e">
        <f t="shared" si="1"/>
        <v>#DIV/0!</v>
      </c>
    </row>
    <row r="10" spans="2:9" ht="20.25" customHeight="1">
      <c r="B10" s="959" t="s">
        <v>55</v>
      </c>
      <c r="C10" s="971" t="s">
        <v>91</v>
      </c>
      <c r="D10" s="9" t="s">
        <v>97</v>
      </c>
      <c r="E10" s="13">
        <v>25.190082</v>
      </c>
      <c r="F10" s="13">
        <v>46.7573279</v>
      </c>
      <c r="G10" s="13">
        <v>9.1366893400000002</v>
      </c>
      <c r="H10" s="46">
        <f t="shared" si="0"/>
        <v>-0.46125916233121611</v>
      </c>
      <c r="I10" s="46">
        <f t="shared" si="1"/>
        <v>1.7570251173714526</v>
      </c>
    </row>
    <row r="11" spans="2:9" ht="20.25" customHeight="1">
      <c r="B11" s="959"/>
      <c r="C11" s="959"/>
      <c r="D11" s="7" t="s">
        <v>98</v>
      </c>
      <c r="E11" s="1">
        <v>5.8876324000000002</v>
      </c>
      <c r="F11" s="1">
        <v>14.340960000000001</v>
      </c>
      <c r="G11" s="1">
        <v>15.113602</v>
      </c>
      <c r="H11" s="2"/>
      <c r="I11" s="2"/>
    </row>
    <row r="12" spans="2:9" ht="20.25" customHeight="1" thickBot="1">
      <c r="B12" s="959"/>
      <c r="C12" s="972"/>
      <c r="D12" s="10" t="s">
        <v>99</v>
      </c>
      <c r="E12" s="22">
        <v>4.4788800000000002</v>
      </c>
      <c r="F12" s="22"/>
      <c r="G12" s="22"/>
      <c r="H12" s="35" t="e">
        <f t="shared" si="0"/>
        <v>#DIV/0!</v>
      </c>
      <c r="I12" s="35" t="e">
        <f t="shared" si="1"/>
        <v>#DIV/0!</v>
      </c>
    </row>
    <row r="13" spans="2:9" ht="21.75" customHeight="1" thickTop="1">
      <c r="B13" s="959" t="s">
        <v>43</v>
      </c>
      <c r="C13" s="11"/>
      <c r="D13" s="11" t="s">
        <v>109</v>
      </c>
      <c r="E13" s="4">
        <v>26</v>
      </c>
      <c r="F13" s="4">
        <v>43</v>
      </c>
      <c r="G13" s="4">
        <v>68</v>
      </c>
      <c r="H13" s="2">
        <f t="shared" si="0"/>
        <v>-0.39534883720930231</v>
      </c>
      <c r="I13" s="2">
        <f t="shared" si="1"/>
        <v>-0.61764705882352944</v>
      </c>
    </row>
    <row r="14" spans="2:9" ht="18" customHeight="1">
      <c r="B14" s="959"/>
      <c r="C14" s="11"/>
      <c r="D14" s="11" t="s">
        <v>51</v>
      </c>
      <c r="E14" s="4">
        <v>51.09</v>
      </c>
      <c r="F14" s="4">
        <v>56.408000000000001</v>
      </c>
      <c r="G14" s="4">
        <v>22.346</v>
      </c>
      <c r="H14" s="2">
        <f t="shared" si="0"/>
        <v>-9.4277407459934723E-2</v>
      </c>
      <c r="I14" s="2">
        <f t="shared" si="1"/>
        <v>1.2863152242011995</v>
      </c>
    </row>
    <row r="15" spans="2:9" ht="21.75" customHeight="1">
      <c r="B15" s="959"/>
      <c r="C15" s="11"/>
      <c r="D15" s="11" t="s">
        <v>55</v>
      </c>
      <c r="E15" s="4">
        <v>35.556594400000002</v>
      </c>
      <c r="F15" s="4">
        <v>61.098287900000003</v>
      </c>
      <c r="G15" s="4">
        <v>24.25029134</v>
      </c>
      <c r="H15" s="2">
        <f t="shared" si="0"/>
        <v>-0.4180427042702779</v>
      </c>
      <c r="I15" s="2">
        <f t="shared" si="1"/>
        <v>0.46623370010201293</v>
      </c>
    </row>
  </sheetData>
  <mergeCells count="7">
    <mergeCell ref="B4:B6"/>
    <mergeCell ref="B7:B9"/>
    <mergeCell ref="B10:B12"/>
    <mergeCell ref="B13:B15"/>
    <mergeCell ref="C4:C6"/>
    <mergeCell ref="C7:C9"/>
    <mergeCell ref="C10:C12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>
    <tabColor theme="5" tint="0.59999389629810485"/>
  </sheetPr>
  <dimension ref="A1:H727"/>
  <sheetViews>
    <sheetView rightToLeft="1" zoomScaleNormal="100" workbookViewId="0">
      <selection activeCell="A501" sqref="A501:H522"/>
    </sheetView>
  </sheetViews>
  <sheetFormatPr defaultRowHeight="15"/>
  <cols>
    <col min="1" max="1" width="10.375" style="115" bestFit="1" customWidth="1"/>
    <col min="2" max="2" width="15.875" style="116" bestFit="1" customWidth="1"/>
    <col min="3" max="4" width="9.125" style="115"/>
    <col min="5" max="5" width="12.625" style="115" customWidth="1"/>
    <col min="6" max="7" width="9.125" style="80"/>
    <col min="8" max="8" width="13.25" style="80" customWidth="1"/>
    <col min="10" max="10" width="10.75" bestFit="1" customWidth="1"/>
  </cols>
  <sheetData>
    <row r="1" spans="1:8">
      <c r="A1" s="145" t="s">
        <v>334</v>
      </c>
      <c r="B1" s="146" t="s">
        <v>335</v>
      </c>
      <c r="C1" s="145" t="s">
        <v>122</v>
      </c>
      <c r="D1" s="145" t="s">
        <v>336</v>
      </c>
      <c r="E1" s="145" t="s">
        <v>337</v>
      </c>
    </row>
    <row r="2" spans="1:8">
      <c r="A2" s="147" t="s">
        <v>152</v>
      </c>
      <c r="B2" s="148">
        <v>42445</v>
      </c>
      <c r="C2" s="147">
        <v>80219.399999999994</v>
      </c>
      <c r="D2" s="147">
        <v>791.18</v>
      </c>
      <c r="E2" s="147">
        <v>171.37</v>
      </c>
      <c r="F2" s="145" t="s">
        <v>122</v>
      </c>
      <c r="G2" s="145" t="s">
        <v>336</v>
      </c>
      <c r="H2" s="145" t="s">
        <v>337</v>
      </c>
    </row>
    <row r="3" spans="1:8">
      <c r="A3" s="147" t="s">
        <v>172</v>
      </c>
      <c r="B3" s="148">
        <v>42455</v>
      </c>
      <c r="C3" s="147">
        <v>81200.3</v>
      </c>
      <c r="D3" s="147">
        <v>809.39666666666699</v>
      </c>
      <c r="E3" s="147">
        <v>171.92454545454501</v>
      </c>
      <c r="F3" s="149">
        <v>0.29125069571439943</v>
      </c>
      <c r="G3" s="149">
        <v>-0.1708275708992808</v>
      </c>
      <c r="H3" s="149">
        <v>-0.10910692582368631</v>
      </c>
    </row>
    <row r="4" spans="1:8">
      <c r="A4" s="147" t="s">
        <v>173</v>
      </c>
      <c r="B4" s="148">
        <v>42456</v>
      </c>
      <c r="C4" s="147">
        <v>81261</v>
      </c>
      <c r="D4" s="147">
        <v>811.21833333333302</v>
      </c>
      <c r="E4" s="147">
        <v>171.98</v>
      </c>
      <c r="F4" s="149">
        <v>0.27717660372020658</v>
      </c>
      <c r="G4" s="149">
        <v>-0.16524663015732255</v>
      </c>
      <c r="H4" s="149">
        <v>-0.1094771453352148</v>
      </c>
    </row>
    <row r="5" spans="1:8">
      <c r="A5" s="147" t="s">
        <v>174</v>
      </c>
      <c r="B5" s="148">
        <v>42457</v>
      </c>
      <c r="C5" s="147">
        <v>80935.7</v>
      </c>
      <c r="D5" s="147">
        <v>813.04</v>
      </c>
      <c r="E5" s="147">
        <v>171.5</v>
      </c>
      <c r="F5" s="149">
        <v>0.24325382988299515</v>
      </c>
      <c r="G5" s="149">
        <v>-0.16212366982082904</v>
      </c>
      <c r="H5" s="149">
        <v>-0.11218098048351188</v>
      </c>
    </row>
    <row r="6" spans="1:8">
      <c r="A6" s="147" t="s">
        <v>175</v>
      </c>
      <c r="B6" s="148">
        <v>42458</v>
      </c>
      <c r="C6" s="147">
        <v>80561.3</v>
      </c>
      <c r="D6" s="147">
        <v>814.83</v>
      </c>
      <c r="E6" s="147">
        <v>171.67</v>
      </c>
      <c r="F6" s="149">
        <v>0.23607481998493296</v>
      </c>
      <c r="G6" s="149">
        <v>-0.15902405796203978</v>
      </c>
      <c r="H6" s="149">
        <v>-0.11203641442093799</v>
      </c>
    </row>
    <row r="7" spans="1:8">
      <c r="A7" s="147" t="s">
        <v>176</v>
      </c>
      <c r="B7" s="148">
        <v>42459</v>
      </c>
      <c r="C7" s="147">
        <v>81480.399999999994</v>
      </c>
      <c r="D7" s="147">
        <v>833.98</v>
      </c>
      <c r="E7" s="147">
        <v>174.46</v>
      </c>
      <c r="F7" s="149">
        <v>0.23966041869522869</v>
      </c>
      <c r="G7" s="149">
        <v>-0.14425849348943642</v>
      </c>
      <c r="H7" s="149">
        <v>-9.6155838773184121E-2</v>
      </c>
    </row>
    <row r="8" spans="1:8">
      <c r="A8" s="147" t="s">
        <v>177</v>
      </c>
      <c r="B8" s="148">
        <v>42462</v>
      </c>
      <c r="C8" s="147">
        <v>81536.899999999994</v>
      </c>
      <c r="D8" s="147">
        <v>829.66</v>
      </c>
      <c r="E8" s="147">
        <v>174.35499999999999</v>
      </c>
      <c r="F8" s="149">
        <v>0.20213042003921733</v>
      </c>
      <c r="G8" s="149">
        <v>-0.16653104688426101</v>
      </c>
      <c r="H8" s="149">
        <v>-0.10109607968488998</v>
      </c>
    </row>
    <row r="9" spans="1:8">
      <c r="A9" s="147" t="s">
        <v>178</v>
      </c>
      <c r="B9" s="148">
        <v>42463</v>
      </c>
      <c r="C9" s="147">
        <v>80852.7</v>
      </c>
      <c r="D9" s="147">
        <v>828.22</v>
      </c>
      <c r="E9" s="147">
        <v>174.32</v>
      </c>
      <c r="F9" s="149">
        <v>0.15073646097375959</v>
      </c>
      <c r="G9" s="149">
        <v>-0.17231385756187256</v>
      </c>
      <c r="H9" s="149">
        <v>-0.10236869207003085</v>
      </c>
    </row>
    <row r="10" spans="1:8">
      <c r="A10" s="147" t="s">
        <v>179</v>
      </c>
      <c r="B10" s="148">
        <v>42464</v>
      </c>
      <c r="C10" s="147">
        <v>80872.100000000006</v>
      </c>
      <c r="D10" s="147">
        <v>826.78</v>
      </c>
      <c r="E10" s="147">
        <v>175.68</v>
      </c>
      <c r="F10" s="149">
        <v>0.1415534717879734</v>
      </c>
      <c r="G10" s="149">
        <v>-0.17803670490923196</v>
      </c>
      <c r="H10" s="149">
        <v>-0.10234530683153642</v>
      </c>
    </row>
    <row r="11" spans="1:8">
      <c r="A11" s="147" t="s">
        <v>180</v>
      </c>
      <c r="B11" s="148">
        <v>42465</v>
      </c>
      <c r="C11" s="147">
        <v>80965.8</v>
      </c>
      <c r="D11" s="147">
        <v>812.97</v>
      </c>
      <c r="E11" s="147">
        <v>174.08</v>
      </c>
      <c r="F11" s="149">
        <v>0.15401817847516908</v>
      </c>
      <c r="G11" s="149">
        <v>-0.1920875320493709</v>
      </c>
      <c r="H11" s="149">
        <v>-0.11786763960677005</v>
      </c>
    </row>
    <row r="12" spans="1:8">
      <c r="A12" s="147" t="s">
        <v>181</v>
      </c>
      <c r="B12" s="148">
        <v>42466</v>
      </c>
      <c r="C12" s="147">
        <v>80752.7</v>
      </c>
      <c r="D12" s="147">
        <v>809.03</v>
      </c>
      <c r="E12" s="147">
        <v>174.17</v>
      </c>
      <c r="F12" s="149">
        <v>0.14243535022430587</v>
      </c>
      <c r="G12" s="149">
        <v>-0.20764898878605353</v>
      </c>
      <c r="H12" s="149">
        <v>-0.1182158768732281</v>
      </c>
    </row>
    <row r="13" spans="1:8">
      <c r="A13" s="147" t="s">
        <v>182</v>
      </c>
      <c r="B13" s="148">
        <v>42469</v>
      </c>
      <c r="C13" s="147">
        <v>80654</v>
      </c>
      <c r="D13" s="147">
        <v>818.01800000000003</v>
      </c>
      <c r="E13" s="147">
        <v>175.98500000000001</v>
      </c>
      <c r="F13" s="149">
        <v>0.15182483419686155</v>
      </c>
      <c r="G13" s="149">
        <v>-0.20834107554853598</v>
      </c>
      <c r="H13" s="149">
        <v>-0.10987190673090297</v>
      </c>
    </row>
    <row r="14" spans="1:8">
      <c r="A14" s="147" t="s">
        <v>183</v>
      </c>
      <c r="B14" s="148">
        <v>42470</v>
      </c>
      <c r="C14" s="147">
        <v>80280.7</v>
      </c>
      <c r="D14" s="147">
        <v>821.01400000000001</v>
      </c>
      <c r="E14" s="147">
        <v>176.59</v>
      </c>
      <c r="F14" s="149">
        <v>0.16714376474727377</v>
      </c>
      <c r="G14" s="149">
        <v>-0.20856814006080704</v>
      </c>
      <c r="H14" s="149">
        <v>-0.10709409920614854</v>
      </c>
    </row>
    <row r="15" spans="1:8">
      <c r="A15" s="147" t="s">
        <v>184</v>
      </c>
      <c r="B15" s="148">
        <v>42471</v>
      </c>
      <c r="C15" s="147">
        <v>80262.399999999994</v>
      </c>
      <c r="D15" s="147">
        <v>824.01</v>
      </c>
      <c r="E15" s="147">
        <v>176.26</v>
      </c>
      <c r="F15" s="149">
        <v>0.17249952888139619</v>
      </c>
      <c r="G15" s="149">
        <v>-0.2087934246154437</v>
      </c>
      <c r="H15" s="149">
        <v>-0.10149360248763828</v>
      </c>
    </row>
    <row r="16" spans="1:8">
      <c r="A16" s="147" t="s">
        <v>185</v>
      </c>
      <c r="B16" s="148">
        <v>42472</v>
      </c>
      <c r="C16" s="147">
        <v>80109.3</v>
      </c>
      <c r="D16" s="147">
        <v>830.88</v>
      </c>
      <c r="E16" s="147">
        <v>176.91</v>
      </c>
      <c r="F16" s="149">
        <v>0.17007155449548894</v>
      </c>
      <c r="G16" s="149">
        <v>-0.19858792210422749</v>
      </c>
      <c r="H16" s="149">
        <v>-9.4580070627974799E-2</v>
      </c>
    </row>
    <row r="17" spans="1:8">
      <c r="A17" s="147" t="s">
        <v>186</v>
      </c>
      <c r="B17" s="148">
        <v>42473</v>
      </c>
      <c r="C17" s="147">
        <v>79588.3</v>
      </c>
      <c r="D17" s="147">
        <v>844.15</v>
      </c>
      <c r="E17" s="147">
        <v>177.78</v>
      </c>
      <c r="F17" s="149">
        <v>0.16906144056593231</v>
      </c>
      <c r="G17" s="149">
        <v>-0.18586708073336089</v>
      </c>
      <c r="H17" s="149">
        <v>-9.7196831200487499E-2</v>
      </c>
    </row>
    <row r="18" spans="1:8">
      <c r="A18" s="147" t="s">
        <v>187</v>
      </c>
      <c r="B18" s="148">
        <v>42476</v>
      </c>
      <c r="C18" s="147">
        <v>77984.800000000003</v>
      </c>
      <c r="D18" s="147">
        <v>843.86800000000005</v>
      </c>
      <c r="E18" s="147">
        <v>178.095</v>
      </c>
      <c r="F18" s="149">
        <v>0.1574910202748836</v>
      </c>
      <c r="G18" s="149">
        <v>-0.18467647655578201</v>
      </c>
      <c r="H18" s="149">
        <v>-0.11590155999851071</v>
      </c>
    </row>
    <row r="19" spans="1:8">
      <c r="A19" s="147" t="s">
        <v>188</v>
      </c>
      <c r="B19" s="148">
        <v>42477</v>
      </c>
      <c r="C19" s="147">
        <v>77516.2</v>
      </c>
      <c r="D19" s="147">
        <v>843.774</v>
      </c>
      <c r="E19" s="147">
        <v>178.2</v>
      </c>
      <c r="F19" s="149">
        <v>0.1504538519534333</v>
      </c>
      <c r="G19" s="149">
        <v>-0.18427865698624313</v>
      </c>
      <c r="H19" s="149">
        <v>-0.12195121951219512</v>
      </c>
    </row>
    <row r="20" spans="1:8">
      <c r="A20" s="147" t="s">
        <v>189</v>
      </c>
      <c r="B20" s="148">
        <v>42478</v>
      </c>
      <c r="C20" s="147">
        <v>78435.399999999994</v>
      </c>
      <c r="D20" s="147">
        <v>843.68</v>
      </c>
      <c r="E20" s="147">
        <v>178.17</v>
      </c>
      <c r="F20" s="149">
        <v>0.17038588889038109</v>
      </c>
      <c r="G20" s="149">
        <v>-0.18388036023486853</v>
      </c>
      <c r="H20" s="149">
        <v>-0.12266102028757153</v>
      </c>
    </row>
    <row r="21" spans="1:8">
      <c r="A21" s="147" t="s">
        <v>190</v>
      </c>
      <c r="B21" s="148">
        <v>42479</v>
      </c>
      <c r="C21" s="147">
        <v>78430.899999999994</v>
      </c>
      <c r="D21" s="147">
        <v>852.73</v>
      </c>
      <c r="E21" s="147">
        <v>179.36</v>
      </c>
      <c r="F21" s="149">
        <v>0.17361279452210554</v>
      </c>
      <c r="G21" s="149">
        <v>-0.18180597000604481</v>
      </c>
      <c r="H21" s="149">
        <v>-0.11823410845091187</v>
      </c>
    </row>
    <row r="22" spans="1:8">
      <c r="A22" s="147" t="s">
        <v>191</v>
      </c>
      <c r="B22" s="148">
        <v>42480</v>
      </c>
      <c r="C22" s="147">
        <v>78269</v>
      </c>
      <c r="D22" s="147">
        <v>849.45</v>
      </c>
      <c r="E22" s="147">
        <v>178.94</v>
      </c>
      <c r="F22" s="149">
        <v>0.17575395227823076</v>
      </c>
      <c r="G22" s="149">
        <v>-0.18915436087857107</v>
      </c>
      <c r="H22" s="149">
        <v>-0.12051508896097518</v>
      </c>
    </row>
    <row r="23" spans="1:8">
      <c r="A23" s="147" t="s">
        <v>192</v>
      </c>
      <c r="B23" s="148">
        <v>42483</v>
      </c>
      <c r="C23" s="147">
        <v>78281.7</v>
      </c>
      <c r="D23" s="147">
        <v>843.3</v>
      </c>
      <c r="E23" s="147">
        <v>179.9675</v>
      </c>
      <c r="F23" s="149">
        <v>0.17645016726630036</v>
      </c>
      <c r="G23" s="149">
        <v>-0.2032433372133452</v>
      </c>
      <c r="H23" s="149">
        <v>-0.12286922298985026</v>
      </c>
    </row>
    <row r="24" spans="1:8">
      <c r="A24" s="147" t="s">
        <v>193</v>
      </c>
      <c r="B24" s="148">
        <v>42484</v>
      </c>
      <c r="C24" s="147">
        <v>78448.3</v>
      </c>
      <c r="D24" s="147">
        <v>841.25</v>
      </c>
      <c r="E24" s="147">
        <v>180.31</v>
      </c>
      <c r="F24" s="149">
        <v>0.18486034354897929</v>
      </c>
      <c r="G24" s="149">
        <v>-0.20787594937185627</v>
      </c>
      <c r="H24" s="149">
        <v>-0.12364520048602667</v>
      </c>
    </row>
    <row r="25" spans="1:8">
      <c r="A25" s="147" t="s">
        <v>194</v>
      </c>
      <c r="B25" s="148">
        <v>42485</v>
      </c>
      <c r="C25" s="147">
        <v>78688.399999999994</v>
      </c>
      <c r="D25" s="147">
        <v>839.2</v>
      </c>
      <c r="E25" s="147">
        <v>181.12</v>
      </c>
      <c r="F25" s="149">
        <v>0.19994266264898553</v>
      </c>
      <c r="G25" s="149">
        <v>-0.21247724329498308</v>
      </c>
      <c r="H25" s="149">
        <v>-0.1171768375901735</v>
      </c>
    </row>
    <row r="26" spans="1:8">
      <c r="A26" s="147" t="s">
        <v>195</v>
      </c>
      <c r="B26" s="148">
        <v>42486</v>
      </c>
      <c r="C26" s="147">
        <v>78394.399999999994</v>
      </c>
      <c r="D26" s="147">
        <v>842.63</v>
      </c>
      <c r="E26" s="147">
        <v>179.2</v>
      </c>
      <c r="F26" s="149">
        <v>0.19671125141585333</v>
      </c>
      <c r="G26" s="149">
        <v>-0.21028856336866575</v>
      </c>
      <c r="H26" s="149">
        <v>-0.1274710293115201</v>
      </c>
    </row>
    <row r="27" spans="1:8">
      <c r="A27" s="147" t="s">
        <v>196</v>
      </c>
      <c r="B27" s="148">
        <v>42487</v>
      </c>
      <c r="C27" s="147">
        <v>78404.7</v>
      </c>
      <c r="D27" s="147">
        <v>843.17</v>
      </c>
      <c r="E27" s="147">
        <v>179.71</v>
      </c>
      <c r="F27" s="149">
        <v>0.19457263830844007</v>
      </c>
      <c r="G27" s="149">
        <v>-0.20418872875197025</v>
      </c>
      <c r="H27" s="149">
        <v>-0.12190950845304405</v>
      </c>
    </row>
    <row r="28" spans="1:8">
      <c r="A28" s="147" t="s">
        <v>197</v>
      </c>
      <c r="B28" s="148">
        <v>42490</v>
      </c>
      <c r="C28" s="147">
        <v>78414.600000000006</v>
      </c>
      <c r="D28" s="147">
        <v>838.61</v>
      </c>
      <c r="E28" s="147">
        <v>179.08</v>
      </c>
      <c r="F28" s="149">
        <v>0.20474186604965872</v>
      </c>
      <c r="G28" s="149">
        <v>-0.20167507249191308</v>
      </c>
      <c r="H28" s="149">
        <v>-0.11704960063110137</v>
      </c>
    </row>
    <row r="29" spans="1:8">
      <c r="A29" s="147" t="s">
        <v>198</v>
      </c>
      <c r="B29" s="148">
        <v>42491</v>
      </c>
      <c r="C29" s="147">
        <v>78384.399999999994</v>
      </c>
      <c r="D29" s="147">
        <v>837.09</v>
      </c>
      <c r="E29" s="147">
        <v>178.87</v>
      </c>
      <c r="F29" s="149">
        <v>0.21685052425026141</v>
      </c>
      <c r="G29" s="149">
        <v>-0.20140240412135091</v>
      </c>
      <c r="H29" s="149">
        <v>-0.11873675912696458</v>
      </c>
    </row>
    <row r="30" spans="1:8">
      <c r="A30" s="147" t="s">
        <v>199</v>
      </c>
      <c r="B30" s="148">
        <v>42492</v>
      </c>
      <c r="C30" s="147">
        <v>78285.399999999994</v>
      </c>
      <c r="D30" s="147">
        <v>835.57</v>
      </c>
      <c r="E30" s="147">
        <v>177.64</v>
      </c>
      <c r="F30" s="149">
        <v>0.22000495573345624</v>
      </c>
      <c r="G30" s="149">
        <v>-0.20264712337656143</v>
      </c>
      <c r="H30" s="149">
        <v>-0.12272210973381414</v>
      </c>
    </row>
    <row r="31" spans="1:8">
      <c r="A31" s="147" t="s">
        <v>200</v>
      </c>
      <c r="B31" s="148">
        <v>42493</v>
      </c>
      <c r="C31" s="147">
        <v>78044.399999999994</v>
      </c>
      <c r="D31" s="147">
        <v>821.09</v>
      </c>
      <c r="E31" s="147">
        <v>175.63</v>
      </c>
      <c r="F31" s="149">
        <v>0.21812855182919688</v>
      </c>
      <c r="G31" s="149">
        <v>-0.21082426665641463</v>
      </c>
      <c r="H31" s="149">
        <v>-0.13784301212507988</v>
      </c>
    </row>
    <row r="32" spans="1:8">
      <c r="A32" s="147" t="s">
        <v>201</v>
      </c>
      <c r="B32" s="148">
        <v>42494</v>
      </c>
      <c r="C32" s="147">
        <v>78033.8</v>
      </c>
      <c r="D32" s="147">
        <v>813.52</v>
      </c>
      <c r="E32" s="147">
        <v>174.47</v>
      </c>
      <c r="F32" s="149">
        <v>0.22829457486360827</v>
      </c>
      <c r="G32" s="149">
        <v>-0.21610193989523874</v>
      </c>
      <c r="H32" s="149">
        <v>-0.14138779527559053</v>
      </c>
    </row>
    <row r="33" spans="1:8">
      <c r="A33" s="147" t="s">
        <v>202</v>
      </c>
      <c r="B33" s="148">
        <v>42497</v>
      </c>
      <c r="C33" s="147">
        <v>77423.899999999994</v>
      </c>
      <c r="D33" s="147">
        <v>805.95399999999995</v>
      </c>
      <c r="E33" s="147">
        <v>174.6575</v>
      </c>
      <c r="F33" s="149">
        <v>0.23118059851254413</v>
      </c>
      <c r="G33" s="149">
        <v>-0.22273035883746228</v>
      </c>
      <c r="H33" s="149">
        <v>-0.1397453578288923</v>
      </c>
    </row>
    <row r="34" spans="1:8">
      <c r="A34" s="147" t="s">
        <v>203</v>
      </c>
      <c r="B34" s="148">
        <v>42498</v>
      </c>
      <c r="C34" s="147">
        <v>77045.3</v>
      </c>
      <c r="D34" s="147">
        <v>803.43200000000002</v>
      </c>
      <c r="E34" s="147">
        <v>174.72</v>
      </c>
      <c r="F34" s="149">
        <v>0.22158782808887922</v>
      </c>
      <c r="G34" s="149">
        <v>-0.2245014575008204</v>
      </c>
      <c r="H34" s="149">
        <v>-0.13522074836666009</v>
      </c>
    </row>
    <row r="35" spans="1:8">
      <c r="A35" s="147" t="s">
        <v>204</v>
      </c>
      <c r="B35" s="148">
        <v>42499</v>
      </c>
      <c r="C35" s="147">
        <v>77106</v>
      </c>
      <c r="D35" s="147">
        <v>800.91</v>
      </c>
      <c r="E35" s="147">
        <v>173.74</v>
      </c>
      <c r="F35" s="149">
        <v>0.21779644955461497</v>
      </c>
      <c r="G35" s="149">
        <v>-0.2216844989941984</v>
      </c>
      <c r="H35" s="149">
        <v>-0.13904856293359757</v>
      </c>
    </row>
    <row r="36" spans="1:8">
      <c r="A36" s="147" t="s">
        <v>205</v>
      </c>
      <c r="B36" s="148">
        <v>42500</v>
      </c>
      <c r="C36" s="147">
        <v>76630.399999999994</v>
      </c>
      <c r="D36" s="147">
        <v>806.91</v>
      </c>
      <c r="E36" s="147">
        <v>173.41</v>
      </c>
      <c r="F36" s="149">
        <v>0.20618151024532749</v>
      </c>
      <c r="G36" s="149">
        <v>-0.2195322474561846</v>
      </c>
      <c r="H36" s="149">
        <v>-0.14777865146451741</v>
      </c>
    </row>
    <row r="37" spans="1:8">
      <c r="A37" s="147" t="s">
        <v>206</v>
      </c>
      <c r="B37" s="148">
        <v>42501</v>
      </c>
      <c r="C37" s="147">
        <v>75982.600000000006</v>
      </c>
      <c r="D37" s="147">
        <v>807.97</v>
      </c>
      <c r="E37" s="147">
        <v>173.42</v>
      </c>
      <c r="F37" s="149">
        <v>0.1972343855126677</v>
      </c>
      <c r="G37" s="149">
        <v>-0.22275900016930628</v>
      </c>
      <c r="H37" s="149">
        <v>-0.15635337614321865</v>
      </c>
    </row>
    <row r="38" spans="1:8">
      <c r="A38" s="147" t="s">
        <v>207</v>
      </c>
      <c r="B38" s="148">
        <v>42504</v>
      </c>
      <c r="C38" s="147">
        <v>76138.600000000006</v>
      </c>
      <c r="D38" s="147">
        <v>801.64599999999996</v>
      </c>
      <c r="E38" s="147">
        <v>172.37</v>
      </c>
      <c r="F38" s="149">
        <v>0.19860270642981726</v>
      </c>
      <c r="G38" s="149">
        <v>-0.22989000432297424</v>
      </c>
      <c r="H38" s="149">
        <v>-0.16113490364025684</v>
      </c>
    </row>
    <row r="39" spans="1:8">
      <c r="A39" s="147" t="s">
        <v>208</v>
      </c>
      <c r="B39" s="148">
        <v>42505</v>
      </c>
      <c r="C39" s="147">
        <v>75863.199999999997</v>
      </c>
      <c r="D39" s="147">
        <v>799.53800000000001</v>
      </c>
      <c r="E39" s="147">
        <v>172.02</v>
      </c>
      <c r="F39" s="149">
        <v>0.19198734215004309</v>
      </c>
      <c r="G39" s="149">
        <v>-0.23187080287062045</v>
      </c>
      <c r="H39" s="149">
        <v>-0.16022261277094318</v>
      </c>
    </row>
    <row r="40" spans="1:8">
      <c r="A40" s="147" t="s">
        <v>209</v>
      </c>
      <c r="B40" s="148">
        <v>42506</v>
      </c>
      <c r="C40" s="147">
        <v>75980.5</v>
      </c>
      <c r="D40" s="147">
        <v>797.43</v>
      </c>
      <c r="E40" s="147">
        <v>171.61</v>
      </c>
      <c r="F40" s="149">
        <v>0.19272845434523589</v>
      </c>
      <c r="G40" s="149">
        <v>-0.23035421291381142</v>
      </c>
      <c r="H40" s="149">
        <v>-0.15757694762161889</v>
      </c>
    </row>
    <row r="41" spans="1:8">
      <c r="A41" s="147" t="s">
        <v>210</v>
      </c>
      <c r="B41" s="148">
        <v>42507</v>
      </c>
      <c r="C41" s="147">
        <v>76292.899999999994</v>
      </c>
      <c r="D41" s="147">
        <v>801.64</v>
      </c>
      <c r="E41" s="147">
        <v>172.18</v>
      </c>
      <c r="F41" s="149">
        <v>0.2028306200120451</v>
      </c>
      <c r="G41" s="149">
        <v>-0.22594574552111835</v>
      </c>
      <c r="H41" s="149">
        <v>-0.15190621613634125</v>
      </c>
    </row>
    <row r="42" spans="1:8">
      <c r="A42" s="147" t="s">
        <v>211</v>
      </c>
      <c r="B42" s="148">
        <v>42508</v>
      </c>
      <c r="C42" s="147">
        <v>76413.3</v>
      </c>
      <c r="D42" s="147">
        <v>794.22</v>
      </c>
      <c r="E42" s="147">
        <v>171.66</v>
      </c>
      <c r="F42" s="149">
        <v>0.20594566613744747</v>
      </c>
      <c r="G42" s="149">
        <v>-0.23299635725902079</v>
      </c>
      <c r="H42" s="149">
        <v>-0.15350855564870058</v>
      </c>
    </row>
    <row r="43" spans="1:8">
      <c r="A43" s="147" t="s">
        <v>212</v>
      </c>
      <c r="B43" s="148">
        <v>42511</v>
      </c>
      <c r="C43" s="147">
        <v>76448.3</v>
      </c>
      <c r="D43" s="147">
        <v>791.02800000000002</v>
      </c>
      <c r="E43" s="147">
        <v>169.59</v>
      </c>
      <c r="F43" s="149">
        <v>0.20397659713527516</v>
      </c>
      <c r="G43" s="149">
        <v>-0.23596534438295025</v>
      </c>
      <c r="H43" s="149">
        <v>-0.16094399366712842</v>
      </c>
    </row>
    <row r="44" spans="1:8">
      <c r="A44" s="147" t="s">
        <v>213</v>
      </c>
      <c r="B44" s="148">
        <v>42513</v>
      </c>
      <c r="C44" s="147">
        <v>76613.899999999994</v>
      </c>
      <c r="D44" s="147">
        <v>788.9</v>
      </c>
      <c r="E44" s="147">
        <v>168.21</v>
      </c>
      <c r="F44" s="149">
        <v>0.20805719412605983</v>
      </c>
      <c r="G44" s="149">
        <v>-0.23142871060451076</v>
      </c>
      <c r="H44" s="149">
        <v>-0.16715353765410701</v>
      </c>
    </row>
    <row r="45" spans="1:8">
      <c r="A45" s="147" t="s">
        <v>214</v>
      </c>
      <c r="B45" s="148">
        <v>42514</v>
      </c>
      <c r="C45" s="147">
        <v>76692.800000000003</v>
      </c>
      <c r="D45" s="147">
        <v>787.99</v>
      </c>
      <c r="E45" s="147">
        <v>168.47</v>
      </c>
      <c r="F45" s="149">
        <v>0.20962554868056427</v>
      </c>
      <c r="G45" s="149">
        <v>-0.22677094270378473</v>
      </c>
      <c r="H45" s="149">
        <v>-0.15786053486628349</v>
      </c>
    </row>
    <row r="46" spans="1:8">
      <c r="A46" s="147" t="s">
        <v>215</v>
      </c>
      <c r="B46" s="148">
        <v>42515</v>
      </c>
      <c r="C46" s="147">
        <v>76853</v>
      </c>
      <c r="D46" s="147">
        <v>799.68</v>
      </c>
      <c r="E46" s="147">
        <v>170.26</v>
      </c>
      <c r="F46" s="149">
        <v>0.21181206529811614</v>
      </c>
      <c r="G46" s="149">
        <v>-0.20776228113105488</v>
      </c>
      <c r="H46" s="149">
        <v>-0.14506653276424808</v>
      </c>
    </row>
    <row r="47" spans="1:8">
      <c r="A47" s="147" t="s">
        <v>216</v>
      </c>
      <c r="B47" s="148">
        <v>42518</v>
      </c>
      <c r="C47" s="147">
        <v>76690.600000000006</v>
      </c>
      <c r="D47" s="147">
        <v>804.46799999999996</v>
      </c>
      <c r="E47" s="147">
        <v>170.47749999999999</v>
      </c>
      <c r="F47" s="149">
        <v>0.21292340881161653</v>
      </c>
      <c r="G47" s="149">
        <v>-0.2004587730405244</v>
      </c>
      <c r="H47" s="149">
        <v>-0.14268292682926831</v>
      </c>
    </row>
    <row r="48" spans="1:8">
      <c r="A48" s="147" t="s">
        <v>217</v>
      </c>
      <c r="B48" s="148">
        <v>42519</v>
      </c>
      <c r="C48" s="147">
        <v>76387</v>
      </c>
      <c r="D48" s="147">
        <v>806.06399999999996</v>
      </c>
      <c r="E48" s="147">
        <v>170.55</v>
      </c>
      <c r="F48" s="149">
        <v>0.20813892798962463</v>
      </c>
      <c r="G48" s="149">
        <v>-0.19629086775747062</v>
      </c>
      <c r="H48" s="149">
        <v>-0.14006958100136135</v>
      </c>
    </row>
    <row r="49" spans="1:8">
      <c r="A49" s="147" t="s">
        <v>218</v>
      </c>
      <c r="B49" s="148">
        <v>42520</v>
      </c>
      <c r="C49" s="147">
        <v>76431.5</v>
      </c>
      <c r="D49" s="147">
        <v>807.66</v>
      </c>
      <c r="E49" s="147">
        <v>169.22</v>
      </c>
      <c r="F49" s="149">
        <v>0.20764325373124892</v>
      </c>
      <c r="G49" s="149">
        <v>-0.19223499054877136</v>
      </c>
      <c r="H49" s="149">
        <v>-0.15058729043268748</v>
      </c>
    </row>
    <row r="50" spans="1:8">
      <c r="A50" s="147" t="s">
        <v>219</v>
      </c>
      <c r="B50" s="148">
        <v>42521</v>
      </c>
      <c r="C50" s="147">
        <v>76144.2</v>
      </c>
      <c r="D50" s="147">
        <v>807.45</v>
      </c>
      <c r="E50" s="147">
        <v>169.1</v>
      </c>
      <c r="F50" s="149">
        <v>0.20295556229620071</v>
      </c>
      <c r="G50" s="149">
        <v>-0.17999018296914382</v>
      </c>
      <c r="H50" s="149">
        <v>-0.14683861072430426</v>
      </c>
    </row>
    <row r="51" spans="1:8">
      <c r="A51" s="147" t="s">
        <v>220</v>
      </c>
      <c r="B51" s="148">
        <v>42522</v>
      </c>
      <c r="C51" s="147">
        <v>76084.2</v>
      </c>
      <c r="D51" s="147">
        <v>807.22</v>
      </c>
      <c r="E51" s="147">
        <v>169.73</v>
      </c>
      <c r="F51" s="149">
        <v>0.20410588836680787</v>
      </c>
      <c r="G51" s="149">
        <v>-0.1770506956291249</v>
      </c>
      <c r="H51" s="149">
        <v>-0.14256125284162668</v>
      </c>
    </row>
    <row r="52" spans="1:8">
      <c r="A52" s="147" t="s">
        <v>221</v>
      </c>
      <c r="B52" s="148">
        <v>42526</v>
      </c>
      <c r="C52" s="147">
        <v>76160.600000000006</v>
      </c>
      <c r="D52" s="147">
        <v>820.05200000000002</v>
      </c>
      <c r="E52" s="147">
        <v>170.52</v>
      </c>
      <c r="F52" s="149">
        <v>0.20981441504122977</v>
      </c>
      <c r="G52" s="149">
        <v>-0.16072009743217108</v>
      </c>
      <c r="H52" s="149">
        <v>-0.12647917627170735</v>
      </c>
    </row>
    <row r="53" spans="1:8">
      <c r="A53" s="147" t="s">
        <v>222</v>
      </c>
      <c r="B53" s="148">
        <v>42527</v>
      </c>
      <c r="C53" s="147">
        <v>76128.600000000006</v>
      </c>
      <c r="D53" s="147">
        <v>823.26</v>
      </c>
      <c r="E53" s="147">
        <v>172.86</v>
      </c>
      <c r="F53" s="149">
        <v>0.22161690300860593</v>
      </c>
      <c r="G53" s="149">
        <v>-0.15223099815671048</v>
      </c>
      <c r="H53" s="149">
        <v>-0.11308363263211896</v>
      </c>
    </row>
    <row r="54" spans="1:8">
      <c r="A54" s="147" t="s">
        <v>223</v>
      </c>
      <c r="B54" s="148">
        <v>42528</v>
      </c>
      <c r="C54" s="147">
        <v>75874.5</v>
      </c>
      <c r="D54" s="147">
        <v>835.9</v>
      </c>
      <c r="E54" s="147">
        <v>174.99</v>
      </c>
      <c r="F54" s="149">
        <v>0.21745541717076744</v>
      </c>
      <c r="G54" s="149">
        <v>-0.14516541391829019</v>
      </c>
      <c r="H54" s="149">
        <v>-0.10810397553516815</v>
      </c>
    </row>
    <row r="55" spans="1:8">
      <c r="A55" s="147" t="s">
        <v>224</v>
      </c>
      <c r="B55" s="148">
        <v>42529</v>
      </c>
      <c r="C55" s="147">
        <v>75876.2</v>
      </c>
      <c r="D55" s="147">
        <v>842.38</v>
      </c>
      <c r="E55" s="147">
        <v>175.3</v>
      </c>
      <c r="F55" s="149">
        <v>0.21263776306032178</v>
      </c>
      <c r="G55" s="149">
        <v>-0.13464126412764554</v>
      </c>
      <c r="H55" s="149">
        <v>-0.10843250940901228</v>
      </c>
    </row>
    <row r="56" spans="1:8">
      <c r="A56" s="147" t="s">
        <v>225</v>
      </c>
      <c r="B56" s="148">
        <v>42532</v>
      </c>
      <c r="C56" s="147">
        <v>74850.100000000006</v>
      </c>
      <c r="D56" s="147">
        <v>822.62800000000004</v>
      </c>
      <c r="E56" s="147">
        <v>173.8075</v>
      </c>
      <c r="F56" s="149">
        <v>0.19467131021031614</v>
      </c>
      <c r="G56" s="149">
        <v>-0.15365574117932701</v>
      </c>
      <c r="H56" s="149">
        <v>-0.11665226672087814</v>
      </c>
    </row>
    <row r="57" spans="1:8">
      <c r="A57" s="147" t="s">
        <v>226</v>
      </c>
      <c r="B57" s="148">
        <v>42533</v>
      </c>
      <c r="C57" s="147">
        <v>74817.8</v>
      </c>
      <c r="D57" s="147">
        <v>816.04399999999998</v>
      </c>
      <c r="E57" s="147">
        <v>173.31</v>
      </c>
      <c r="F57" s="149">
        <v>0.19819672656224974</v>
      </c>
      <c r="G57" s="149">
        <v>-0.15915961710853055</v>
      </c>
      <c r="H57" s="149">
        <v>-0.11182288730589862</v>
      </c>
    </row>
    <row r="58" spans="1:8">
      <c r="A58" s="147" t="s">
        <v>227</v>
      </c>
      <c r="B58" s="148">
        <v>42534</v>
      </c>
      <c r="C58" s="147">
        <v>74700.5</v>
      </c>
      <c r="D58" s="147">
        <v>809.46</v>
      </c>
      <c r="E58" s="147">
        <v>172.76</v>
      </c>
      <c r="F58" s="149">
        <v>0.19408269646684961</v>
      </c>
      <c r="G58" s="149">
        <v>-0.16147678538131638</v>
      </c>
      <c r="H58" s="149">
        <v>-0.11514034009424312</v>
      </c>
    </row>
    <row r="59" spans="1:8">
      <c r="A59" s="147" t="s">
        <v>228</v>
      </c>
      <c r="B59" s="148">
        <v>42535</v>
      </c>
      <c r="C59" s="147">
        <v>73959.7</v>
      </c>
      <c r="D59" s="147">
        <v>803.06</v>
      </c>
      <c r="E59" s="147">
        <v>172.92</v>
      </c>
      <c r="F59" s="149">
        <v>0.16362569363920842</v>
      </c>
      <c r="G59" s="149">
        <v>-0.17159067464410982</v>
      </c>
      <c r="H59" s="149">
        <v>-0.11649294911097496</v>
      </c>
    </row>
    <row r="60" spans="1:8">
      <c r="A60" s="147" t="s">
        <v>229</v>
      </c>
      <c r="B60" s="148">
        <v>42536</v>
      </c>
      <c r="C60" s="147">
        <v>73877.100000000006</v>
      </c>
      <c r="D60" s="147">
        <v>808.19</v>
      </c>
      <c r="E60" s="147">
        <v>173.49</v>
      </c>
      <c r="F60" s="149">
        <v>0.15729163076749564</v>
      </c>
      <c r="G60" s="149">
        <v>-0.17543412165608985</v>
      </c>
      <c r="H60" s="149">
        <v>-0.1120835252571778</v>
      </c>
    </row>
    <row r="61" spans="1:8">
      <c r="A61" s="147" t="s">
        <v>230</v>
      </c>
      <c r="B61" s="148">
        <v>42539</v>
      </c>
      <c r="C61" s="147">
        <v>73906.5</v>
      </c>
      <c r="D61" s="147">
        <v>815.97799999999995</v>
      </c>
      <c r="E61" s="147">
        <v>173.45249999999999</v>
      </c>
      <c r="F61" s="149">
        <v>0.15821484484577053</v>
      </c>
      <c r="G61" s="149">
        <v>-0.17051803358679307</v>
      </c>
      <c r="H61" s="149">
        <v>-0.11177539942646464</v>
      </c>
    </row>
    <row r="62" spans="1:8">
      <c r="A62" s="147" t="s">
        <v>231</v>
      </c>
      <c r="B62" s="148">
        <v>42540</v>
      </c>
      <c r="C62" s="147">
        <v>73027.899999999994</v>
      </c>
      <c r="D62" s="147">
        <v>818.57399999999996</v>
      </c>
      <c r="E62" s="147">
        <v>173.44</v>
      </c>
      <c r="F62" s="149">
        <v>0.13615240406680496</v>
      </c>
      <c r="G62" s="149">
        <v>-0.17089638407778796</v>
      </c>
      <c r="H62" s="149">
        <v>-0.11329243353783225</v>
      </c>
    </row>
    <row r="63" spans="1:8">
      <c r="A63" s="147" t="s">
        <v>232</v>
      </c>
      <c r="B63" s="148">
        <v>42541</v>
      </c>
      <c r="C63" s="147">
        <v>72615</v>
      </c>
      <c r="D63" s="147">
        <v>821.17</v>
      </c>
      <c r="E63" s="147">
        <v>174.1</v>
      </c>
      <c r="F63" s="149">
        <v>0.11991918506465971</v>
      </c>
      <c r="G63" s="149">
        <v>-0.17109632874721148</v>
      </c>
      <c r="H63" s="149">
        <v>-0.10905276086177784</v>
      </c>
    </row>
    <row r="64" spans="1:8">
      <c r="A64" s="147" t="s">
        <v>233</v>
      </c>
      <c r="B64" s="148">
        <v>42542</v>
      </c>
      <c r="C64" s="147">
        <v>72799.199999999997</v>
      </c>
      <c r="D64" s="147">
        <v>825.35</v>
      </c>
      <c r="E64" s="147">
        <v>174.48</v>
      </c>
      <c r="F64" s="149">
        <v>0.1224467140319716</v>
      </c>
      <c r="G64" s="149">
        <v>-0.16909122026356316</v>
      </c>
      <c r="H64" s="149">
        <v>-0.10929603348818218</v>
      </c>
    </row>
    <row r="65" spans="1:8">
      <c r="A65" s="147" t="s">
        <v>234</v>
      </c>
      <c r="B65" s="148">
        <v>42543</v>
      </c>
      <c r="C65" s="147">
        <v>73644.800000000003</v>
      </c>
      <c r="D65" s="147">
        <v>829.33</v>
      </c>
      <c r="E65" s="147">
        <v>174.54</v>
      </c>
      <c r="F65" s="149">
        <v>0.13627989792045336</v>
      </c>
      <c r="G65" s="149">
        <v>-0.14763570735557707</v>
      </c>
      <c r="H65" s="149">
        <v>-0.10201036695949695</v>
      </c>
    </row>
    <row r="66" spans="1:8">
      <c r="A66" s="147" t="s">
        <v>235</v>
      </c>
      <c r="B66" s="148">
        <v>42546</v>
      </c>
      <c r="C66" s="147">
        <v>73672</v>
      </c>
      <c r="D66" s="147">
        <v>817.28499999999997</v>
      </c>
      <c r="E66" s="147">
        <v>172.89750000000001</v>
      </c>
      <c r="F66" s="149">
        <v>0.14572933093214147</v>
      </c>
      <c r="G66" s="149">
        <v>-0.15412265394877656</v>
      </c>
      <c r="H66" s="149">
        <v>-0.10813215722686476</v>
      </c>
    </row>
    <row r="67" spans="1:8">
      <c r="A67" s="147" t="s">
        <v>236</v>
      </c>
      <c r="B67" s="148">
        <v>42547</v>
      </c>
      <c r="C67" s="147">
        <v>73743.5</v>
      </c>
      <c r="D67" s="147">
        <v>813.27</v>
      </c>
      <c r="E67" s="147">
        <v>172.35</v>
      </c>
      <c r="F67" s="149">
        <v>0.14627974178064407</v>
      </c>
      <c r="G67" s="149">
        <v>-0.15233161701861542</v>
      </c>
      <c r="H67" s="149">
        <v>-0.10196957065443935</v>
      </c>
    </row>
    <row r="68" spans="1:8">
      <c r="A68" s="147" t="s">
        <v>237</v>
      </c>
      <c r="B68" s="148">
        <v>42549</v>
      </c>
      <c r="C68" s="147">
        <v>74190.5</v>
      </c>
      <c r="D68" s="147">
        <v>805.24</v>
      </c>
      <c r="E68" s="147">
        <v>173.1</v>
      </c>
      <c r="F68" s="149">
        <v>0.14275306287795009</v>
      </c>
      <c r="G68" s="149">
        <v>-0.17177680637696069</v>
      </c>
      <c r="H68" s="149">
        <v>-0.10231810402945607</v>
      </c>
    </row>
    <row r="69" spans="1:8">
      <c r="A69" s="147" t="s">
        <v>238</v>
      </c>
      <c r="B69" s="148">
        <v>42550</v>
      </c>
      <c r="C69" s="147">
        <v>73940.3</v>
      </c>
      <c r="D69" s="147">
        <v>821.82</v>
      </c>
      <c r="E69" s="147">
        <v>175.1</v>
      </c>
      <c r="F69" s="149">
        <v>0.13996682176566178</v>
      </c>
      <c r="G69" s="149">
        <v>-0.1544278791246102</v>
      </c>
      <c r="H69" s="149">
        <v>-9.3544546254594407E-2</v>
      </c>
    </row>
    <row r="70" spans="1:8">
      <c r="A70" s="147" t="s">
        <v>239</v>
      </c>
      <c r="B70" s="148">
        <v>42553</v>
      </c>
      <c r="C70" s="147">
        <v>73965.5</v>
      </c>
      <c r="D70" s="147">
        <v>834.78</v>
      </c>
      <c r="E70" s="147">
        <v>175.7525</v>
      </c>
      <c r="F70" s="149">
        <v>0.12305802541117017</v>
      </c>
      <c r="G70" s="149">
        <v>-0.1257273561311566</v>
      </c>
      <c r="H70" s="149">
        <v>-9.1295693087224072E-2</v>
      </c>
    </row>
    <row r="71" spans="1:8">
      <c r="A71" s="147" t="s">
        <v>240</v>
      </c>
      <c r="B71" s="148">
        <v>42554</v>
      </c>
      <c r="C71" s="147">
        <v>74064</v>
      </c>
      <c r="D71" s="147">
        <v>839.1</v>
      </c>
      <c r="E71" s="147">
        <v>175.97</v>
      </c>
      <c r="F71" s="149">
        <v>0.12593322296560805</v>
      </c>
      <c r="G71" s="149">
        <v>-0.11593094336521503</v>
      </c>
      <c r="H71" s="149">
        <v>-9.0547315106723869E-2</v>
      </c>
    </row>
    <row r="72" spans="1:8">
      <c r="A72" s="147" t="s">
        <v>241</v>
      </c>
      <c r="B72" s="148">
        <v>42555</v>
      </c>
      <c r="C72" s="147">
        <v>73947.199999999997</v>
      </c>
      <c r="D72" s="147">
        <v>843.42</v>
      </c>
      <c r="E72" s="147">
        <v>176.45</v>
      </c>
      <c r="F72" s="149">
        <v>0.12007440180915152</v>
      </c>
      <c r="G72" s="149">
        <v>-0.10601628084456893</v>
      </c>
      <c r="H72" s="149">
        <v>-8.1945889698231023E-2</v>
      </c>
    </row>
    <row r="73" spans="1:8">
      <c r="A73" s="147" t="s">
        <v>242</v>
      </c>
      <c r="B73" s="148">
        <v>42556</v>
      </c>
      <c r="C73" s="147">
        <v>74049.100000000006</v>
      </c>
      <c r="D73" s="147">
        <v>831.68</v>
      </c>
      <c r="E73" s="147">
        <v>175.83</v>
      </c>
      <c r="F73" s="149">
        <v>0.10916038309562137</v>
      </c>
      <c r="G73" s="149">
        <v>-0.10596076323568937</v>
      </c>
      <c r="H73" s="149">
        <v>-7.8265883833088634E-2</v>
      </c>
    </row>
    <row r="74" spans="1:8">
      <c r="A74" s="147" t="s">
        <v>243</v>
      </c>
      <c r="B74" s="148">
        <v>42560</v>
      </c>
      <c r="C74" s="147">
        <v>73716.600000000006</v>
      </c>
      <c r="D74" s="147">
        <v>841.71333333333303</v>
      </c>
      <c r="E74" s="147">
        <v>175.726</v>
      </c>
      <c r="F74" s="149">
        <v>0.10324793692698653</v>
      </c>
      <c r="G74" s="149">
        <v>-0.10337432135413216</v>
      </c>
      <c r="H74" s="149">
        <v>-8.449339390655608E-2</v>
      </c>
    </row>
    <row r="75" spans="1:8">
      <c r="A75" s="147" t="s">
        <v>244</v>
      </c>
      <c r="B75" s="148">
        <v>42561</v>
      </c>
      <c r="C75" s="147">
        <v>73764.2</v>
      </c>
      <c r="D75" s="147">
        <v>844.22166666666703</v>
      </c>
      <c r="E75" s="147">
        <v>175.7</v>
      </c>
      <c r="F75" s="149">
        <v>9.0437924265001524E-2</v>
      </c>
      <c r="G75" s="149">
        <v>-0.102735018510973</v>
      </c>
      <c r="H75" s="149">
        <v>-8.6038285476487841E-2</v>
      </c>
    </row>
    <row r="76" spans="1:8">
      <c r="A76" s="147" t="s">
        <v>245</v>
      </c>
      <c r="B76" s="148">
        <v>42562</v>
      </c>
      <c r="C76" s="147">
        <v>73816.7</v>
      </c>
      <c r="D76" s="147">
        <v>846.73</v>
      </c>
      <c r="E76" s="147">
        <v>178.24</v>
      </c>
      <c r="F76" s="149">
        <v>6.6800106944916005E-2</v>
      </c>
      <c r="G76" s="149">
        <v>-0.10209859916649877</v>
      </c>
      <c r="H76" s="149">
        <v>-7.7384957813551369E-2</v>
      </c>
    </row>
    <row r="77" spans="1:8">
      <c r="A77" s="147" t="s">
        <v>246</v>
      </c>
      <c r="B77" s="148">
        <v>42563</v>
      </c>
      <c r="C77" s="147">
        <v>73736</v>
      </c>
      <c r="D77" s="147">
        <v>854.08</v>
      </c>
      <c r="E77" s="147">
        <v>179</v>
      </c>
      <c r="F77" s="149">
        <v>6.196576580469082E-2</v>
      </c>
      <c r="G77" s="149">
        <v>-9.2205818266849482E-2</v>
      </c>
      <c r="H77" s="149">
        <v>-7.7557330584900885E-2</v>
      </c>
    </row>
    <row r="78" spans="1:8">
      <c r="A78" s="147" t="s">
        <v>247</v>
      </c>
      <c r="B78" s="148">
        <v>42564</v>
      </c>
      <c r="C78" s="147">
        <v>73763</v>
      </c>
      <c r="D78" s="147">
        <v>856.36</v>
      </c>
      <c r="E78" s="147">
        <v>181.1</v>
      </c>
      <c r="F78" s="149">
        <v>7.1705141970456632E-2</v>
      </c>
      <c r="G78" s="149">
        <v>-8.7016780741593691E-2</v>
      </c>
      <c r="H78" s="149">
        <v>-7.1853218532185403E-2</v>
      </c>
    </row>
    <row r="79" spans="1:8">
      <c r="A79" s="147" t="s">
        <v>248</v>
      </c>
      <c r="B79" s="148">
        <v>42567</v>
      </c>
      <c r="C79" s="147">
        <v>73868</v>
      </c>
      <c r="D79" s="147">
        <v>864.62199999999996</v>
      </c>
      <c r="E79" s="147">
        <v>181.58750000000001</v>
      </c>
      <c r="F79" s="149">
        <v>8.3928602872554769E-2</v>
      </c>
      <c r="G79" s="149">
        <v>-7.5715431075952799E-2</v>
      </c>
      <c r="H79" s="149">
        <v>-6.7395100405731601E-2</v>
      </c>
    </row>
    <row r="80" spans="1:8">
      <c r="A80" s="147" t="s">
        <v>249</v>
      </c>
      <c r="B80" s="148">
        <v>42568</v>
      </c>
      <c r="C80" s="147">
        <v>74194.8</v>
      </c>
      <c r="D80" s="147">
        <v>867.37599999999998</v>
      </c>
      <c r="E80" s="147">
        <v>181.75</v>
      </c>
      <c r="F80" s="149">
        <v>9.0287094769047282E-2</v>
      </c>
      <c r="G80" s="149">
        <v>-7.7073025398750827E-2</v>
      </c>
      <c r="H80" s="149">
        <v>-6.999948830783409E-2</v>
      </c>
    </row>
    <row r="81" spans="1:8">
      <c r="A81" s="147" t="s">
        <v>250</v>
      </c>
      <c r="B81" s="148">
        <v>42569</v>
      </c>
      <c r="C81" s="147">
        <v>74196.899999999994</v>
      </c>
      <c r="D81" s="147">
        <v>870.13</v>
      </c>
      <c r="E81" s="147">
        <v>181.2</v>
      </c>
      <c r="F81" s="149">
        <v>9.6874958421971469E-2</v>
      </c>
      <c r="G81" s="149">
        <v>-6.5521833451468114E-2</v>
      </c>
      <c r="H81" s="149">
        <v>-7.1150297313922639E-2</v>
      </c>
    </row>
    <row r="82" spans="1:8">
      <c r="A82" s="147" t="s">
        <v>251</v>
      </c>
      <c r="B82" s="148">
        <v>42570</v>
      </c>
      <c r="C82" s="147">
        <v>74313.600000000006</v>
      </c>
      <c r="D82" s="147">
        <v>868.12</v>
      </c>
      <c r="E82" s="147">
        <v>180.17</v>
      </c>
      <c r="F82" s="149">
        <v>0.10855760237363943</v>
      </c>
      <c r="G82" s="149">
        <v>-4.3937551761202398E-2</v>
      </c>
      <c r="H82" s="149">
        <v>-6.7901394241961732E-2</v>
      </c>
    </row>
    <row r="83" spans="1:8">
      <c r="A83" s="147" t="s">
        <v>252</v>
      </c>
      <c r="B83" s="148">
        <v>42571</v>
      </c>
      <c r="C83" s="147">
        <v>74514.100000000006</v>
      </c>
      <c r="D83" s="147">
        <v>870.76</v>
      </c>
      <c r="E83" s="147">
        <v>179.89</v>
      </c>
      <c r="F83" s="149">
        <v>0.11252601623831349</v>
      </c>
      <c r="G83" s="149">
        <v>-3.2819879419043296E-2</v>
      </c>
      <c r="H83" s="149">
        <v>-6.6476388168137057E-2</v>
      </c>
    </row>
    <row r="84" spans="1:8">
      <c r="A84" s="147" t="s">
        <v>253</v>
      </c>
      <c r="B84" s="148">
        <v>42574</v>
      </c>
      <c r="C84" s="147">
        <v>74934.3</v>
      </c>
      <c r="D84" s="147">
        <v>869.76400000000001</v>
      </c>
      <c r="E84" s="147">
        <v>178.3</v>
      </c>
      <c r="F84" s="149">
        <v>0.12782542210128045</v>
      </c>
      <c r="G84" s="149">
        <v>-2.5583688102173485E-2</v>
      </c>
      <c r="H84" s="149">
        <v>-6.5660535555206234E-2</v>
      </c>
    </row>
    <row r="85" spans="1:8">
      <c r="A85" s="147" t="s">
        <v>254</v>
      </c>
      <c r="B85" s="148">
        <v>42575</v>
      </c>
      <c r="C85" s="147">
        <v>75183.899999999994</v>
      </c>
      <c r="D85" s="147">
        <v>869.43200000000002</v>
      </c>
      <c r="E85" s="147">
        <v>177.77</v>
      </c>
      <c r="F85" s="149">
        <v>0.1307635040119115</v>
      </c>
      <c r="G85" s="149">
        <v>-2.4469278757685897E-2</v>
      </c>
      <c r="H85" s="149">
        <v>-6.5401398454339899E-2</v>
      </c>
    </row>
    <row r="86" spans="1:8">
      <c r="A86" s="147" t="s">
        <v>255</v>
      </c>
      <c r="B86" s="148">
        <v>42576</v>
      </c>
      <c r="C86" s="147">
        <v>75466.5</v>
      </c>
      <c r="D86" s="147">
        <v>869.1</v>
      </c>
      <c r="E86" s="147">
        <v>179.1</v>
      </c>
      <c r="F86" s="149">
        <v>0.13006452463061935</v>
      </c>
      <c r="G86" s="149">
        <v>-3.4462071723770138E-2</v>
      </c>
      <c r="H86" s="149">
        <v>-6.1714165968147494E-2</v>
      </c>
    </row>
    <row r="87" spans="1:8">
      <c r="A87" s="147" t="s">
        <v>256</v>
      </c>
      <c r="B87" s="148">
        <v>42577</v>
      </c>
      <c r="C87" s="147">
        <v>75501</v>
      </c>
      <c r="D87" s="147">
        <v>870.72</v>
      </c>
      <c r="E87" s="147">
        <v>178.96</v>
      </c>
      <c r="F87" s="149">
        <v>0.12975219101686819</v>
      </c>
      <c r="G87" s="149">
        <v>-2.6647797012602781E-2</v>
      </c>
      <c r="H87" s="149">
        <v>-6.0971770385140123E-2</v>
      </c>
    </row>
    <row r="88" spans="1:8">
      <c r="A88" s="147" t="s">
        <v>257</v>
      </c>
      <c r="B88" s="148">
        <v>42578</v>
      </c>
      <c r="C88" s="147">
        <v>76225.7</v>
      </c>
      <c r="D88" s="147">
        <v>874.05</v>
      </c>
      <c r="E88" s="147">
        <v>180.08</v>
      </c>
      <c r="F88" s="149">
        <v>0.14572564462915505</v>
      </c>
      <c r="G88" s="149">
        <v>-2.0896064092913225E-2</v>
      </c>
      <c r="H88" s="149">
        <v>-5.4598908021839421E-2</v>
      </c>
    </row>
    <row r="89" spans="1:8">
      <c r="A89" s="147" t="s">
        <v>258</v>
      </c>
      <c r="B89" s="148">
        <v>42582</v>
      </c>
      <c r="C89" s="147">
        <v>76579.7</v>
      </c>
      <c r="D89" s="147">
        <v>880.85</v>
      </c>
      <c r="E89" s="147">
        <v>178.21</v>
      </c>
      <c r="F89" s="149">
        <v>0.14938455604134671</v>
      </c>
      <c r="G89" s="149">
        <v>-1.1225234326766587E-2</v>
      </c>
      <c r="H89" s="149">
        <v>-6.4759905536604601E-2</v>
      </c>
    </row>
    <row r="90" spans="1:8">
      <c r="A90" s="147" t="s">
        <v>259</v>
      </c>
      <c r="B90" s="148">
        <v>42583</v>
      </c>
      <c r="C90" s="147">
        <v>76647.399999999994</v>
      </c>
      <c r="D90" s="147">
        <v>882.55</v>
      </c>
      <c r="E90" s="147">
        <v>181.31</v>
      </c>
      <c r="F90" s="149">
        <v>0.15353438973477584</v>
      </c>
      <c r="G90" s="149">
        <v>-1.182385148525944E-2</v>
      </c>
      <c r="H90" s="149">
        <v>-4.2157536055787315E-2</v>
      </c>
    </row>
    <row r="91" spans="1:8">
      <c r="A91" s="147" t="s">
        <v>260</v>
      </c>
      <c r="B91" s="148">
        <v>42584</v>
      </c>
      <c r="C91" s="147">
        <v>77089.8</v>
      </c>
      <c r="D91" s="147">
        <v>876.77</v>
      </c>
      <c r="E91" s="147">
        <v>179.68</v>
      </c>
      <c r="F91" s="149">
        <v>0.16009992325171929</v>
      </c>
      <c r="G91" s="149">
        <v>-1.7018891193452568E-2</v>
      </c>
      <c r="H91" s="149">
        <v>-5.5508830950378507E-2</v>
      </c>
    </row>
    <row r="92" spans="1:8">
      <c r="A92" s="147" t="s">
        <v>261</v>
      </c>
      <c r="B92" s="148">
        <v>42585</v>
      </c>
      <c r="C92" s="147">
        <v>77882.899999999994</v>
      </c>
      <c r="D92" s="147">
        <v>868.18</v>
      </c>
      <c r="E92" s="147">
        <v>178.75</v>
      </c>
      <c r="F92" s="149">
        <v>0.18002784810510164</v>
      </c>
      <c r="G92" s="149">
        <v>-2.3858781200809531E-2</v>
      </c>
      <c r="H92" s="149">
        <v>-4.5189893702259565E-2</v>
      </c>
    </row>
    <row r="93" spans="1:8">
      <c r="A93" s="147" t="s">
        <v>262</v>
      </c>
      <c r="B93" s="148">
        <v>42588</v>
      </c>
      <c r="C93" s="147">
        <v>78324.899999999994</v>
      </c>
      <c r="D93" s="147">
        <v>884.59</v>
      </c>
      <c r="E93" s="147">
        <v>180.79750000000001</v>
      </c>
      <c r="F93" s="149">
        <v>0.18721759494342427</v>
      </c>
      <c r="G93" s="149">
        <v>-4.4566991165381209E-3</v>
      </c>
      <c r="H93" s="149">
        <v>-2.9014500537056787E-2</v>
      </c>
    </row>
    <row r="94" spans="1:8">
      <c r="A94" s="147" t="s">
        <v>263</v>
      </c>
      <c r="B94" s="148">
        <v>42589</v>
      </c>
      <c r="C94" s="147">
        <v>78704.600000000006</v>
      </c>
      <c r="D94" s="147">
        <v>890.06</v>
      </c>
      <c r="E94" s="147">
        <v>181.48</v>
      </c>
      <c r="F94" s="149">
        <v>0.1942473115832184</v>
      </c>
      <c r="G94" s="149">
        <v>2.6585558184069047E-3</v>
      </c>
      <c r="H94" s="149">
        <v>-2.3986232117887529E-2</v>
      </c>
    </row>
    <row r="95" spans="1:8">
      <c r="A95" s="147" t="s">
        <v>264</v>
      </c>
      <c r="B95" s="148">
        <v>42590</v>
      </c>
      <c r="C95" s="147">
        <v>78324.899999999994</v>
      </c>
      <c r="D95" s="147">
        <v>895.53</v>
      </c>
      <c r="E95" s="147">
        <v>182.35</v>
      </c>
      <c r="F95" s="149">
        <v>0.19209994018565268</v>
      </c>
      <c r="G95" s="149">
        <v>3.9247542676770442E-2</v>
      </c>
      <c r="H95" s="149">
        <v>8.9636474298677715E-3</v>
      </c>
    </row>
    <row r="96" spans="1:8">
      <c r="A96" s="147" t="s">
        <v>265</v>
      </c>
      <c r="B96" s="148">
        <v>42591</v>
      </c>
      <c r="C96" s="147">
        <v>78368.399999999994</v>
      </c>
      <c r="D96" s="147">
        <v>899.79</v>
      </c>
      <c r="E96" s="147">
        <v>182.83</v>
      </c>
      <c r="F96" s="149">
        <v>0.19986587929442701</v>
      </c>
      <c r="G96" s="149">
        <v>4.9305547457172416E-2</v>
      </c>
      <c r="H96" s="149">
        <v>1.808361059680097E-2</v>
      </c>
    </row>
    <row r="97" spans="1:8">
      <c r="A97" s="147" t="s">
        <v>266</v>
      </c>
      <c r="B97" s="148">
        <v>42592</v>
      </c>
      <c r="C97" s="147">
        <v>78190.5</v>
      </c>
      <c r="D97" s="147">
        <v>902.99</v>
      </c>
      <c r="E97" s="147">
        <v>183.29</v>
      </c>
      <c r="F97" s="149">
        <v>0.19850735516148865</v>
      </c>
      <c r="G97" s="149">
        <v>5.4759318311899063E-2</v>
      </c>
      <c r="H97" s="149">
        <v>2.2823660714285765E-2</v>
      </c>
    </row>
    <row r="98" spans="1:8">
      <c r="A98" s="147" t="s">
        <v>267</v>
      </c>
      <c r="B98" s="148">
        <v>42595</v>
      </c>
      <c r="C98" s="147">
        <v>78218.8</v>
      </c>
      <c r="D98" s="147">
        <v>910.71199999999999</v>
      </c>
      <c r="E98" s="147">
        <v>183.05</v>
      </c>
      <c r="F98" s="149">
        <v>0.19779181501473908</v>
      </c>
      <c r="G98" s="149">
        <v>6.552163891846341E-2</v>
      </c>
      <c r="H98" s="149">
        <v>3.0338849487785646E-2</v>
      </c>
    </row>
    <row r="99" spans="1:8">
      <c r="A99" s="147" t="s">
        <v>268</v>
      </c>
      <c r="B99" s="148">
        <v>42596</v>
      </c>
      <c r="C99" s="147">
        <v>78205.100000000006</v>
      </c>
      <c r="D99" s="147">
        <v>913.28599999999994</v>
      </c>
      <c r="E99" s="147">
        <v>182.97</v>
      </c>
      <c r="F99" s="149">
        <v>0.1996597606359316</v>
      </c>
      <c r="G99" s="149">
        <v>7.683582511908682E-2</v>
      </c>
      <c r="H99" s="149">
        <v>4.0134159513387502E-2</v>
      </c>
    </row>
    <row r="100" spans="1:8">
      <c r="A100" s="147" t="s">
        <v>269</v>
      </c>
      <c r="B100" s="148">
        <v>42597</v>
      </c>
      <c r="C100" s="147">
        <v>77828.800000000003</v>
      </c>
      <c r="D100" s="147">
        <v>915.86</v>
      </c>
      <c r="E100" s="147">
        <v>182.94</v>
      </c>
      <c r="F100" s="149">
        <v>0.19335830587427139</v>
      </c>
      <c r="G100" s="149">
        <v>8.9647951838764506E-2</v>
      </c>
      <c r="H100" s="149">
        <v>5.0232504736207551E-2</v>
      </c>
    </row>
    <row r="101" spans="1:8">
      <c r="A101" s="147" t="s">
        <v>270</v>
      </c>
      <c r="B101" s="148">
        <v>42598</v>
      </c>
      <c r="C101" s="147">
        <v>77855.5</v>
      </c>
      <c r="D101" s="147">
        <v>915.6</v>
      </c>
      <c r="E101" s="147">
        <v>183.78</v>
      </c>
      <c r="F101" s="149">
        <v>0.19364507474128012</v>
      </c>
      <c r="G101" s="149">
        <v>0.14555104308202793</v>
      </c>
      <c r="H101" s="149">
        <v>9.7292294832372894E-2</v>
      </c>
    </row>
    <row r="102" spans="1:8">
      <c r="A102" s="147" t="s">
        <v>271</v>
      </c>
      <c r="B102" s="148">
        <v>42599</v>
      </c>
      <c r="C102" s="147">
        <v>77879</v>
      </c>
      <c r="D102" s="147">
        <v>909.67</v>
      </c>
      <c r="E102" s="147">
        <v>182.62</v>
      </c>
      <c r="F102" s="149">
        <v>0.20032859956782678</v>
      </c>
      <c r="G102" s="149">
        <v>0.15805112040717062</v>
      </c>
      <c r="H102" s="149">
        <v>0.10511346444780645</v>
      </c>
    </row>
    <row r="103" spans="1:8">
      <c r="A103" s="147" t="s">
        <v>272</v>
      </c>
      <c r="B103" s="148">
        <v>42602</v>
      </c>
      <c r="C103" s="147">
        <v>77968.7</v>
      </c>
      <c r="D103" s="147">
        <v>906.4</v>
      </c>
      <c r="E103" s="147">
        <v>181.78749999999999</v>
      </c>
      <c r="F103" s="149">
        <v>0.2059825278879408</v>
      </c>
      <c r="G103" s="149">
        <v>0.17444316311854569</v>
      </c>
      <c r="H103" s="149">
        <v>0.14231180092999884</v>
      </c>
    </row>
    <row r="104" spans="1:8">
      <c r="A104" s="147" t="s">
        <v>273</v>
      </c>
      <c r="B104" s="148">
        <v>42603</v>
      </c>
      <c r="C104" s="147">
        <v>78086.399999999994</v>
      </c>
      <c r="D104" s="147">
        <v>905.31</v>
      </c>
      <c r="E104" s="147">
        <v>181.51</v>
      </c>
      <c r="F104" s="149">
        <v>0.21635022033636919</v>
      </c>
      <c r="G104" s="149">
        <v>0.14808380044132186</v>
      </c>
      <c r="H104" s="149">
        <v>9.4290709591849042E-2</v>
      </c>
    </row>
    <row r="105" spans="1:8">
      <c r="A105" s="147" t="s">
        <v>274</v>
      </c>
      <c r="B105" s="148">
        <v>42604</v>
      </c>
      <c r="C105" s="147">
        <v>78086.100000000006</v>
      </c>
      <c r="D105" s="147">
        <v>904.22</v>
      </c>
      <c r="E105" s="147">
        <v>180.94</v>
      </c>
      <c r="F105" s="149">
        <v>0.21617694241366103</v>
      </c>
      <c r="G105" s="149">
        <v>0.1485075574749144</v>
      </c>
      <c r="H105" s="149">
        <v>0.10000607939692374</v>
      </c>
    </row>
    <row r="106" spans="1:8">
      <c r="A106" s="147" t="s">
        <v>275</v>
      </c>
      <c r="B106" s="148">
        <v>42605</v>
      </c>
      <c r="C106" s="147">
        <v>77964</v>
      </c>
      <c r="D106" s="147">
        <v>906.5</v>
      </c>
      <c r="E106" s="147">
        <v>180.41</v>
      </c>
      <c r="F106" s="149">
        <v>0.2096575243633565</v>
      </c>
      <c r="G106" s="149">
        <v>0.12446939681799352</v>
      </c>
      <c r="H106" s="149">
        <v>6.1969302311892127E-2</v>
      </c>
    </row>
    <row r="107" spans="1:8">
      <c r="A107" s="147" t="s">
        <v>276</v>
      </c>
      <c r="B107" s="148">
        <v>42606</v>
      </c>
      <c r="C107" s="147">
        <v>78081.5</v>
      </c>
      <c r="D107" s="147">
        <v>896.75</v>
      </c>
      <c r="E107" s="147">
        <v>179.09</v>
      </c>
      <c r="F107" s="149">
        <v>0.21117993153117931</v>
      </c>
      <c r="G107" s="149">
        <v>0.10376838280546119</v>
      </c>
      <c r="H107" s="149">
        <v>4.3161696178937614E-2</v>
      </c>
    </row>
    <row r="108" spans="1:8">
      <c r="A108" s="147" t="s">
        <v>277</v>
      </c>
      <c r="B108" s="148">
        <v>42609</v>
      </c>
      <c r="C108" s="147">
        <v>77757.600000000006</v>
      </c>
      <c r="D108" s="147">
        <v>896.28200000000004</v>
      </c>
      <c r="E108" s="147">
        <v>179.75</v>
      </c>
      <c r="F108" s="149">
        <v>0.21069103070728579</v>
      </c>
      <c r="G108" s="149">
        <v>9.4722313827513283E-2</v>
      </c>
      <c r="H108" s="149">
        <v>4.7372101153711599E-2</v>
      </c>
    </row>
    <row r="109" spans="1:8">
      <c r="A109" s="147" t="s">
        <v>278</v>
      </c>
      <c r="B109" s="148">
        <v>42610</v>
      </c>
      <c r="C109" s="147">
        <v>77313.600000000006</v>
      </c>
      <c r="D109" s="147">
        <v>896.12599999999998</v>
      </c>
      <c r="E109" s="147">
        <v>179.97</v>
      </c>
      <c r="F109" s="149">
        <v>0.20330578512396702</v>
      </c>
      <c r="G109" s="149">
        <v>0.11860543495899445</v>
      </c>
      <c r="H109" s="149">
        <v>5.9831576467817005E-2</v>
      </c>
    </row>
    <row r="110" spans="1:8">
      <c r="A110" s="147" t="s">
        <v>279</v>
      </c>
      <c r="B110" s="148">
        <v>42611</v>
      </c>
      <c r="C110" s="147">
        <v>77345.600000000006</v>
      </c>
      <c r="D110" s="147">
        <v>895.97</v>
      </c>
      <c r="E110" s="147">
        <v>178.97</v>
      </c>
      <c r="F110" s="149">
        <v>0.20333187089467031</v>
      </c>
      <c r="G110" s="149">
        <v>0.12462971331023764</v>
      </c>
      <c r="H110" s="149">
        <v>6.9563138707942285E-2</v>
      </c>
    </row>
    <row r="111" spans="1:8">
      <c r="A111" s="147" t="s">
        <v>280</v>
      </c>
      <c r="B111" s="148">
        <v>42612</v>
      </c>
      <c r="C111" s="147">
        <v>77358.600000000006</v>
      </c>
      <c r="D111" s="147">
        <v>898.92</v>
      </c>
      <c r="E111" s="147">
        <v>179.48</v>
      </c>
      <c r="F111" s="149">
        <v>0.19941392622912701</v>
      </c>
      <c r="G111" s="149">
        <v>0.1442755670969218</v>
      </c>
      <c r="H111" s="149">
        <v>7.1554374757455408E-2</v>
      </c>
    </row>
    <row r="112" spans="1:8">
      <c r="A112" s="147" t="s">
        <v>281</v>
      </c>
      <c r="B112" s="148">
        <v>42613</v>
      </c>
      <c r="C112" s="147">
        <v>77167.899999999994</v>
      </c>
      <c r="D112" s="147">
        <v>893.68</v>
      </c>
      <c r="E112" s="147">
        <v>178.8</v>
      </c>
      <c r="F112" s="149">
        <v>0.19627914042904138</v>
      </c>
      <c r="G112" s="149">
        <v>0.14298869391722513</v>
      </c>
      <c r="H112" s="149">
        <v>6.7144136078782557E-2</v>
      </c>
    </row>
    <row r="113" spans="1:8">
      <c r="A113" s="147" t="s">
        <v>282</v>
      </c>
      <c r="B113" s="148">
        <v>42616</v>
      </c>
      <c r="C113" s="147">
        <v>76747</v>
      </c>
      <c r="D113" s="147">
        <v>903.23199999999997</v>
      </c>
      <c r="E113" s="147">
        <v>178.45500000000001</v>
      </c>
      <c r="F113" s="149">
        <v>0.18953662831068341</v>
      </c>
      <c r="G113" s="149">
        <v>0.16069803901410995</v>
      </c>
      <c r="H113" s="149">
        <v>8.0824904609048565E-2</v>
      </c>
    </row>
    <row r="114" spans="1:8">
      <c r="A114" s="147" t="s">
        <v>283</v>
      </c>
      <c r="B114" s="148">
        <v>42617</v>
      </c>
      <c r="C114" s="147">
        <v>76509.399999999994</v>
      </c>
      <c r="D114" s="147">
        <v>906.41600000000005</v>
      </c>
      <c r="E114" s="147">
        <v>178.34</v>
      </c>
      <c r="F114" s="149">
        <v>0.18597711732910471</v>
      </c>
      <c r="G114" s="149">
        <v>0.14653477870397302</v>
      </c>
      <c r="H114" s="149">
        <v>7.8821607888210021E-2</v>
      </c>
    </row>
    <row r="115" spans="1:8">
      <c r="A115" s="147" t="s">
        <v>284</v>
      </c>
      <c r="B115" s="148">
        <v>42618</v>
      </c>
      <c r="C115" s="147">
        <v>76522.2</v>
      </c>
      <c r="D115" s="147">
        <v>909.6</v>
      </c>
      <c r="E115" s="147">
        <v>179.51</v>
      </c>
      <c r="F115" s="149">
        <v>0.20568730236009825</v>
      </c>
      <c r="G115" s="149">
        <v>0.12364269743425038</v>
      </c>
      <c r="H115" s="149">
        <v>7.336761540301362E-2</v>
      </c>
    </row>
    <row r="116" spans="1:8">
      <c r="A116" s="147" t="s">
        <v>285</v>
      </c>
      <c r="B116" s="148">
        <v>42619</v>
      </c>
      <c r="C116" s="147">
        <v>76669.600000000006</v>
      </c>
      <c r="D116" s="147">
        <v>923.45</v>
      </c>
      <c r="E116" s="147">
        <v>180.13</v>
      </c>
      <c r="F116" s="149">
        <v>0.2077281140471785</v>
      </c>
      <c r="G116" s="149">
        <v>0.14231815932706593</v>
      </c>
      <c r="H116" s="149">
        <v>7.3800298062593139E-2</v>
      </c>
    </row>
    <row r="117" spans="1:8">
      <c r="A117" s="147" t="s">
        <v>286</v>
      </c>
      <c r="B117" s="148">
        <v>42620</v>
      </c>
      <c r="C117" s="147">
        <v>76742.2</v>
      </c>
      <c r="D117" s="147">
        <v>926.04</v>
      </c>
      <c r="E117" s="147">
        <v>179.64</v>
      </c>
      <c r="F117" s="149">
        <v>0.21893891502616025</v>
      </c>
      <c r="G117" s="149">
        <v>0.146046557677314</v>
      </c>
      <c r="H117" s="149">
        <v>6.9795140543115863E-2</v>
      </c>
    </row>
    <row r="118" spans="1:8">
      <c r="A118" s="147" t="s">
        <v>287</v>
      </c>
      <c r="B118" s="148">
        <v>42623</v>
      </c>
      <c r="C118" s="147">
        <v>76640.3</v>
      </c>
      <c r="D118" s="147">
        <v>906.02499999999998</v>
      </c>
      <c r="E118" s="147">
        <v>178.29499999999999</v>
      </c>
      <c r="F118" s="149">
        <v>0.21664788151064407</v>
      </c>
      <c r="G118" s="149">
        <v>0.12179010969962611</v>
      </c>
      <c r="H118" s="149">
        <v>5.8381811706042841E-2</v>
      </c>
    </row>
    <row r="119" spans="1:8">
      <c r="A119" s="147" t="s">
        <v>288</v>
      </c>
      <c r="B119" s="148">
        <v>42624</v>
      </c>
      <c r="C119" s="147">
        <v>76643.899999999994</v>
      </c>
      <c r="D119" s="147">
        <v>899.35333333333301</v>
      </c>
      <c r="E119" s="147">
        <v>177.84666666666701</v>
      </c>
      <c r="F119" s="149">
        <v>0.22558665739208283</v>
      </c>
      <c r="G119" s="149">
        <v>0.1147442094912281</v>
      </c>
      <c r="H119" s="149">
        <v>5.6786895636502521E-2</v>
      </c>
    </row>
    <row r="120" spans="1:8">
      <c r="A120" s="147" t="s">
        <v>289</v>
      </c>
      <c r="B120" s="148">
        <v>42626</v>
      </c>
      <c r="C120" s="147">
        <v>76444.2</v>
      </c>
      <c r="D120" s="147">
        <v>886.01</v>
      </c>
      <c r="E120" s="147">
        <v>176.95</v>
      </c>
      <c r="F120" s="149">
        <v>0.22773329907089912</v>
      </c>
      <c r="G120" s="149">
        <v>7.6940841851928399E-2</v>
      </c>
      <c r="H120" s="149">
        <v>4.933878906481648E-2</v>
      </c>
    </row>
    <row r="121" spans="1:8">
      <c r="A121" s="147" t="s">
        <v>290</v>
      </c>
      <c r="B121" s="148">
        <v>42627</v>
      </c>
      <c r="C121" s="147">
        <v>76455.399999999994</v>
      </c>
      <c r="D121" s="147">
        <v>885.14</v>
      </c>
      <c r="E121" s="147">
        <v>175.72</v>
      </c>
      <c r="F121" s="149">
        <v>0.22810647228241399</v>
      </c>
      <c r="G121" s="149">
        <v>8.1467435262724486E-2</v>
      </c>
      <c r="H121" s="149">
        <v>3.7338764426340765E-2</v>
      </c>
    </row>
    <row r="122" spans="1:8">
      <c r="A122" s="147" t="s">
        <v>291</v>
      </c>
      <c r="B122" s="148">
        <v>42630</v>
      </c>
      <c r="C122" s="147">
        <v>76104.899999999994</v>
      </c>
      <c r="D122" s="147">
        <v>892.66399999999999</v>
      </c>
      <c r="E122" s="147">
        <v>175.26249999999999</v>
      </c>
      <c r="F122" s="149">
        <v>0.23640850516301337</v>
      </c>
      <c r="G122" s="149">
        <v>9.2550480633893262E-2</v>
      </c>
      <c r="H122" s="149">
        <v>3.3082817565576184E-2</v>
      </c>
    </row>
    <row r="123" spans="1:8">
      <c r="A123" s="147" t="s">
        <v>292</v>
      </c>
      <c r="B123" s="148">
        <v>42631</v>
      </c>
      <c r="C123" s="147">
        <v>76166.7</v>
      </c>
      <c r="D123" s="147">
        <v>895.17200000000003</v>
      </c>
      <c r="E123" s="147">
        <v>175.11</v>
      </c>
      <c r="F123" s="149">
        <v>0.24195636577093649</v>
      </c>
      <c r="G123" s="149">
        <v>9.7522160783688694E-2</v>
      </c>
      <c r="H123" s="149">
        <v>3.5969946163403099E-2</v>
      </c>
    </row>
    <row r="124" spans="1:8">
      <c r="A124" s="147" t="s">
        <v>293</v>
      </c>
      <c r="B124" s="148">
        <v>42632</v>
      </c>
      <c r="C124" s="147">
        <v>76272.600000000006</v>
      </c>
      <c r="D124" s="147">
        <v>897.68</v>
      </c>
      <c r="E124" s="147">
        <v>174.51</v>
      </c>
      <c r="F124" s="149">
        <v>0.2386580660248665</v>
      </c>
      <c r="G124" s="149">
        <v>0.11067394182349077</v>
      </c>
      <c r="H124" s="149">
        <v>4.0794417606011768E-2</v>
      </c>
    </row>
    <row r="125" spans="1:8">
      <c r="A125" s="147" t="s">
        <v>151</v>
      </c>
      <c r="B125" s="148">
        <v>42634</v>
      </c>
      <c r="C125" s="147">
        <v>76450.899999999994</v>
      </c>
      <c r="D125" s="147">
        <v>905.65</v>
      </c>
      <c r="E125" s="147">
        <v>174.38</v>
      </c>
      <c r="F125" s="149">
        <v>0.23935576954252169</v>
      </c>
      <c r="G125" s="149">
        <v>0.14380075525076097</v>
      </c>
      <c r="H125" s="149">
        <v>5.3146515279623108E-2</v>
      </c>
    </row>
    <row r="126" spans="1:8">
      <c r="A126" s="147" t="s">
        <v>294</v>
      </c>
      <c r="B126" s="148">
        <v>42637</v>
      </c>
      <c r="C126" s="147">
        <v>76906.899999999994</v>
      </c>
      <c r="D126" s="147">
        <v>905.55399999999997</v>
      </c>
      <c r="E126" s="147">
        <v>176.6</v>
      </c>
      <c r="F126" s="149">
        <v>0.24989070532041602</v>
      </c>
      <c r="G126" s="149">
        <v>0.15260584121844367</v>
      </c>
      <c r="H126" s="149">
        <v>7.126067241928391E-2</v>
      </c>
    </row>
    <row r="127" spans="1:8">
      <c r="A127" s="147" t="s">
        <v>295</v>
      </c>
      <c r="B127" s="148">
        <v>42638</v>
      </c>
      <c r="C127" s="147">
        <v>77081.5</v>
      </c>
      <c r="D127" s="147">
        <v>905.52200000000005</v>
      </c>
      <c r="E127" s="147">
        <v>177.34</v>
      </c>
      <c r="F127" s="149">
        <v>0.25207511004986771</v>
      </c>
      <c r="G127" s="149">
        <v>0.15557149310757601</v>
      </c>
      <c r="H127" s="149">
        <v>7.7334305327744213E-2</v>
      </c>
    </row>
    <row r="128" spans="1:8">
      <c r="A128" s="147" t="s">
        <v>296</v>
      </c>
      <c r="B128" s="148">
        <v>42639</v>
      </c>
      <c r="C128" s="147">
        <v>77089.8</v>
      </c>
      <c r="D128" s="147">
        <v>905.49</v>
      </c>
      <c r="E128" s="147">
        <v>176.65</v>
      </c>
      <c r="F128" s="149">
        <v>0.25208993501589272</v>
      </c>
      <c r="G128" s="149">
        <v>0.15855265683176167</v>
      </c>
      <c r="H128" s="149">
        <v>8.2414215686274606E-2</v>
      </c>
    </row>
    <row r="129" spans="1:8">
      <c r="A129" s="147" t="s">
        <v>297</v>
      </c>
      <c r="B129" s="148">
        <v>42640</v>
      </c>
      <c r="C129" s="147">
        <v>77143.100000000006</v>
      </c>
      <c r="D129" s="147">
        <v>911.13</v>
      </c>
      <c r="E129" s="147">
        <v>175.91</v>
      </c>
      <c r="F129" s="149">
        <v>0.25275419462542303</v>
      </c>
      <c r="G129" s="149">
        <v>0.17360726476460364</v>
      </c>
      <c r="H129" s="149">
        <v>8.1923857555815216E-2</v>
      </c>
    </row>
    <row r="130" spans="1:8">
      <c r="A130" s="147" t="s">
        <v>298</v>
      </c>
      <c r="B130" s="148">
        <v>42641</v>
      </c>
      <c r="C130" s="147">
        <v>77300.3</v>
      </c>
      <c r="D130" s="147">
        <v>912.19</v>
      </c>
      <c r="E130" s="147">
        <v>174.33</v>
      </c>
      <c r="F130" s="149">
        <v>0.25695019211913173</v>
      </c>
      <c r="G130" s="149">
        <v>0.15168234328640873</v>
      </c>
      <c r="H130" s="149">
        <v>5.8727073970606281E-2</v>
      </c>
    </row>
    <row r="131" spans="1:8">
      <c r="A131" s="147" t="s">
        <v>299</v>
      </c>
      <c r="B131" s="148">
        <v>42644</v>
      </c>
      <c r="C131" s="147">
        <v>77478.8</v>
      </c>
      <c r="D131" s="147">
        <v>911.84199999999998</v>
      </c>
      <c r="E131" s="147">
        <v>173.565</v>
      </c>
      <c r="F131" s="149">
        <v>0.26563362704067806</v>
      </c>
      <c r="G131" s="149">
        <v>0.126320444281945</v>
      </c>
      <c r="H131" s="149">
        <v>5.480180494993836E-2</v>
      </c>
    </row>
    <row r="132" spans="1:8">
      <c r="A132" s="147" t="s">
        <v>300</v>
      </c>
      <c r="B132" s="148">
        <v>42645</v>
      </c>
      <c r="C132" s="147">
        <v>77287.600000000006</v>
      </c>
      <c r="D132" s="147">
        <v>911.726</v>
      </c>
      <c r="E132" s="147">
        <v>173.31</v>
      </c>
      <c r="F132" s="149">
        <v>0.26361878042041287</v>
      </c>
      <c r="G132" s="149">
        <v>0.11810874913234692</v>
      </c>
      <c r="H132" s="149">
        <v>5.3492188924685546E-2</v>
      </c>
    </row>
    <row r="133" spans="1:8">
      <c r="A133" s="147" t="s">
        <v>301</v>
      </c>
      <c r="B133" s="148">
        <v>42646</v>
      </c>
      <c r="C133" s="147">
        <v>77265.3</v>
      </c>
      <c r="D133" s="147">
        <v>911.61</v>
      </c>
      <c r="E133" s="147">
        <v>173.74</v>
      </c>
      <c r="F133" s="149">
        <v>0.26181214235321781</v>
      </c>
      <c r="G133" s="149">
        <v>0.1100138811095146</v>
      </c>
      <c r="H133" s="149">
        <v>3.2323232323232309E-2</v>
      </c>
    </row>
    <row r="134" spans="1:8">
      <c r="A134" s="147" t="s">
        <v>302</v>
      </c>
      <c r="B134" s="148">
        <v>42647</v>
      </c>
      <c r="C134" s="147">
        <v>77335.3</v>
      </c>
      <c r="D134" s="147">
        <v>915.61</v>
      </c>
      <c r="E134" s="147">
        <v>174.66</v>
      </c>
      <c r="F134" s="149">
        <v>0.26344637623387102</v>
      </c>
      <c r="G134" s="149">
        <v>0.10490177149201152</v>
      </c>
      <c r="H134" s="149">
        <v>2.3438415563107995E-2</v>
      </c>
    </row>
    <row r="135" spans="1:8">
      <c r="A135" s="147" t="s">
        <v>303</v>
      </c>
      <c r="B135" s="148">
        <v>42648</v>
      </c>
      <c r="C135" s="147">
        <v>77183</v>
      </c>
      <c r="D135" s="147">
        <v>915.26</v>
      </c>
      <c r="E135" s="147">
        <v>174.66</v>
      </c>
      <c r="F135" s="149">
        <v>0.25726097820810612</v>
      </c>
      <c r="G135" s="149">
        <v>7.5789275723453731E-2</v>
      </c>
      <c r="H135" s="149">
        <v>-6.541152380410753E-3</v>
      </c>
    </row>
    <row r="136" spans="1:8">
      <c r="A136" s="147" t="s">
        <v>304</v>
      </c>
      <c r="B136" s="148">
        <v>42651</v>
      </c>
      <c r="C136" s="147">
        <v>77217</v>
      </c>
      <c r="D136" s="147">
        <v>917.31200000000001</v>
      </c>
      <c r="E136" s="147">
        <v>173.98500000000001</v>
      </c>
      <c r="F136" s="149">
        <v>0.25766936115667072</v>
      </c>
      <c r="G136" s="149">
        <v>6.7324451684216635E-2</v>
      </c>
      <c r="H136" s="149">
        <v>-2.6207900149719299E-2</v>
      </c>
    </row>
    <row r="137" spans="1:8">
      <c r="A137" s="147" t="s">
        <v>305</v>
      </c>
      <c r="B137" s="148">
        <v>42652</v>
      </c>
      <c r="C137" s="147">
        <v>77435.8</v>
      </c>
      <c r="D137" s="147">
        <v>917.99599999999998</v>
      </c>
      <c r="E137" s="147">
        <v>173.76</v>
      </c>
      <c r="F137" s="149">
        <v>0.26349264363952618</v>
      </c>
      <c r="G137" s="149">
        <v>6.4540668413850533E-2</v>
      </c>
      <c r="H137" s="149">
        <v>-3.2624429350851858E-2</v>
      </c>
    </row>
    <row r="138" spans="1:8">
      <c r="A138" s="147" t="s">
        <v>306</v>
      </c>
      <c r="B138" s="148">
        <v>42653</v>
      </c>
      <c r="C138" s="147">
        <v>77655.100000000006</v>
      </c>
      <c r="D138" s="147">
        <v>918.68</v>
      </c>
      <c r="E138" s="147">
        <v>174</v>
      </c>
      <c r="F138" s="149">
        <v>0.26687450853717842</v>
      </c>
      <c r="G138" s="149">
        <v>6.1775481663834952E-2</v>
      </c>
      <c r="H138" s="149">
        <v>-3.2204238277990904E-2</v>
      </c>
    </row>
    <row r="139" spans="1:8">
      <c r="A139" s="147" t="s">
        <v>307</v>
      </c>
      <c r="B139" s="148">
        <v>42658</v>
      </c>
      <c r="C139" s="147">
        <v>77886.399999999994</v>
      </c>
      <c r="D139" s="147">
        <v>901.55857142857099</v>
      </c>
      <c r="E139" s="147">
        <v>173.77500000000001</v>
      </c>
      <c r="F139" s="149">
        <v>0.26779784615785274</v>
      </c>
      <c r="G139" s="149">
        <v>5.5330826099534214E-2</v>
      </c>
      <c r="H139" s="149">
        <v>-1.7776396111236603E-2</v>
      </c>
    </row>
    <row r="140" spans="1:8">
      <c r="A140" s="147" t="s">
        <v>308</v>
      </c>
      <c r="B140" s="148">
        <v>42659</v>
      </c>
      <c r="C140" s="147">
        <v>77569.100000000006</v>
      </c>
      <c r="D140" s="147">
        <v>898.13428571428597</v>
      </c>
      <c r="E140" s="147">
        <v>173.73</v>
      </c>
      <c r="F140" s="149">
        <v>0.25165353466734874</v>
      </c>
      <c r="G140" s="149">
        <v>5.7374953748865032E-2</v>
      </c>
      <c r="H140" s="149">
        <v>-1.8308187828445566E-2</v>
      </c>
    </row>
    <row r="141" spans="1:8">
      <c r="A141" s="147" t="s">
        <v>309</v>
      </c>
      <c r="B141" s="148">
        <v>42660</v>
      </c>
      <c r="C141" s="147">
        <v>77707.199999999997</v>
      </c>
      <c r="D141" s="147">
        <v>894.71</v>
      </c>
      <c r="E141" s="147">
        <v>172.9</v>
      </c>
      <c r="F141" s="149">
        <v>0.23739352952510462</v>
      </c>
      <c r="G141" s="149">
        <v>4.0227412772784854E-2</v>
      </c>
      <c r="H141" s="149">
        <v>-3.0965391621129323E-2</v>
      </c>
    </row>
    <row r="142" spans="1:8">
      <c r="A142" s="147" t="s">
        <v>310</v>
      </c>
      <c r="B142" s="148">
        <v>42661</v>
      </c>
      <c r="C142" s="147">
        <v>77849.5</v>
      </c>
      <c r="D142" s="147">
        <v>908.55</v>
      </c>
      <c r="E142" s="147">
        <v>173.77</v>
      </c>
      <c r="F142" s="149">
        <v>0.23430746740995123</v>
      </c>
      <c r="G142" s="149">
        <v>5.195211189329374E-2</v>
      </c>
      <c r="H142" s="149">
        <v>-2.8729528813369765E-2</v>
      </c>
    </row>
    <row r="143" spans="1:8">
      <c r="A143" s="147" t="s">
        <v>150</v>
      </c>
      <c r="B143" s="148">
        <v>42662</v>
      </c>
      <c r="C143" s="147">
        <v>78091.5</v>
      </c>
      <c r="D143" s="147">
        <v>913.35</v>
      </c>
      <c r="E143" s="147">
        <v>174.61</v>
      </c>
      <c r="F143" s="149">
        <v>0.23705975443037586</v>
      </c>
      <c r="G143" s="149">
        <v>5.3156529259152485E-2</v>
      </c>
      <c r="H143" s="149">
        <v>-2.5994310258269593E-2</v>
      </c>
    </row>
    <row r="144" spans="1:8">
      <c r="A144" s="147" t="s">
        <v>311</v>
      </c>
      <c r="B144" s="148">
        <v>42665</v>
      </c>
      <c r="C144" s="147">
        <v>78387.199999999997</v>
      </c>
      <c r="D144" s="147">
        <v>916.38</v>
      </c>
      <c r="E144" s="147">
        <v>175.19499999999999</v>
      </c>
      <c r="F144" s="149">
        <v>0.24144309651262219</v>
      </c>
      <c r="G144" s="149">
        <v>6.0048353326315418E-2</v>
      </c>
      <c r="H144" s="149">
        <v>-1.614533610377944E-2</v>
      </c>
    </row>
    <row r="145" spans="1:8">
      <c r="A145" s="147" t="s">
        <v>312</v>
      </c>
      <c r="B145" s="148">
        <v>42666</v>
      </c>
      <c r="C145" s="147">
        <v>78370.3</v>
      </c>
      <c r="D145" s="147">
        <v>917.39</v>
      </c>
      <c r="E145" s="147">
        <v>175.39</v>
      </c>
      <c r="F145" s="149">
        <v>0.24052710724178872</v>
      </c>
      <c r="G145" s="149">
        <v>6.7850075660574882E-2</v>
      </c>
      <c r="H145" s="149">
        <v>-4.6535383916918027E-3</v>
      </c>
    </row>
    <row r="146" spans="1:8">
      <c r="A146" s="147" t="s">
        <v>313</v>
      </c>
      <c r="B146" s="148">
        <v>42667</v>
      </c>
      <c r="C146" s="147">
        <v>78568.800000000003</v>
      </c>
      <c r="D146" s="147">
        <v>918.4</v>
      </c>
      <c r="E146" s="147">
        <v>176.1</v>
      </c>
      <c r="F146" s="149">
        <v>0.25123899555363027</v>
      </c>
      <c r="G146" s="149">
        <v>6.0581564542578015E-2</v>
      </c>
      <c r="H146" s="149">
        <v>3.1901560897800163E-3</v>
      </c>
    </row>
    <row r="147" spans="1:8">
      <c r="A147" s="147" t="s">
        <v>314</v>
      </c>
      <c r="B147" s="148">
        <v>42668</v>
      </c>
      <c r="C147" s="147">
        <v>78761.899999999994</v>
      </c>
      <c r="D147" s="147">
        <v>918.25</v>
      </c>
      <c r="E147" s="147">
        <v>176.91</v>
      </c>
      <c r="F147" s="149">
        <v>0.2541044817708622</v>
      </c>
      <c r="G147" s="149">
        <v>5.831844637814787E-2</v>
      </c>
      <c r="H147" s="149">
        <v>5.4560954816709195E-3</v>
      </c>
    </row>
    <row r="148" spans="1:8">
      <c r="A148" s="147" t="s">
        <v>315</v>
      </c>
      <c r="B148" s="148">
        <v>42669</v>
      </c>
      <c r="C148" s="147">
        <v>79299.600000000006</v>
      </c>
      <c r="D148" s="147">
        <v>910.58</v>
      </c>
      <c r="E148" s="147">
        <v>176.26</v>
      </c>
      <c r="F148" s="149">
        <v>0.26026413235224011</v>
      </c>
      <c r="G148" s="149">
        <v>5.5487939168434419E-2</v>
      </c>
      <c r="H148" s="149">
        <v>1.3745902110772423E-2</v>
      </c>
    </row>
    <row r="149" spans="1:8">
      <c r="A149" s="147" t="s">
        <v>316</v>
      </c>
      <c r="B149" s="148">
        <v>42672</v>
      </c>
      <c r="C149" s="147">
        <v>80340.7</v>
      </c>
      <c r="D149" s="147">
        <v>907.28599999999994</v>
      </c>
      <c r="E149" s="147">
        <v>175.8775</v>
      </c>
      <c r="F149" s="149">
        <v>0.27679554762355041</v>
      </c>
      <c r="G149" s="149">
        <v>5.4615831686620986E-2</v>
      </c>
      <c r="H149" s="149">
        <v>1.399538771980402E-2</v>
      </c>
    </row>
    <row r="150" spans="1:8">
      <c r="A150" s="147" t="s">
        <v>317</v>
      </c>
      <c r="B150" s="148">
        <v>42673</v>
      </c>
      <c r="C150" s="147">
        <v>80339.199999999997</v>
      </c>
      <c r="D150" s="147">
        <v>906.18799999999999</v>
      </c>
      <c r="E150" s="147">
        <v>175.75</v>
      </c>
      <c r="F150" s="149">
        <v>0.27626666836117075</v>
      </c>
      <c r="G150" s="149">
        <v>6.0789597522060035E-2</v>
      </c>
      <c r="H150" s="149">
        <v>3.0232864868033449E-2</v>
      </c>
    </row>
    <row r="151" spans="1:8">
      <c r="A151" s="147" t="s">
        <v>318</v>
      </c>
      <c r="B151" s="148">
        <v>42674</v>
      </c>
      <c r="C151" s="147">
        <v>80263.7</v>
      </c>
      <c r="D151" s="147">
        <v>905.09</v>
      </c>
      <c r="E151" s="147">
        <v>175.89</v>
      </c>
      <c r="F151" s="149">
        <v>0.2751867968803372</v>
      </c>
      <c r="G151" s="149">
        <v>6.200806341845766E-2</v>
      </c>
      <c r="H151" s="149">
        <v>3.6842725772223472E-2</v>
      </c>
    </row>
    <row r="152" spans="1:8">
      <c r="A152" s="147" t="s">
        <v>319</v>
      </c>
      <c r="B152" s="148">
        <v>42675</v>
      </c>
      <c r="C152" s="147">
        <v>79659.199999999997</v>
      </c>
      <c r="D152" s="147">
        <v>902.58</v>
      </c>
      <c r="E152" s="147">
        <v>175.68</v>
      </c>
      <c r="F152" s="149">
        <v>0.26733454563388848</v>
      </c>
      <c r="G152" s="149">
        <v>6.1571574750361791E-2</v>
      </c>
      <c r="H152" s="149">
        <v>2.6767971946230373E-2</v>
      </c>
    </row>
    <row r="153" spans="1:8">
      <c r="A153" s="147" t="s">
        <v>320</v>
      </c>
      <c r="B153" s="148">
        <v>42676</v>
      </c>
      <c r="C153" s="147">
        <v>79670.899999999994</v>
      </c>
      <c r="D153" s="147">
        <v>890.21</v>
      </c>
      <c r="E153" s="147">
        <v>174.68</v>
      </c>
      <c r="F153" s="149">
        <v>0.26841061205255068</v>
      </c>
      <c r="G153" s="149">
        <v>3.4201935476375844E-2</v>
      </c>
      <c r="H153" s="149">
        <v>1.7652199242644828E-2</v>
      </c>
    </row>
    <row r="154" spans="1:8">
      <c r="A154" s="147" t="s">
        <v>321</v>
      </c>
      <c r="B154" s="148">
        <v>42679</v>
      </c>
      <c r="C154" s="147">
        <v>79253.5</v>
      </c>
      <c r="D154" s="147">
        <v>892.94600000000003</v>
      </c>
      <c r="E154" s="147">
        <v>174.02</v>
      </c>
      <c r="F154" s="149">
        <v>0.25944342210229565</v>
      </c>
      <c r="G154" s="149">
        <v>2.8550036859565031E-2</v>
      </c>
      <c r="H154" s="149">
        <v>9.5724313975749098E-3</v>
      </c>
    </row>
    <row r="155" spans="1:8">
      <c r="A155" s="147" t="s">
        <v>322</v>
      </c>
      <c r="B155" s="148">
        <v>42680</v>
      </c>
      <c r="C155" s="147">
        <v>79137.5</v>
      </c>
      <c r="D155" s="147">
        <v>893.85799999999995</v>
      </c>
      <c r="E155" s="147">
        <v>173.8</v>
      </c>
      <c r="F155" s="149">
        <v>0.25614281814083717</v>
      </c>
      <c r="G155" s="149">
        <v>4.7400651038310038E-2</v>
      </c>
      <c r="H155" s="149">
        <v>2.348178137651824E-2</v>
      </c>
    </row>
    <row r="156" spans="1:8">
      <c r="A156" s="147" t="s">
        <v>323</v>
      </c>
      <c r="B156" s="148">
        <v>42681</v>
      </c>
      <c r="C156" s="147">
        <v>79632.3</v>
      </c>
      <c r="D156" s="147">
        <v>894.77</v>
      </c>
      <c r="E156" s="147">
        <v>174.36</v>
      </c>
      <c r="F156" s="149">
        <v>0.26402081296270441</v>
      </c>
      <c r="G156" s="149">
        <v>5.454644025607891E-2</v>
      </c>
      <c r="H156" s="149">
        <v>3.1960227272727293E-2</v>
      </c>
    </row>
    <row r="157" spans="1:8">
      <c r="A157" s="147" t="s">
        <v>324</v>
      </c>
      <c r="B157" s="148">
        <v>42682</v>
      </c>
      <c r="C157" s="147">
        <v>79871.399999999994</v>
      </c>
      <c r="D157" s="147">
        <v>902.45</v>
      </c>
      <c r="E157" s="147">
        <v>176.77</v>
      </c>
      <c r="F157" s="149">
        <v>0.26708198687410456</v>
      </c>
      <c r="G157" s="149">
        <v>6.9798594070438646E-2</v>
      </c>
      <c r="H157" s="149">
        <v>4.7712185870080637E-2</v>
      </c>
    </row>
    <row r="158" spans="1:8">
      <c r="A158" s="147" t="s">
        <v>325</v>
      </c>
      <c r="B158" s="148">
        <v>42683</v>
      </c>
      <c r="C158" s="147">
        <v>78411.600000000006</v>
      </c>
      <c r="D158" s="147">
        <v>880.15</v>
      </c>
      <c r="E158" s="147">
        <v>175.48</v>
      </c>
      <c r="F158" s="149">
        <v>0.24375399520654528</v>
      </c>
      <c r="G158" s="149">
        <v>5.6108184643444137E-2</v>
      </c>
      <c r="H158" s="149">
        <v>5.1408028759736268E-2</v>
      </c>
    </row>
    <row r="159" spans="1:8">
      <c r="A159" s="147" t="s">
        <v>326</v>
      </c>
      <c r="B159" s="148">
        <v>42686</v>
      </c>
      <c r="C159" s="147">
        <v>79010.7</v>
      </c>
      <c r="D159" s="147">
        <v>855.43600000000004</v>
      </c>
      <c r="E159" s="147">
        <v>173.13249999999999</v>
      </c>
      <c r="F159" s="149">
        <v>0.25301634727006284</v>
      </c>
      <c r="G159" s="149">
        <v>2.6465717919796461E-2</v>
      </c>
      <c r="H159" s="149">
        <v>3.1164383561643749E-2</v>
      </c>
    </row>
    <row r="160" spans="1:8">
      <c r="A160" s="147" t="s">
        <v>327</v>
      </c>
      <c r="B160" s="148">
        <v>42687</v>
      </c>
      <c r="C160" s="147">
        <v>79048.5</v>
      </c>
      <c r="D160" s="147">
        <v>847.19799999999998</v>
      </c>
      <c r="E160" s="147">
        <v>172.35</v>
      </c>
      <c r="F160" s="149">
        <v>0.25333356587696976</v>
      </c>
      <c r="G160" s="149">
        <v>3.1432467311110601E-2</v>
      </c>
      <c r="H160" s="149">
        <v>3.4638011766118249E-2</v>
      </c>
    </row>
    <row r="161" spans="1:8">
      <c r="A161" s="147" t="s">
        <v>328</v>
      </c>
      <c r="B161" s="148">
        <v>42688</v>
      </c>
      <c r="C161" s="147">
        <v>79341.5</v>
      </c>
      <c r="D161" s="147">
        <v>838.96</v>
      </c>
      <c r="E161" s="147">
        <v>169.42</v>
      </c>
      <c r="F161" s="149">
        <v>0.25772190826444308</v>
      </c>
      <c r="G161" s="149">
        <v>2.6401428955932449E-2</v>
      </c>
      <c r="H161" s="149">
        <v>1.9742385939569118E-2</v>
      </c>
    </row>
    <row r="162" spans="1:8">
      <c r="A162" s="147" t="s">
        <v>329</v>
      </c>
      <c r="B162" s="148">
        <v>42689</v>
      </c>
      <c r="C162" s="147">
        <v>79236.2</v>
      </c>
      <c r="D162" s="147">
        <v>841.49</v>
      </c>
      <c r="E162" s="147">
        <v>169.33</v>
      </c>
      <c r="F162" s="149">
        <v>0.25555312588141699</v>
      </c>
      <c r="G162" s="149">
        <v>3.4559492488135835E-2</v>
      </c>
      <c r="H162" s="149">
        <v>2.0367580596565293E-2</v>
      </c>
    </row>
    <row r="163" spans="1:8">
      <c r="A163" s="147" t="s">
        <v>330</v>
      </c>
      <c r="B163" s="148">
        <v>42690</v>
      </c>
      <c r="C163" s="147">
        <v>79268.399999999994</v>
      </c>
      <c r="D163" s="147">
        <v>847.15</v>
      </c>
      <c r="E163" s="147">
        <v>171.2</v>
      </c>
      <c r="F163" s="149">
        <v>0.25795701245445413</v>
      </c>
      <c r="G163" s="149">
        <v>2.7982380565229503E-2</v>
      </c>
      <c r="H163" s="149">
        <v>2.6501978654514868E-2</v>
      </c>
    </row>
    <row r="164" spans="1:8">
      <c r="A164" s="147" t="s">
        <v>331</v>
      </c>
      <c r="B164" s="148">
        <v>42693</v>
      </c>
      <c r="C164" s="147">
        <v>79278.600000000006</v>
      </c>
      <c r="D164" s="147">
        <v>864.13</v>
      </c>
      <c r="E164" s="147">
        <v>176.81</v>
      </c>
      <c r="F164" s="149">
        <v>0.26096645051080536</v>
      </c>
      <c r="G164" s="149">
        <v>5.017986485829562E-2</v>
      </c>
      <c r="H164" s="149">
        <v>5.5708144256030545E-2</v>
      </c>
    </row>
    <row r="165" spans="1:8">
      <c r="A165" s="147" t="s">
        <v>343</v>
      </c>
      <c r="B165" s="148">
        <v>42695</v>
      </c>
      <c r="C165" s="147">
        <v>79318.899999999994</v>
      </c>
      <c r="D165" s="147">
        <v>847.4</v>
      </c>
      <c r="E165" s="147">
        <v>169.29</v>
      </c>
      <c r="F165" s="149">
        <v>0.26125236527850659</v>
      </c>
      <c r="G165" s="149">
        <v>1.6308428140014097E-2</v>
      </c>
      <c r="H165" s="149">
        <v>-6.0182602824179199E-3</v>
      </c>
    </row>
    <row r="166" spans="1:8">
      <c r="A166" s="147" t="s">
        <v>344</v>
      </c>
      <c r="B166" s="148">
        <v>42696</v>
      </c>
      <c r="C166" s="147">
        <v>79393.8</v>
      </c>
      <c r="D166" s="147">
        <v>857.45</v>
      </c>
      <c r="E166" s="147">
        <v>169.15</v>
      </c>
      <c r="F166" s="149">
        <v>0.2617431532374821</v>
      </c>
      <c r="G166" s="149">
        <v>2.3874687147742657E-2</v>
      </c>
      <c r="H166" s="149">
        <v>-1.2320448440966913E-2</v>
      </c>
    </row>
    <row r="167" spans="1:8">
      <c r="A167" s="147" t="s">
        <v>345</v>
      </c>
      <c r="B167" s="148">
        <v>42697</v>
      </c>
      <c r="C167" s="147">
        <v>79385.600000000006</v>
      </c>
      <c r="D167" s="147">
        <v>855.92</v>
      </c>
      <c r="E167" s="147">
        <v>170.58</v>
      </c>
      <c r="F167" s="149">
        <v>0.26418847150362224</v>
      </c>
      <c r="G167" s="149">
        <v>1.7607685082807079E-2</v>
      </c>
      <c r="H167" s="149">
        <v>4.9487451396252879E-3</v>
      </c>
    </row>
    <row r="168" spans="1:8">
      <c r="A168" s="147" t="s">
        <v>346</v>
      </c>
      <c r="B168" s="148">
        <v>42700</v>
      </c>
      <c r="C168" s="147">
        <v>79541.399999999994</v>
      </c>
      <c r="D168" s="147">
        <v>857.19500000000005</v>
      </c>
      <c r="E168" s="147">
        <v>169.86750000000001</v>
      </c>
      <c r="F168" s="149">
        <v>0.2681801440986975</v>
      </c>
      <c r="G168" s="149">
        <v>2.1321339211247681E-2</v>
      </c>
      <c r="H168" s="149">
        <v>3.4113060428850872E-3</v>
      </c>
    </row>
    <row r="169" spans="1:8">
      <c r="A169" s="147" t="s">
        <v>347</v>
      </c>
      <c r="B169" s="148">
        <v>42701</v>
      </c>
      <c r="C169" s="147">
        <v>79625.899999999994</v>
      </c>
      <c r="D169" s="147">
        <v>857.62</v>
      </c>
      <c r="E169" s="147">
        <v>169.63</v>
      </c>
      <c r="F169" s="149">
        <v>0.26925014266449443</v>
      </c>
      <c r="G169" s="149">
        <v>2.5677211026729596E-2</v>
      </c>
      <c r="H169" s="149">
        <v>-4.6356061495129719E-3</v>
      </c>
    </row>
    <row r="170" spans="1:8">
      <c r="A170" s="147" t="s">
        <v>348</v>
      </c>
      <c r="B170" s="148">
        <v>42703</v>
      </c>
      <c r="C170" s="147">
        <v>80018.600000000006</v>
      </c>
      <c r="D170" s="147">
        <v>858.47</v>
      </c>
      <c r="E170" s="147">
        <v>169.92</v>
      </c>
      <c r="F170" s="149">
        <v>0.27752995909661315</v>
      </c>
      <c r="G170" s="149">
        <v>4.3047725505443335E-2</v>
      </c>
      <c r="H170" s="149">
        <v>2.0049534143176118E-3</v>
      </c>
    </row>
    <row r="171" spans="1:8">
      <c r="A171" s="147" t="s">
        <v>349</v>
      </c>
      <c r="B171" s="148">
        <v>42707</v>
      </c>
      <c r="C171" s="147">
        <v>80058.8</v>
      </c>
      <c r="D171" s="147">
        <v>855.47</v>
      </c>
      <c r="E171" s="147">
        <v>172.376</v>
      </c>
      <c r="F171" s="149">
        <v>0.27809626894383865</v>
      </c>
      <c r="G171" s="149">
        <v>4.4950957040077233E-2</v>
      </c>
      <c r="H171" s="149">
        <v>1.8168930891907742E-2</v>
      </c>
    </row>
    <row r="172" spans="1:8">
      <c r="A172" s="147" t="s">
        <v>350</v>
      </c>
      <c r="B172" s="148">
        <v>42708</v>
      </c>
      <c r="C172" s="147">
        <v>80063.7</v>
      </c>
      <c r="D172" s="147">
        <v>854.72</v>
      </c>
      <c r="E172" s="147">
        <v>172.99</v>
      </c>
      <c r="F172" s="149">
        <v>0.27799903268595649</v>
      </c>
      <c r="G172" s="149">
        <v>4.9637725653935982E-2</v>
      </c>
      <c r="H172" s="149">
        <v>3.8355342136854764E-2</v>
      </c>
    </row>
    <row r="173" spans="1:8">
      <c r="A173" s="147" t="s">
        <v>351</v>
      </c>
      <c r="B173" s="148">
        <v>42709</v>
      </c>
      <c r="C173" s="147">
        <v>80081.2</v>
      </c>
      <c r="D173" s="147">
        <v>853.97</v>
      </c>
      <c r="E173" s="147">
        <v>173.13</v>
      </c>
      <c r="F173" s="149">
        <v>0.28027498001598716</v>
      </c>
      <c r="G173" s="149">
        <v>3.4513252895285174E-2</v>
      </c>
      <c r="H173" s="149">
        <v>2.3226950354609865E-2</v>
      </c>
    </row>
    <row r="174" spans="1:8">
      <c r="A174" s="147" t="s">
        <v>352</v>
      </c>
      <c r="B174" s="148">
        <v>42710</v>
      </c>
      <c r="C174" s="147">
        <v>80830.5</v>
      </c>
      <c r="D174" s="147">
        <v>861.49</v>
      </c>
      <c r="E174" s="147">
        <v>174.57</v>
      </c>
      <c r="F174" s="149">
        <v>0.29169456558389584</v>
      </c>
      <c r="G174" s="149">
        <v>5.8749068027823537E-2</v>
      </c>
      <c r="H174" s="149">
        <v>3.7920947488584433E-2</v>
      </c>
    </row>
    <row r="175" spans="1:8">
      <c r="A175" s="147" t="s">
        <v>353</v>
      </c>
      <c r="B175" s="148">
        <v>42711</v>
      </c>
      <c r="C175" s="147">
        <v>81341.600000000006</v>
      </c>
      <c r="D175" s="147">
        <v>867.61</v>
      </c>
      <c r="E175" s="147">
        <v>174.9</v>
      </c>
      <c r="F175" s="149">
        <v>0.30312943566345529</v>
      </c>
      <c r="G175" s="149">
        <v>7.0147992673345483E-2</v>
      </c>
      <c r="H175" s="149">
        <v>4.1443372633083397E-2</v>
      </c>
    </row>
    <row r="176" spans="1:8">
      <c r="A176" s="147" t="s">
        <v>354</v>
      </c>
      <c r="B176" s="148">
        <v>42714</v>
      </c>
      <c r="C176" s="147">
        <v>81250.5</v>
      </c>
      <c r="D176" s="147">
        <v>870.38800000000003</v>
      </c>
      <c r="E176" s="147">
        <v>175.98</v>
      </c>
      <c r="F176" s="149">
        <v>0.30261740318205432</v>
      </c>
      <c r="G176" s="149">
        <v>7.7492912761980337E-2</v>
      </c>
      <c r="H176" s="149">
        <v>5.3330939127311794E-2</v>
      </c>
    </row>
    <row r="177" spans="1:8">
      <c r="A177" s="147" t="s">
        <v>355</v>
      </c>
      <c r="B177" s="148">
        <v>42715</v>
      </c>
      <c r="C177" s="147">
        <v>80925.899999999994</v>
      </c>
      <c r="D177" s="147">
        <v>871.31399999999996</v>
      </c>
      <c r="E177" s="147">
        <v>176.34</v>
      </c>
      <c r="F177" s="149">
        <v>0.29704739679832781</v>
      </c>
      <c r="G177" s="149">
        <v>9.53586603977572E-2</v>
      </c>
      <c r="H177" s="149">
        <v>7.4588665447897773E-2</v>
      </c>
    </row>
    <row r="178" spans="1:8">
      <c r="A178" s="147" t="s">
        <v>356</v>
      </c>
      <c r="B178" s="148">
        <v>42716</v>
      </c>
      <c r="C178" s="147">
        <v>80915.5</v>
      </c>
      <c r="D178" s="147">
        <v>872.24</v>
      </c>
      <c r="E178" s="147">
        <v>176.84</v>
      </c>
      <c r="F178" s="149">
        <v>0.29651913641767802</v>
      </c>
      <c r="G178" s="149">
        <v>9.6839907951158821E-2</v>
      </c>
      <c r="H178" s="149">
        <v>7.7110488488244533E-2</v>
      </c>
    </row>
    <row r="179" spans="1:8">
      <c r="A179" s="147" t="s">
        <v>357</v>
      </c>
      <c r="B179" s="148">
        <v>42717</v>
      </c>
      <c r="C179" s="147">
        <v>80741.2</v>
      </c>
      <c r="D179" s="147">
        <v>877.2</v>
      </c>
      <c r="E179" s="147">
        <v>176.54</v>
      </c>
      <c r="F179" s="149">
        <v>0.29578387018601937</v>
      </c>
      <c r="G179" s="149">
        <v>0.13038032426915724</v>
      </c>
      <c r="H179" s="149">
        <v>0.10878030398191174</v>
      </c>
    </row>
    <row r="180" spans="1:8">
      <c r="A180" s="147" t="s">
        <v>358</v>
      </c>
      <c r="B180" s="148">
        <v>42718</v>
      </c>
      <c r="C180" s="147">
        <v>80683.600000000006</v>
      </c>
      <c r="D180" s="147">
        <v>872.76</v>
      </c>
      <c r="E180" s="147">
        <v>175.84</v>
      </c>
      <c r="F180" s="149">
        <v>0.29682414415514913</v>
      </c>
      <c r="G180" s="149">
        <v>0.13166152330074432</v>
      </c>
      <c r="H180" s="149">
        <v>0.11277053537526882</v>
      </c>
    </row>
    <row r="181" spans="1:8">
      <c r="A181" s="147" t="s">
        <v>359</v>
      </c>
      <c r="B181" s="148">
        <v>42722</v>
      </c>
      <c r="C181" s="147">
        <v>80709</v>
      </c>
      <c r="D181" s="147">
        <v>855.45600000000002</v>
      </c>
      <c r="E181" s="147">
        <v>175.19</v>
      </c>
      <c r="F181" s="149">
        <v>0.29687803796359824</v>
      </c>
      <c r="G181" s="149">
        <v>9.7568673740393352E-2</v>
      </c>
      <c r="H181" s="149">
        <v>9.4116912315763024E-2</v>
      </c>
    </row>
    <row r="182" spans="1:8">
      <c r="A182" s="147" t="s">
        <v>360</v>
      </c>
      <c r="B182" s="148">
        <v>42723</v>
      </c>
      <c r="C182" s="147">
        <v>80413.100000000006</v>
      </c>
      <c r="D182" s="147">
        <v>851.13</v>
      </c>
      <c r="E182" s="147">
        <v>173.97</v>
      </c>
      <c r="F182" s="149">
        <v>0.29391140081709111</v>
      </c>
      <c r="G182" s="149">
        <v>7.6916263886428471E-2</v>
      </c>
      <c r="H182" s="149">
        <v>7.4087794035932575E-2</v>
      </c>
    </row>
    <row r="183" spans="1:8">
      <c r="A183" s="147" t="s">
        <v>361</v>
      </c>
      <c r="B183" s="148">
        <v>42724</v>
      </c>
      <c r="C183" s="147">
        <v>80122.7</v>
      </c>
      <c r="D183" s="147">
        <v>851.31</v>
      </c>
      <c r="E183" s="147">
        <v>173.69</v>
      </c>
      <c r="F183" s="149">
        <v>0.29786989341367809</v>
      </c>
      <c r="G183" s="149">
        <v>7.62534229083911E-2</v>
      </c>
      <c r="H183" s="149">
        <v>6.0815659688821855E-2</v>
      </c>
    </row>
    <row r="184" spans="1:8">
      <c r="A184" s="147" t="s">
        <v>493</v>
      </c>
      <c r="B184" s="148">
        <v>42725</v>
      </c>
      <c r="C184" s="147">
        <v>80250</v>
      </c>
      <c r="D184" s="147">
        <v>851.17</v>
      </c>
      <c r="E184" s="147">
        <v>173.49</v>
      </c>
      <c r="F184" s="149">
        <v>0.30484622326284727</v>
      </c>
      <c r="G184" s="149">
        <v>7.5779942670232359E-2</v>
      </c>
      <c r="H184" s="149">
        <v>5.5805744888023368E-2</v>
      </c>
    </row>
    <row r="185" spans="1:8">
      <c r="A185" s="147" t="s">
        <v>494</v>
      </c>
      <c r="B185" s="148">
        <v>42728</v>
      </c>
      <c r="C185" s="147">
        <v>80161.2</v>
      </c>
      <c r="D185" s="147">
        <v>845.93799999999999</v>
      </c>
      <c r="E185" s="147">
        <v>173.38499999999999</v>
      </c>
      <c r="F185" s="149">
        <v>0.30304217430529024</v>
      </c>
      <c r="G185" s="149">
        <v>6.8872799868592294E-2</v>
      </c>
      <c r="H185" s="149">
        <v>5.2157291097760794E-2</v>
      </c>
    </row>
    <row r="186" spans="1:8">
      <c r="A186" s="147" t="s">
        <v>495</v>
      </c>
      <c r="B186" s="148">
        <v>42729</v>
      </c>
      <c r="C186" s="147">
        <v>79898.899999999994</v>
      </c>
      <c r="D186" s="147">
        <v>844.19399999999996</v>
      </c>
      <c r="E186" s="147">
        <v>173.35</v>
      </c>
      <c r="F186" s="149">
        <v>0.30098413721907957</v>
      </c>
      <c r="G186" s="149">
        <v>6.2400422848944759E-2</v>
      </c>
      <c r="H186" s="149">
        <v>3.7961798694688964E-2</v>
      </c>
    </row>
    <row r="187" spans="1:8">
      <c r="A187" s="147" t="s">
        <v>496</v>
      </c>
      <c r="B187" s="148">
        <v>42730</v>
      </c>
      <c r="C187" s="147">
        <v>79966.5</v>
      </c>
      <c r="D187" s="147">
        <v>842.45</v>
      </c>
      <c r="E187" s="147">
        <v>173.09</v>
      </c>
      <c r="F187" s="149">
        <v>0.30194706344929312</v>
      </c>
      <c r="G187" s="149">
        <v>4.8958450064124248E-2</v>
      </c>
      <c r="H187" s="149">
        <v>3.640500568828231E-2</v>
      </c>
    </row>
    <row r="188" spans="1:8">
      <c r="A188" s="147" t="s">
        <v>497</v>
      </c>
      <c r="B188" s="148">
        <v>42731</v>
      </c>
      <c r="C188" s="147">
        <v>79800.800000000003</v>
      </c>
      <c r="D188" s="147">
        <v>844.66</v>
      </c>
      <c r="E188" s="147">
        <v>173.44</v>
      </c>
      <c r="F188" s="149">
        <v>0.29890668311714941</v>
      </c>
      <c r="G188" s="149">
        <v>5.392266958140568E-2</v>
      </c>
      <c r="H188" s="149">
        <v>3.8267558628533704E-2</v>
      </c>
    </row>
    <row r="189" spans="1:8">
      <c r="A189" s="147" t="s">
        <v>498</v>
      </c>
      <c r="B189" s="148">
        <v>42732</v>
      </c>
      <c r="C189" s="147">
        <v>79691.8</v>
      </c>
      <c r="D189" s="147">
        <v>851.18</v>
      </c>
      <c r="E189" s="147">
        <v>174.4</v>
      </c>
      <c r="F189" s="149">
        <v>0.29674413760896123</v>
      </c>
      <c r="G189" s="149">
        <v>6.2803259406504441E-2</v>
      </c>
      <c r="H189" s="149">
        <v>4.3936310307673976E-2</v>
      </c>
    </row>
    <row r="190" spans="1:8">
      <c r="A190" s="147" t="s">
        <v>499</v>
      </c>
      <c r="B190" s="148">
        <v>42735</v>
      </c>
      <c r="C190" s="147">
        <v>79486.600000000006</v>
      </c>
      <c r="D190" s="147">
        <v>857.6</v>
      </c>
      <c r="E190" s="147">
        <v>175.36</v>
      </c>
      <c r="F190" s="149">
        <v>0.29311054461332731</v>
      </c>
      <c r="G190" s="149">
        <v>7.1571371451419452E-2</v>
      </c>
      <c r="H190" s="149">
        <v>4.611346417705664E-2</v>
      </c>
    </row>
    <row r="191" spans="1:8">
      <c r="A191" s="147" t="s">
        <v>500</v>
      </c>
      <c r="B191" s="148">
        <v>42736</v>
      </c>
      <c r="C191" s="147">
        <v>78896</v>
      </c>
      <c r="D191" s="147">
        <v>859.74</v>
      </c>
      <c r="E191" s="147">
        <v>175.68</v>
      </c>
      <c r="F191" s="149">
        <v>0.2788899515326384</v>
      </c>
      <c r="G191" s="149">
        <v>8.6257217582473178E-2</v>
      </c>
      <c r="H191" s="149">
        <v>4.871060171919761E-2</v>
      </c>
    </row>
    <row r="192" spans="1:8">
      <c r="A192" s="147" t="s">
        <v>501</v>
      </c>
      <c r="B192" s="148">
        <v>42737</v>
      </c>
      <c r="C192" s="147">
        <v>78968.899999999994</v>
      </c>
      <c r="D192" s="147">
        <v>861.88</v>
      </c>
      <c r="E192" s="147">
        <v>175.79</v>
      </c>
      <c r="F192" s="149">
        <v>0.2798828527020214</v>
      </c>
      <c r="G192" s="149">
        <v>0.10888388549372796</v>
      </c>
      <c r="H192" s="149">
        <v>5.0919906141176696E-2</v>
      </c>
    </row>
    <row r="193" spans="1:8">
      <c r="A193" s="147" t="s">
        <v>502</v>
      </c>
      <c r="B193" s="148">
        <v>42738</v>
      </c>
      <c r="C193" s="147">
        <v>78983.7</v>
      </c>
      <c r="D193" s="147">
        <v>868.44</v>
      </c>
      <c r="E193" s="147">
        <v>175.48</v>
      </c>
      <c r="F193" s="149">
        <v>0.27991320721695923</v>
      </c>
      <c r="G193" s="149">
        <v>0.12417962227026202</v>
      </c>
      <c r="H193" s="149">
        <v>4.9584305281416219E-2</v>
      </c>
    </row>
    <row r="194" spans="1:8">
      <c r="A194" s="147" t="s">
        <v>503</v>
      </c>
      <c r="B194" s="148">
        <v>42739</v>
      </c>
      <c r="C194" s="147">
        <v>78990.3</v>
      </c>
      <c r="D194" s="147">
        <v>871.45</v>
      </c>
      <c r="E194" s="147">
        <v>176.25</v>
      </c>
      <c r="F194" s="149">
        <v>0.27964897672210887</v>
      </c>
      <c r="G194" s="149">
        <v>0.13504044179897634</v>
      </c>
      <c r="H194" s="149">
        <v>8.2483724358187072E-2</v>
      </c>
    </row>
    <row r="195" spans="1:8">
      <c r="A195" s="147" t="s">
        <v>504</v>
      </c>
      <c r="B195" s="148">
        <v>42742</v>
      </c>
      <c r="C195" s="147">
        <v>78826.5</v>
      </c>
      <c r="D195" s="147">
        <v>875.64400000000001</v>
      </c>
      <c r="E195" s="147">
        <v>177.60749999999999</v>
      </c>
      <c r="F195" s="149">
        <v>0.27024988760133994</v>
      </c>
      <c r="G195" s="149">
        <v>0.13947895791583154</v>
      </c>
      <c r="H195" s="149">
        <v>9.1089200147438154E-2</v>
      </c>
    </row>
    <row r="196" spans="1:8">
      <c r="A196" s="147" t="s">
        <v>505</v>
      </c>
      <c r="B196" s="148">
        <v>42743</v>
      </c>
      <c r="C196" s="147">
        <v>78833.399999999994</v>
      </c>
      <c r="D196" s="147">
        <v>877.04200000000003</v>
      </c>
      <c r="E196" s="147">
        <v>178.06</v>
      </c>
      <c r="F196" s="149">
        <v>0.25865999923362826</v>
      </c>
      <c r="G196" s="149">
        <v>0.1542912043800424</v>
      </c>
      <c r="H196" s="149">
        <v>9.6901373744840757E-2</v>
      </c>
    </row>
    <row r="197" spans="1:8">
      <c r="A197" s="147" t="s">
        <v>506</v>
      </c>
      <c r="B197" s="148">
        <v>42744</v>
      </c>
      <c r="C197" s="147">
        <v>78609.5</v>
      </c>
      <c r="D197" s="147">
        <v>878.44</v>
      </c>
      <c r="E197" s="147">
        <v>177.2</v>
      </c>
      <c r="F197" s="149">
        <v>0.25464049158087931</v>
      </c>
      <c r="G197" s="149">
        <v>0.19039488305282282</v>
      </c>
      <c r="H197" s="149">
        <v>0.1184750362936311</v>
      </c>
    </row>
    <row r="198" spans="1:8">
      <c r="A198" s="147" t="s">
        <v>507</v>
      </c>
      <c r="B198" s="148">
        <v>42746</v>
      </c>
      <c r="C198" s="147">
        <v>78622</v>
      </c>
      <c r="D198" s="147">
        <v>886.73</v>
      </c>
      <c r="E198" s="147">
        <v>176.23</v>
      </c>
      <c r="F198" s="149">
        <v>0.2587374521701542</v>
      </c>
      <c r="G198" s="149">
        <v>0.21361801135974834</v>
      </c>
      <c r="H198" s="149">
        <v>0.12155539998727161</v>
      </c>
    </row>
    <row r="199" spans="1:8">
      <c r="A199" s="147" t="s">
        <v>508</v>
      </c>
      <c r="B199" s="148">
        <v>42749</v>
      </c>
      <c r="C199" s="147">
        <v>78876.2</v>
      </c>
      <c r="D199" s="147">
        <v>888.15800000000002</v>
      </c>
      <c r="E199" s="147">
        <v>177.22749999999999</v>
      </c>
      <c r="F199" s="149">
        <v>0.25621648481335013</v>
      </c>
      <c r="G199" s="149">
        <v>0.22782293740322945</v>
      </c>
      <c r="H199" s="149">
        <v>0.13222704912796268</v>
      </c>
    </row>
    <row r="200" spans="1:8">
      <c r="A200" s="147" t="s">
        <v>509</v>
      </c>
      <c r="B200" s="148">
        <v>42750</v>
      </c>
      <c r="C200" s="147">
        <v>79073.2</v>
      </c>
      <c r="D200" s="147">
        <v>888.63400000000001</v>
      </c>
      <c r="E200" s="147">
        <v>177.56</v>
      </c>
      <c r="F200" s="149">
        <v>0.25830187838551777</v>
      </c>
      <c r="G200" s="149">
        <v>0.22873577522434707</v>
      </c>
      <c r="H200" s="149">
        <v>0.13835107065008345</v>
      </c>
    </row>
    <row r="201" spans="1:8">
      <c r="A201" s="147" t="s">
        <v>510</v>
      </c>
      <c r="B201" s="148">
        <v>42751</v>
      </c>
      <c r="C201" s="147">
        <v>79084.2</v>
      </c>
      <c r="D201" s="147">
        <v>889.11</v>
      </c>
      <c r="E201" s="147">
        <v>176.3</v>
      </c>
      <c r="F201" s="149">
        <v>0.24508910227041936</v>
      </c>
      <c r="G201" s="149">
        <v>0.21869345907122106</v>
      </c>
      <c r="H201" s="149">
        <v>0.12350242161611025</v>
      </c>
    </row>
    <row r="202" spans="1:8">
      <c r="A202" s="147" t="s">
        <v>511</v>
      </c>
      <c r="B202" s="148">
        <v>42752</v>
      </c>
      <c r="C202" s="147">
        <v>79280.399999999994</v>
      </c>
      <c r="D202" s="147">
        <v>894.87</v>
      </c>
      <c r="E202" s="147">
        <v>177.44</v>
      </c>
      <c r="F202" s="149">
        <v>0.22231421395632789</v>
      </c>
      <c r="G202" s="149">
        <v>0.25354756468264528</v>
      </c>
      <c r="H202" s="149">
        <v>0.17164647231668262</v>
      </c>
    </row>
    <row r="203" spans="1:8">
      <c r="A203" s="147" t="s">
        <v>512</v>
      </c>
      <c r="B203" s="148">
        <v>42753</v>
      </c>
      <c r="C203" s="147">
        <v>79382.2</v>
      </c>
      <c r="D203" s="147">
        <v>897.89</v>
      </c>
      <c r="E203" s="147">
        <v>177.82</v>
      </c>
      <c r="F203" s="149">
        <v>0.21334798644536179</v>
      </c>
      <c r="G203" s="149">
        <v>0.26706084895010163</v>
      </c>
      <c r="H203" s="149">
        <v>0.18847747627322553</v>
      </c>
    </row>
    <row r="204" spans="1:8">
      <c r="A204" s="147" t="s">
        <v>513</v>
      </c>
      <c r="B204" s="148">
        <v>42756</v>
      </c>
      <c r="C204" s="147">
        <v>79206.600000000006</v>
      </c>
      <c r="D204" s="147">
        <v>900.44</v>
      </c>
      <c r="E204" s="147">
        <v>178.10499999999999</v>
      </c>
      <c r="F204" s="149">
        <v>0.2163269066869371</v>
      </c>
      <c r="G204" s="149">
        <v>0.28010690777782532</v>
      </c>
      <c r="H204" s="149">
        <v>0.19662053211502273</v>
      </c>
    </row>
    <row r="205" spans="1:8">
      <c r="A205" s="147" t="s">
        <v>514</v>
      </c>
      <c r="B205" s="148">
        <v>42757</v>
      </c>
      <c r="C205" s="147">
        <v>79218</v>
      </c>
      <c r="D205" s="147">
        <v>901.29</v>
      </c>
      <c r="E205" s="147">
        <v>178.2</v>
      </c>
      <c r="F205" s="149">
        <v>0.19812880285428647</v>
      </c>
      <c r="G205" s="149">
        <v>0.26165712445931377</v>
      </c>
      <c r="H205" s="149">
        <v>0.17577197149643697</v>
      </c>
    </row>
    <row r="206" spans="1:8">
      <c r="A206" s="147" t="s">
        <v>515</v>
      </c>
      <c r="B206" s="148">
        <v>42758</v>
      </c>
      <c r="C206" s="147">
        <v>79263.5</v>
      </c>
      <c r="D206" s="147">
        <v>902.14</v>
      </c>
      <c r="E206" s="147">
        <v>179.11</v>
      </c>
      <c r="F206" s="149">
        <v>0.19081314553990603</v>
      </c>
      <c r="G206" s="149">
        <v>0.30224031410589536</v>
      </c>
      <c r="H206" s="149">
        <v>0.21744154431756391</v>
      </c>
    </row>
    <row r="207" spans="1:8">
      <c r="A207" s="147" t="s">
        <v>516</v>
      </c>
      <c r="B207" s="148">
        <v>42759</v>
      </c>
      <c r="C207" s="147">
        <v>78249.100000000006</v>
      </c>
      <c r="D207" s="147">
        <v>908.63</v>
      </c>
      <c r="E207" s="147">
        <v>181.05</v>
      </c>
      <c r="F207" s="149">
        <v>0.16858770258242206</v>
      </c>
      <c r="G207" s="149">
        <v>0.28564192248483211</v>
      </c>
      <c r="H207" s="149">
        <v>0.20344982302208492</v>
      </c>
    </row>
    <row r="208" spans="1:8">
      <c r="A208" s="147" t="s">
        <v>517</v>
      </c>
      <c r="B208" s="148">
        <v>42760</v>
      </c>
      <c r="C208" s="147">
        <v>78049</v>
      </c>
      <c r="D208" s="147">
        <v>912.16</v>
      </c>
      <c r="E208" s="147">
        <v>180.24</v>
      </c>
      <c r="F208" s="149">
        <v>0.15218312343796359</v>
      </c>
      <c r="G208" s="149">
        <v>0.28217526735412179</v>
      </c>
      <c r="H208" s="149">
        <v>0.18931045859452333</v>
      </c>
    </row>
    <row r="209" spans="1:8">
      <c r="A209" s="147" t="s">
        <v>518</v>
      </c>
      <c r="B209" s="148">
        <v>42763</v>
      </c>
      <c r="C209" s="147">
        <v>77714.100000000006</v>
      </c>
      <c r="D209" s="147">
        <v>912.71799999999996</v>
      </c>
      <c r="E209" s="147">
        <v>180.48750000000001</v>
      </c>
      <c r="F209" s="149">
        <v>0.12862215444940639</v>
      </c>
      <c r="G209" s="149">
        <v>0.27460339626857322</v>
      </c>
      <c r="H209" s="149">
        <v>0.19346359849236272</v>
      </c>
    </row>
    <row r="210" spans="1:8">
      <c r="A210" s="147" t="s">
        <v>519</v>
      </c>
      <c r="B210" s="148">
        <v>42764</v>
      </c>
      <c r="C210" s="147">
        <v>77707.3</v>
      </c>
      <c r="D210" s="147">
        <v>912.904</v>
      </c>
      <c r="E210" s="147">
        <v>180.57</v>
      </c>
      <c r="F210" s="149">
        <v>9.447672166705412E-2</v>
      </c>
      <c r="G210" s="149">
        <v>0.28881171205511547</v>
      </c>
      <c r="H210" s="149">
        <v>0.19693755800079527</v>
      </c>
    </row>
    <row r="211" spans="1:8">
      <c r="A211" s="147" t="s">
        <v>520</v>
      </c>
      <c r="B211" s="148">
        <v>42765</v>
      </c>
      <c r="C211" s="147">
        <v>77961.399999999994</v>
      </c>
      <c r="D211" s="147">
        <v>913.09</v>
      </c>
      <c r="E211" s="147">
        <v>180.51</v>
      </c>
      <c r="F211" s="149">
        <v>9.7877793581276018E-2</v>
      </c>
      <c r="G211" s="149">
        <v>0.27530098606106312</v>
      </c>
      <c r="H211" s="149">
        <v>0.17772558230573487</v>
      </c>
    </row>
    <row r="212" spans="1:8">
      <c r="A212" s="147" t="s">
        <v>521</v>
      </c>
      <c r="B212" s="148">
        <v>42766</v>
      </c>
      <c r="C212" s="147">
        <v>77975.399999999994</v>
      </c>
      <c r="D212" s="147">
        <v>909.23</v>
      </c>
      <c r="E212" s="147">
        <v>179.23</v>
      </c>
      <c r="F212" s="149">
        <v>9.2185746961575221E-2</v>
      </c>
      <c r="G212" s="149">
        <v>0.24205640159773578</v>
      </c>
      <c r="H212" s="149">
        <v>0.13764321305023963</v>
      </c>
    </row>
    <row r="213" spans="1:8">
      <c r="A213" s="147" t="s">
        <v>522</v>
      </c>
      <c r="B213" s="148">
        <v>42767</v>
      </c>
      <c r="C213" s="147">
        <v>77414.899999999994</v>
      </c>
      <c r="D213" s="147">
        <v>913</v>
      </c>
      <c r="E213" s="147">
        <v>179.72</v>
      </c>
      <c r="F213" s="149">
        <v>8.8529334015759353E-2</v>
      </c>
      <c r="G213" s="149">
        <v>0.23815413323786117</v>
      </c>
      <c r="H213" s="149">
        <v>0.13052777253569858</v>
      </c>
    </row>
    <row r="214" spans="1:8">
      <c r="A214" s="147" t="s">
        <v>523</v>
      </c>
      <c r="B214" s="148">
        <v>42770</v>
      </c>
      <c r="C214" s="147">
        <v>76825.7</v>
      </c>
      <c r="D214" s="147">
        <v>918.99400000000003</v>
      </c>
      <c r="E214" s="147">
        <v>180.45500000000001</v>
      </c>
      <c r="F214" s="149">
        <v>5.3665474374869682E-2</v>
      </c>
      <c r="G214" s="149">
        <v>0.23730242076635166</v>
      </c>
      <c r="H214" s="149">
        <v>0.13130838191962901</v>
      </c>
    </row>
    <row r="215" spans="1:8">
      <c r="A215" s="147" t="s">
        <v>524</v>
      </c>
      <c r="B215" s="148">
        <v>42771</v>
      </c>
      <c r="C215" s="147">
        <v>76616</v>
      </c>
      <c r="D215" s="147">
        <v>920.99199999999996</v>
      </c>
      <c r="E215" s="147">
        <v>180.7</v>
      </c>
      <c r="F215" s="149">
        <v>3.9206244786403666E-2</v>
      </c>
      <c r="G215" s="149">
        <v>0.26386628425573955</v>
      </c>
      <c r="H215" s="149">
        <v>0.14490274345815091</v>
      </c>
    </row>
    <row r="216" spans="1:8">
      <c r="A216" s="147" t="s">
        <v>525</v>
      </c>
      <c r="B216" s="148">
        <v>42772</v>
      </c>
      <c r="C216" s="147">
        <v>76678.7</v>
      </c>
      <c r="D216" s="147">
        <v>922.99</v>
      </c>
      <c r="E216" s="147">
        <v>181.3</v>
      </c>
      <c r="F216" s="149">
        <v>4.0642473264209222E-2</v>
      </c>
      <c r="G216" s="149">
        <v>0.27899951500034659</v>
      </c>
      <c r="H216" s="149">
        <v>0.15074579498571872</v>
      </c>
    </row>
    <row r="217" spans="1:8">
      <c r="A217" s="147" t="s">
        <v>526</v>
      </c>
      <c r="B217" s="148">
        <v>42773</v>
      </c>
      <c r="C217" s="147">
        <v>76766</v>
      </c>
      <c r="D217" s="147">
        <v>919.8</v>
      </c>
      <c r="E217" s="147">
        <v>180.47</v>
      </c>
      <c r="F217" s="149">
        <v>3.5928079067683472E-2</v>
      </c>
      <c r="G217" s="149">
        <v>0.26148959456234611</v>
      </c>
      <c r="H217" s="149">
        <v>0.12129731744823635</v>
      </c>
    </row>
    <row r="218" spans="1:8">
      <c r="A218" s="147" t="s">
        <v>527</v>
      </c>
      <c r="B218" s="148">
        <v>42774</v>
      </c>
      <c r="C218" s="147">
        <v>76792.800000000003</v>
      </c>
      <c r="D218" s="147">
        <v>921.68</v>
      </c>
      <c r="E218" s="147">
        <v>180.64</v>
      </c>
      <c r="F218" s="149">
        <v>2.9816519912993833E-2</v>
      </c>
      <c r="G218" s="149">
        <v>0.25975556084052953</v>
      </c>
      <c r="H218" s="149">
        <v>0.11451135241855859</v>
      </c>
    </row>
    <row r="219" spans="1:8">
      <c r="A219" s="147" t="s">
        <v>528</v>
      </c>
      <c r="B219" s="148">
        <v>42777</v>
      </c>
      <c r="C219" s="147">
        <v>76816.800000000003</v>
      </c>
      <c r="D219" s="147">
        <v>929.94200000000001</v>
      </c>
      <c r="E219" s="147">
        <v>180.7825</v>
      </c>
      <c r="F219" s="149">
        <v>1.3630881534048234E-2</v>
      </c>
      <c r="G219" s="149">
        <v>0.26672660155558292</v>
      </c>
      <c r="H219" s="149">
        <v>0.11470279935873706</v>
      </c>
    </row>
    <row r="220" spans="1:8">
      <c r="A220" s="147" t="s">
        <v>529</v>
      </c>
      <c r="B220" s="148">
        <v>42778</v>
      </c>
      <c r="C220" s="147">
        <v>76827.7</v>
      </c>
      <c r="D220" s="147">
        <v>932.69600000000003</v>
      </c>
      <c r="E220" s="147">
        <v>180.83</v>
      </c>
      <c r="F220" s="149">
        <v>-1.7537286234752147E-2</v>
      </c>
      <c r="G220" s="149">
        <v>0.27787581520249915</v>
      </c>
      <c r="H220" s="149">
        <v>0.1194824490806663</v>
      </c>
    </row>
    <row r="221" spans="1:8">
      <c r="A221" s="147" t="s">
        <v>530</v>
      </c>
      <c r="B221" s="148">
        <v>42779</v>
      </c>
      <c r="C221" s="147">
        <v>76975.5</v>
      </c>
      <c r="D221" s="147">
        <v>935.45</v>
      </c>
      <c r="E221" s="147">
        <v>181.57</v>
      </c>
      <c r="F221" s="149">
        <v>-6.7408278159794E-3</v>
      </c>
      <c r="G221" s="149">
        <v>0.28042103534178331</v>
      </c>
      <c r="H221" s="149">
        <v>0.12951788491446337</v>
      </c>
    </row>
    <row r="222" spans="1:8">
      <c r="A222" s="147" t="s">
        <v>531</v>
      </c>
      <c r="B222" s="148">
        <v>42780</v>
      </c>
      <c r="C222" s="147">
        <v>77000.2</v>
      </c>
      <c r="D222" s="147">
        <v>934.08</v>
      </c>
      <c r="E222" s="147">
        <v>180.98</v>
      </c>
      <c r="F222" s="149">
        <v>5.3006624522482504E-3</v>
      </c>
      <c r="G222" s="149">
        <v>0.28246387715762267</v>
      </c>
      <c r="H222" s="149">
        <v>0.1360241039482768</v>
      </c>
    </row>
    <row r="223" spans="1:8">
      <c r="A223" s="147" t="s">
        <v>532</v>
      </c>
      <c r="B223" s="148">
        <v>42781</v>
      </c>
      <c r="C223" s="147">
        <v>77189.7</v>
      </c>
      <c r="D223" s="147">
        <v>941.78</v>
      </c>
      <c r="E223" s="147">
        <v>181.14</v>
      </c>
      <c r="F223" s="149">
        <v>6.2599808367933552E-3</v>
      </c>
      <c r="G223" s="149">
        <v>0.29435791996745464</v>
      </c>
      <c r="H223" s="149">
        <v>0.14046464773657341</v>
      </c>
    </row>
    <row r="224" spans="1:8">
      <c r="A224" s="147" t="s">
        <v>388</v>
      </c>
      <c r="B224" s="148">
        <v>42784</v>
      </c>
      <c r="C224" s="147">
        <v>77599.100000000006</v>
      </c>
      <c r="D224" s="147">
        <v>964.88</v>
      </c>
      <c r="E224" s="147">
        <v>181.62</v>
      </c>
      <c r="F224" s="149">
        <v>2.863881619333819E-3</v>
      </c>
      <c r="G224" s="149">
        <v>0.32746333544286377</v>
      </c>
      <c r="H224" s="149">
        <v>0.128986137875303</v>
      </c>
    </row>
    <row r="225" spans="1:8">
      <c r="A225" s="147" t="s">
        <v>533</v>
      </c>
      <c r="B225" s="148">
        <v>42785</v>
      </c>
      <c r="C225" s="147">
        <v>77658.600000000006</v>
      </c>
      <c r="D225" s="147">
        <v>943.22</v>
      </c>
      <c r="E225" s="147">
        <v>182.15</v>
      </c>
      <c r="F225" s="149">
        <v>6.7019610689951215E-3</v>
      </c>
      <c r="G225" s="149">
        <v>0.28960896910035561</v>
      </c>
      <c r="H225" s="149">
        <v>0.12549431537320821</v>
      </c>
    </row>
    <row r="226" spans="1:8">
      <c r="A226" s="147" t="s">
        <v>534</v>
      </c>
      <c r="B226" s="148">
        <v>42786</v>
      </c>
      <c r="C226" s="147">
        <v>77698.2</v>
      </c>
      <c r="D226" s="147">
        <v>943.58</v>
      </c>
      <c r="E226" s="147">
        <v>181.15</v>
      </c>
      <c r="F226" s="149">
        <v>-2.436832374691944E-3</v>
      </c>
      <c r="G226" s="149">
        <v>0.28242137595476913</v>
      </c>
      <c r="H226" s="149">
        <v>0.11979971564566982</v>
      </c>
    </row>
    <row r="227" spans="1:8">
      <c r="A227" s="147" t="s">
        <v>535</v>
      </c>
      <c r="B227" s="148">
        <v>42787</v>
      </c>
      <c r="C227" s="147">
        <v>77800.2</v>
      </c>
      <c r="D227" s="147">
        <v>945.64</v>
      </c>
      <c r="E227" s="147">
        <v>181.12</v>
      </c>
      <c r="F227" s="149">
        <v>3.0853174731082511E-3</v>
      </c>
      <c r="G227" s="149">
        <v>0.27108300939292751</v>
      </c>
      <c r="H227" s="149">
        <v>0.11311188273975969</v>
      </c>
    </row>
    <row r="228" spans="1:8">
      <c r="A228" s="147" t="s">
        <v>536</v>
      </c>
      <c r="B228" s="148">
        <v>42788</v>
      </c>
      <c r="C228" s="147">
        <v>77847.199999999997</v>
      </c>
      <c r="D228" s="147">
        <v>950.95</v>
      </c>
      <c r="E228" s="147">
        <v>181.72</v>
      </c>
      <c r="F228" s="149">
        <v>7.9277632262100273E-3</v>
      </c>
      <c r="G228" s="149">
        <v>0.2735505402495273</v>
      </c>
      <c r="H228" s="149">
        <v>0.11464147702876759</v>
      </c>
    </row>
    <row r="229" spans="1:8">
      <c r="A229" s="147" t="s">
        <v>537</v>
      </c>
      <c r="B229" s="148">
        <v>42791</v>
      </c>
      <c r="C229" s="147">
        <v>77863.5</v>
      </c>
      <c r="D229" s="147">
        <v>944.572</v>
      </c>
      <c r="E229" s="147">
        <v>181.57749999999999</v>
      </c>
      <c r="F229" s="149">
        <v>3.5546871475762298E-3</v>
      </c>
      <c r="G229" s="149">
        <v>0.2604040457954151</v>
      </c>
      <c r="H229" s="149">
        <v>0.10347918565785452</v>
      </c>
    </row>
    <row r="230" spans="1:8">
      <c r="A230" s="147" t="s">
        <v>538</v>
      </c>
      <c r="B230" s="148">
        <v>42792</v>
      </c>
      <c r="C230" s="147">
        <v>77574.7</v>
      </c>
      <c r="D230" s="147">
        <v>942.44600000000003</v>
      </c>
      <c r="E230" s="147">
        <v>181.53</v>
      </c>
      <c r="F230" s="149">
        <v>-1.664007000926615E-3</v>
      </c>
      <c r="G230" s="149">
        <v>0.26543584510446316</v>
      </c>
      <c r="H230" s="149">
        <v>9.9981821487002298E-2</v>
      </c>
    </row>
    <row r="231" spans="1:8">
      <c r="A231" s="147" t="s">
        <v>539</v>
      </c>
      <c r="B231" s="148">
        <v>42793</v>
      </c>
      <c r="C231" s="147">
        <v>77590.7</v>
      </c>
      <c r="D231" s="147">
        <v>940.32</v>
      </c>
      <c r="E231" s="147">
        <v>180.74</v>
      </c>
      <c r="F231" s="149">
        <v>-3.2052846729582196E-3</v>
      </c>
      <c r="G231" s="149">
        <v>0.27668934055639283</v>
      </c>
      <c r="H231" s="149">
        <v>0.10180443794196559</v>
      </c>
    </row>
    <row r="232" spans="1:8">
      <c r="A232" s="147" t="s">
        <v>540</v>
      </c>
      <c r="B232" s="148">
        <v>42794</v>
      </c>
      <c r="C232" s="147">
        <v>77602.3</v>
      </c>
      <c r="D232" s="147">
        <v>936.37</v>
      </c>
      <c r="E232" s="147">
        <v>179.71</v>
      </c>
      <c r="F232" s="149">
        <v>-8.0022191457567171E-3</v>
      </c>
      <c r="G232" s="149">
        <v>0.26740298588270339</v>
      </c>
      <c r="H232" s="149">
        <v>8.6583227522824879E-2</v>
      </c>
    </row>
    <row r="233" spans="1:8">
      <c r="A233" s="147" t="s">
        <v>541</v>
      </c>
      <c r="B233" s="148">
        <v>42795</v>
      </c>
      <c r="C233" s="147">
        <v>77475.199999999997</v>
      </c>
      <c r="D233" s="147">
        <v>938.47</v>
      </c>
      <c r="E233" s="147">
        <v>178.72</v>
      </c>
      <c r="F233" s="149">
        <v>-3.3267381756714176E-3</v>
      </c>
      <c r="G233" s="149">
        <v>0.26894005976445778</v>
      </c>
      <c r="H233" s="149">
        <v>7.7665219488663784E-2</v>
      </c>
    </row>
    <row r="234" spans="1:8">
      <c r="A234" s="147" t="s">
        <v>542</v>
      </c>
      <c r="B234" s="148">
        <v>42798</v>
      </c>
      <c r="C234" s="147">
        <v>77135.100000000006</v>
      </c>
      <c r="D234" s="147">
        <v>936.04</v>
      </c>
      <c r="E234" s="147">
        <v>179.2525</v>
      </c>
      <c r="F234" s="149">
        <v>-5.2115575089759503E-3</v>
      </c>
      <c r="G234" s="149">
        <v>0.26435508489457393</v>
      </c>
      <c r="H234" s="149">
        <v>7.9509183980728704E-2</v>
      </c>
    </row>
    <row r="235" spans="1:8">
      <c r="A235" s="147" t="s">
        <v>543</v>
      </c>
      <c r="B235" s="148">
        <v>42799</v>
      </c>
      <c r="C235" s="147">
        <v>76766.899999999994</v>
      </c>
      <c r="D235" s="147">
        <v>935.23</v>
      </c>
      <c r="E235" s="147">
        <v>179.43</v>
      </c>
      <c r="F235" s="149">
        <v>-1.1357548345885649E-2</v>
      </c>
      <c r="G235" s="149">
        <v>0.24213727886096814</v>
      </c>
      <c r="H235" s="149">
        <v>7.2568593460458075E-2</v>
      </c>
    </row>
    <row r="236" spans="1:8">
      <c r="A236" s="147" t="s">
        <v>544</v>
      </c>
      <c r="B236" s="148">
        <v>42800</v>
      </c>
      <c r="C236" s="147">
        <v>76789.7</v>
      </c>
      <c r="D236" s="147">
        <v>934.42</v>
      </c>
      <c r="E236" s="147">
        <v>180.65</v>
      </c>
      <c r="F236" s="149">
        <v>-1.1687589610001936E-2</v>
      </c>
      <c r="G236" s="149">
        <v>0.21495254193212832</v>
      </c>
      <c r="H236" s="149">
        <v>6.9441155576604352E-2</v>
      </c>
    </row>
    <row r="237" spans="1:8">
      <c r="A237" s="147" t="s">
        <v>545</v>
      </c>
      <c r="B237" s="148">
        <v>42801</v>
      </c>
      <c r="C237" s="147">
        <v>76800.399999999994</v>
      </c>
      <c r="D237" s="147">
        <v>936.5</v>
      </c>
      <c r="E237" s="147">
        <v>180.69</v>
      </c>
      <c r="F237" s="149">
        <v>-1.5659645588050664E-2</v>
      </c>
      <c r="G237" s="149">
        <v>0.19337672730609046</v>
      </c>
      <c r="H237" s="149">
        <v>5.658943059717858E-2</v>
      </c>
    </row>
    <row r="238" spans="1:8">
      <c r="A238" s="147" t="s">
        <v>546</v>
      </c>
      <c r="B238" s="148">
        <v>42802</v>
      </c>
      <c r="C238" s="147">
        <v>76285.5</v>
      </c>
      <c r="D238" s="147">
        <v>934.9</v>
      </c>
      <c r="E238" s="147">
        <v>180.19</v>
      </c>
      <c r="F238" s="149">
        <v>-2.3145480388767292E-2</v>
      </c>
      <c r="G238" s="149">
        <v>0.1834716518727435</v>
      </c>
      <c r="H238" s="149">
        <v>4.938559198648873E-2</v>
      </c>
    </row>
    <row r="239" spans="1:8">
      <c r="A239" s="147" t="s">
        <v>547</v>
      </c>
      <c r="B239" s="148">
        <v>42805</v>
      </c>
      <c r="C239" s="147">
        <v>76315.600000000006</v>
      </c>
      <c r="D239" s="147">
        <v>937.06</v>
      </c>
      <c r="E239" s="147">
        <v>179.8</v>
      </c>
      <c r="F239" s="149">
        <v>-2.3577760036029294E-2</v>
      </c>
      <c r="G239" s="149">
        <v>0.17842501068940364</v>
      </c>
      <c r="H239" s="149">
        <v>4.3286526633399047E-2</v>
      </c>
    </row>
    <row r="240" spans="1:8">
      <c r="A240" s="147" t="s">
        <v>548</v>
      </c>
      <c r="B240" s="148">
        <v>42806</v>
      </c>
      <c r="C240" s="147">
        <v>76329</v>
      </c>
      <c r="D240" s="147">
        <v>937.78</v>
      </c>
      <c r="E240" s="147">
        <v>179.67</v>
      </c>
      <c r="F240" s="149">
        <v>-2.4175402710304272E-2</v>
      </c>
      <c r="G240" s="149">
        <v>0.18994023525231873</v>
      </c>
      <c r="H240" s="149">
        <v>4.4228757410205599E-2</v>
      </c>
    </row>
    <row r="241" spans="1:8">
      <c r="A241" s="147" t="s">
        <v>549</v>
      </c>
      <c r="B241" s="148">
        <v>42807</v>
      </c>
      <c r="C241" s="147">
        <v>76332</v>
      </c>
      <c r="D241" s="147">
        <v>938.5</v>
      </c>
      <c r="E241" s="147">
        <v>179.89</v>
      </c>
      <c r="F241" s="149">
        <v>-2.5284726115121448E-2</v>
      </c>
      <c r="G241" s="149">
        <v>0.19145856872627554</v>
      </c>
      <c r="H241" s="149">
        <v>4.7150590837650608E-2</v>
      </c>
    </row>
    <row r="242" spans="1:8">
      <c r="A242" s="147" t="s">
        <v>550</v>
      </c>
      <c r="B242" s="148">
        <v>42808</v>
      </c>
      <c r="C242" s="147">
        <v>76639</v>
      </c>
      <c r="D242" s="147">
        <v>939.97</v>
      </c>
      <c r="E242" s="147">
        <v>179.69</v>
      </c>
      <c r="F242" s="149">
        <v>-3.4365884850661166E-2</v>
      </c>
      <c r="G242" s="149">
        <v>0.17916918607130938</v>
      </c>
      <c r="H242" s="149">
        <v>4.3180920976243931E-2</v>
      </c>
    </row>
    <row r="243" spans="1:8">
      <c r="A243" s="147" t="s">
        <v>551</v>
      </c>
      <c r="B243" s="148">
        <v>42809</v>
      </c>
      <c r="C243" s="147">
        <v>76737.899999999994</v>
      </c>
      <c r="D243" s="147">
        <v>943.52</v>
      </c>
      <c r="E243" s="147">
        <v>179.69</v>
      </c>
      <c r="F243" s="149">
        <v>-4.3605980804295341E-2</v>
      </c>
      <c r="G243" s="149">
        <v>0.17433567739125011</v>
      </c>
      <c r="H243" s="149">
        <v>4.1318961520630415E-2</v>
      </c>
    </row>
    <row r="244" spans="1:8">
      <c r="A244" s="147" t="s">
        <v>433</v>
      </c>
      <c r="B244" s="148">
        <v>42812</v>
      </c>
      <c r="C244" s="147">
        <v>77230</v>
      </c>
      <c r="D244" s="147">
        <v>954.17</v>
      </c>
      <c r="E244" s="147">
        <v>179.69</v>
      </c>
      <c r="F244" s="149">
        <v>-3.5077307512103695E-2</v>
      </c>
      <c r="G244" s="149">
        <v>0.20677138665452532</v>
      </c>
      <c r="H244" s="149">
        <v>5.1864426622958426E-2</v>
      </c>
    </row>
    <row r="245" spans="1:8">
      <c r="A245" s="147" t="s">
        <v>552</v>
      </c>
      <c r="B245" s="148">
        <v>42819</v>
      </c>
      <c r="C245" s="147">
        <v>77485.8</v>
      </c>
      <c r="D245" s="147">
        <v>962.011666666667</v>
      </c>
      <c r="E245" s="147">
        <v>183.59</v>
      </c>
      <c r="F245" s="149">
        <v>-3.4076545075131359E-2</v>
      </c>
      <c r="G245" s="149">
        <v>0.21592010246298821</v>
      </c>
      <c r="H245" s="149">
        <v>7.1307696796405473E-2</v>
      </c>
    </row>
    <row r="246" spans="1:8">
      <c r="A246" s="147" t="s">
        <v>553</v>
      </c>
      <c r="B246" s="148">
        <v>42820</v>
      </c>
      <c r="C246" s="147">
        <v>77502.899999999994</v>
      </c>
      <c r="D246" s="147">
        <v>963.86083333333295</v>
      </c>
      <c r="E246" s="147">
        <v>183.98</v>
      </c>
      <c r="F246" s="149">
        <v>-4.5534314528394737E-2</v>
      </c>
      <c r="G246" s="149">
        <v>0.19083864936434036</v>
      </c>
      <c r="H246" s="149">
        <v>7.0120613165397749E-2</v>
      </c>
    </row>
    <row r="247" spans="1:8">
      <c r="A247" s="147" t="s">
        <v>554</v>
      </c>
      <c r="B247" s="148">
        <v>42821</v>
      </c>
      <c r="C247" s="147">
        <v>77523.3</v>
      </c>
      <c r="D247" s="147">
        <v>965.71</v>
      </c>
      <c r="E247" s="147">
        <v>183.78</v>
      </c>
      <c r="F247" s="149">
        <v>-4.5996234355964116E-2</v>
      </c>
      <c r="G247" s="149">
        <v>0.1904440029502954</v>
      </c>
      <c r="H247" s="149">
        <v>6.8612629375508938E-2</v>
      </c>
    </row>
    <row r="248" spans="1:8">
      <c r="A248" s="147" t="s">
        <v>555</v>
      </c>
      <c r="B248" s="148">
        <v>42822</v>
      </c>
      <c r="C248" s="147">
        <v>77548.5</v>
      </c>
      <c r="D248" s="147">
        <v>970.32</v>
      </c>
      <c r="E248" s="147">
        <v>183.59</v>
      </c>
      <c r="F248" s="149">
        <v>-4.1850506018975553E-2</v>
      </c>
      <c r="G248" s="149">
        <v>0.19344681688477827</v>
      </c>
      <c r="H248" s="149">
        <v>7.0495626822157487E-2</v>
      </c>
    </row>
    <row r="249" spans="1:8">
      <c r="A249" s="147" t="s">
        <v>556</v>
      </c>
      <c r="B249" s="148">
        <v>42823</v>
      </c>
      <c r="C249" s="147">
        <v>77584.399999999994</v>
      </c>
      <c r="D249" s="147">
        <v>971.86</v>
      </c>
      <c r="E249" s="147">
        <v>183.55</v>
      </c>
      <c r="F249" s="149">
        <v>-3.6951985630817918E-2</v>
      </c>
      <c r="G249" s="149">
        <v>0.19271504485598223</v>
      </c>
      <c r="H249" s="149">
        <v>6.9202539756509696E-2</v>
      </c>
    </row>
    <row r="250" spans="1:8">
      <c r="A250" s="147" t="s">
        <v>557</v>
      </c>
      <c r="B250" s="148">
        <v>42828</v>
      </c>
      <c r="C250" s="147">
        <v>77616.800000000003</v>
      </c>
      <c r="D250" s="147">
        <v>965.15</v>
      </c>
      <c r="E250" s="147">
        <v>183.85</v>
      </c>
      <c r="F250" s="149">
        <v>-4.7417538450964747E-2</v>
      </c>
      <c r="G250" s="149">
        <v>0.1572819492074149</v>
      </c>
      <c r="H250" s="149">
        <v>5.3823225954373388E-2</v>
      </c>
    </row>
    <row r="251" spans="1:8">
      <c r="A251" s="147" t="s">
        <v>558</v>
      </c>
      <c r="B251" s="148">
        <v>42829</v>
      </c>
      <c r="C251" s="147">
        <v>77647.100000000006</v>
      </c>
      <c r="D251" s="147">
        <v>965.17</v>
      </c>
      <c r="E251" s="147">
        <v>185.24</v>
      </c>
      <c r="F251" s="149">
        <v>-4.7706007954680496E-2</v>
      </c>
      <c r="G251" s="149">
        <v>0.16333196731191091</v>
      </c>
      <c r="H251" s="149">
        <v>6.2430099509621195E-2</v>
      </c>
    </row>
    <row r="252" spans="1:8">
      <c r="A252" s="147" t="s">
        <v>559</v>
      </c>
      <c r="B252" s="148">
        <v>42830</v>
      </c>
      <c r="C252" s="147">
        <v>77689.899999999994</v>
      </c>
      <c r="D252" s="147">
        <v>969.22</v>
      </c>
      <c r="E252" s="147">
        <v>186.29</v>
      </c>
      <c r="F252" s="149">
        <v>-3.911805047945216E-2</v>
      </c>
      <c r="G252" s="149">
        <v>0.17024462099442172</v>
      </c>
      <c r="H252" s="149">
        <v>6.8666819642037691E-2</v>
      </c>
    </row>
    <row r="253" spans="1:8">
      <c r="A253" s="147" t="s">
        <v>560</v>
      </c>
      <c r="B253" s="148">
        <v>42833</v>
      </c>
      <c r="C253" s="147">
        <v>77804.7</v>
      </c>
      <c r="D253" s="147">
        <v>962.48800000000006</v>
      </c>
      <c r="E253" s="147">
        <v>185.78749999999999</v>
      </c>
      <c r="F253" s="149">
        <v>-3.7929026203103566E-2</v>
      </c>
      <c r="G253" s="149">
        <v>0.16414040010643705</v>
      </c>
      <c r="H253" s="149">
        <v>5.7533583788706766E-2</v>
      </c>
    </row>
    <row r="254" spans="1:8">
      <c r="A254" s="147" t="s">
        <v>561</v>
      </c>
      <c r="B254" s="148">
        <v>42834</v>
      </c>
      <c r="C254" s="147">
        <v>77860.399999999994</v>
      </c>
      <c r="D254" s="147">
        <v>960.24400000000003</v>
      </c>
      <c r="E254" s="147">
        <v>185.62</v>
      </c>
      <c r="F254" s="149">
        <v>-3.835446571268375E-2</v>
      </c>
      <c r="G254" s="149">
        <v>0.18115551619370951</v>
      </c>
      <c r="H254" s="149">
        <v>6.629136029411753E-2</v>
      </c>
    </row>
    <row r="255" spans="1:8">
      <c r="A255" s="147" t="s">
        <v>562</v>
      </c>
      <c r="B255" s="148">
        <v>42835</v>
      </c>
      <c r="C255" s="147">
        <v>78107.8</v>
      </c>
      <c r="D255" s="147">
        <v>958</v>
      </c>
      <c r="E255" s="147">
        <v>185.92</v>
      </c>
      <c r="F255" s="149">
        <v>-3.275308441699154E-2</v>
      </c>
      <c r="G255" s="149">
        <v>0.18413408649864649</v>
      </c>
      <c r="H255" s="149">
        <v>6.7462823678015704E-2</v>
      </c>
    </row>
    <row r="256" spans="1:8">
      <c r="A256" s="147" t="s">
        <v>563</v>
      </c>
      <c r="B256" s="148">
        <v>42837</v>
      </c>
      <c r="C256" s="147">
        <v>78132.399999999994</v>
      </c>
      <c r="D256" s="147">
        <v>958.2</v>
      </c>
      <c r="E256" s="147">
        <v>187.07</v>
      </c>
      <c r="F256" s="149">
        <v>-3.1264413420289183E-2</v>
      </c>
      <c r="G256" s="149">
        <v>0.17136786721074593</v>
      </c>
      <c r="H256" s="149">
        <v>6.2988322868426261E-2</v>
      </c>
    </row>
    <row r="257" spans="1:8">
      <c r="A257" s="147" t="s">
        <v>564</v>
      </c>
      <c r="B257" s="148">
        <v>42840</v>
      </c>
      <c r="C257" s="147">
        <v>78383.3</v>
      </c>
      <c r="D257" s="147">
        <v>960.90599999999995</v>
      </c>
      <c r="E257" s="147">
        <v>185.36</v>
      </c>
      <c r="F257" s="149">
        <v>-2.3634572194811354E-2</v>
      </c>
      <c r="G257" s="149">
        <v>0.17038929908625189</v>
      </c>
      <c r="H257" s="149">
        <v>4.9663061328501179E-2</v>
      </c>
    </row>
    <row r="258" spans="1:8">
      <c r="A258" s="147" t="s">
        <v>565</v>
      </c>
      <c r="B258" s="148">
        <v>42841</v>
      </c>
      <c r="C258" s="147">
        <v>78471.7</v>
      </c>
      <c r="D258" s="147">
        <v>961.80799999999999</v>
      </c>
      <c r="E258" s="147">
        <v>184.79</v>
      </c>
      <c r="F258" s="149">
        <v>-2.2310571326050521E-2</v>
      </c>
      <c r="G258" s="149">
        <v>0.16722855305154072</v>
      </c>
      <c r="H258" s="149">
        <v>4.8394417338023299E-2</v>
      </c>
    </row>
    <row r="259" spans="1:8">
      <c r="A259" s="147" t="s">
        <v>566</v>
      </c>
      <c r="B259" s="148">
        <v>42842</v>
      </c>
      <c r="C259" s="147">
        <v>78247.5</v>
      </c>
      <c r="D259" s="147">
        <v>962.71</v>
      </c>
      <c r="E259" s="147">
        <v>184.37</v>
      </c>
      <c r="F259" s="149">
        <v>-2.3240747328961864E-2</v>
      </c>
      <c r="G259" s="149">
        <v>0.15866310417870211</v>
      </c>
      <c r="H259" s="149">
        <v>4.2168334181222233E-2</v>
      </c>
    </row>
    <row r="260" spans="1:8">
      <c r="A260" s="147" t="s">
        <v>567</v>
      </c>
      <c r="B260" s="148">
        <v>42843</v>
      </c>
      <c r="C260" s="147">
        <v>78339.8</v>
      </c>
      <c r="D260" s="147">
        <v>957.7</v>
      </c>
      <c r="E260" s="147">
        <v>184.2</v>
      </c>
      <c r="F260" s="149">
        <v>-1.5686979116277144E-2</v>
      </c>
      <c r="G260" s="149">
        <v>0.13451400817390291</v>
      </c>
      <c r="H260" s="149">
        <v>3.6112048599392432E-2</v>
      </c>
    </row>
    <row r="261" spans="1:8">
      <c r="A261" s="147" t="s">
        <v>568</v>
      </c>
      <c r="B261" s="148">
        <v>42844</v>
      </c>
      <c r="C261" s="147">
        <v>78651.399999999994</v>
      </c>
      <c r="D261" s="147">
        <v>952.92</v>
      </c>
      <c r="E261" s="147">
        <v>184.16</v>
      </c>
      <c r="F261" s="149">
        <v>8.547819575096538E-3</v>
      </c>
      <c r="G261" s="149">
        <v>0.12922874193594236</v>
      </c>
      <c r="H261" s="149">
        <v>3.4054858362110085E-2</v>
      </c>
    </row>
    <row r="262" spans="1:8">
      <c r="A262" s="147" t="s">
        <v>569</v>
      </c>
      <c r="B262" s="148">
        <v>42847</v>
      </c>
      <c r="C262" s="147">
        <v>79302.7</v>
      </c>
      <c r="D262" s="147">
        <v>963.98400000000004</v>
      </c>
      <c r="E262" s="147">
        <v>184.60249999999999</v>
      </c>
      <c r="F262" s="149">
        <v>2.304679537954657E-2</v>
      </c>
      <c r="G262" s="149">
        <v>0.14246705871477428</v>
      </c>
      <c r="H262" s="149">
        <v>3.5928731762065125E-2</v>
      </c>
    </row>
    <row r="263" spans="1:8">
      <c r="A263" s="147" t="s">
        <v>570</v>
      </c>
      <c r="B263" s="148">
        <v>42848</v>
      </c>
      <c r="C263" s="147">
        <v>79390.600000000006</v>
      </c>
      <c r="D263" s="147">
        <v>967.67200000000003</v>
      </c>
      <c r="E263" s="147">
        <v>184.75</v>
      </c>
      <c r="F263" s="149">
        <v>1.2178174650731899E-2</v>
      </c>
      <c r="G263" s="149">
        <v>0.1469656741892662</v>
      </c>
      <c r="H263" s="149">
        <v>3.6931020935062175E-2</v>
      </c>
    </row>
    <row r="264" spans="1:8">
      <c r="A264" s="147" t="s">
        <v>571</v>
      </c>
      <c r="B264" s="148">
        <v>42849</v>
      </c>
      <c r="C264" s="147">
        <v>79425.899999999994</v>
      </c>
      <c r="D264" s="147">
        <v>971.36</v>
      </c>
      <c r="E264" s="147">
        <v>185.14</v>
      </c>
      <c r="F264" s="149">
        <v>1.268632643511669E-2</v>
      </c>
      <c r="G264" s="149">
        <v>0.13911789194704061</v>
      </c>
      <c r="H264" s="149">
        <v>3.2225691347011365E-2</v>
      </c>
    </row>
    <row r="265" spans="1:8">
      <c r="A265" s="147" t="s">
        <v>572</v>
      </c>
      <c r="B265" s="148">
        <v>42851</v>
      </c>
      <c r="C265" s="147">
        <v>79596.899999999994</v>
      </c>
      <c r="D265" s="147">
        <v>982.53</v>
      </c>
      <c r="E265" s="147">
        <v>186.81</v>
      </c>
      <c r="F265" s="149">
        <v>1.6965848547956242E-2</v>
      </c>
      <c r="G265" s="149">
        <v>0.15666607805050314</v>
      </c>
      <c r="H265" s="149">
        <v>4.3981222756231064E-2</v>
      </c>
    </row>
    <row r="266" spans="1:8">
      <c r="A266" s="147" t="s">
        <v>573</v>
      </c>
      <c r="B266" s="148">
        <v>42854</v>
      </c>
      <c r="C266" s="147">
        <v>79755.600000000006</v>
      </c>
      <c r="D266" s="147">
        <v>980.86800000000005</v>
      </c>
      <c r="E266" s="147">
        <v>186.99</v>
      </c>
      <c r="F266" s="149">
        <v>1.8828155239347222E-2</v>
      </c>
      <c r="G266" s="149">
        <v>0.16313055852009972</v>
      </c>
      <c r="H266" s="149">
        <v>3.9020934335366242E-2</v>
      </c>
    </row>
    <row r="267" spans="1:8">
      <c r="A267" s="147" t="s">
        <v>574</v>
      </c>
      <c r="B267" s="148">
        <v>42855</v>
      </c>
      <c r="C267" s="147">
        <v>79785</v>
      </c>
      <c r="D267" s="147">
        <v>980.31399999999996</v>
      </c>
      <c r="E267" s="147">
        <v>187.05</v>
      </c>
      <c r="F267" s="149">
        <v>1.7039247504407218E-2</v>
      </c>
      <c r="G267" s="149">
        <v>0.16530638930163444</v>
      </c>
      <c r="H267" s="149">
        <v>3.7380067661250127E-2</v>
      </c>
    </row>
    <row r="268" spans="1:8">
      <c r="A268" s="147" t="s">
        <v>575</v>
      </c>
      <c r="B268" s="148">
        <v>42856</v>
      </c>
      <c r="C268" s="147">
        <v>79826.600000000006</v>
      </c>
      <c r="D268" s="147">
        <v>979.76</v>
      </c>
      <c r="E268" s="147">
        <v>187.11</v>
      </c>
      <c r="F268" s="149">
        <v>1.4464647902359351E-2</v>
      </c>
      <c r="G268" s="149">
        <v>0.16749285033365102</v>
      </c>
      <c r="H268" s="149">
        <v>3.3071996466431219E-2</v>
      </c>
    </row>
    <row r="269" spans="1:8">
      <c r="A269" s="147" t="s">
        <v>576</v>
      </c>
      <c r="B269" s="148">
        <v>42857</v>
      </c>
      <c r="C269" s="147">
        <v>79942.100000000006</v>
      </c>
      <c r="D269" s="147">
        <v>988.19</v>
      </c>
      <c r="E269" s="147">
        <v>187.04</v>
      </c>
      <c r="F269" s="149">
        <v>1.9742481605829143E-2</v>
      </c>
      <c r="G269" s="149">
        <v>0.17274485836013431</v>
      </c>
      <c r="H269" s="149">
        <v>4.3749999999999956E-2</v>
      </c>
    </row>
    <row r="270" spans="1:8">
      <c r="A270" s="147" t="s">
        <v>577</v>
      </c>
      <c r="B270" s="148">
        <v>42858</v>
      </c>
      <c r="C270" s="147">
        <v>79969.2</v>
      </c>
      <c r="D270" s="147">
        <v>985.74</v>
      </c>
      <c r="E270" s="147">
        <v>186.56</v>
      </c>
      <c r="F270" s="149">
        <v>1.995416091127189E-2</v>
      </c>
      <c r="G270" s="149">
        <v>0.1690880842534721</v>
      </c>
      <c r="H270" s="149">
        <v>3.8116966223359805E-2</v>
      </c>
    </row>
    <row r="271" spans="1:8">
      <c r="A271" s="147" t="s">
        <v>578</v>
      </c>
      <c r="B271" s="148">
        <v>42861</v>
      </c>
      <c r="C271" s="147">
        <v>79697.399999999994</v>
      </c>
      <c r="D271" s="147">
        <v>985.36199999999997</v>
      </c>
      <c r="E271" s="147">
        <v>185.9</v>
      </c>
      <c r="F271" s="149">
        <v>1.6359198414580778E-2</v>
      </c>
      <c r="G271" s="149">
        <v>0.17499433586530078</v>
      </c>
      <c r="H271" s="149">
        <v>3.8083538083538038E-2</v>
      </c>
    </row>
    <row r="272" spans="1:8">
      <c r="A272" s="147" t="s">
        <v>579</v>
      </c>
      <c r="B272" s="148">
        <v>42862</v>
      </c>
      <c r="C272" s="147">
        <v>79660.899999999994</v>
      </c>
      <c r="D272" s="147">
        <v>985.23599999999999</v>
      </c>
      <c r="E272" s="147">
        <v>185.68</v>
      </c>
      <c r="F272" s="149">
        <v>1.6285128163257001E-2</v>
      </c>
      <c r="G272" s="149">
        <v>0.17697738594416368</v>
      </c>
      <c r="H272" s="149">
        <v>3.807234304243301E-2</v>
      </c>
    </row>
    <row r="273" spans="1:8">
      <c r="A273" s="147" t="s">
        <v>580</v>
      </c>
      <c r="B273" s="148">
        <v>42863</v>
      </c>
      <c r="C273" s="147">
        <v>79744.100000000006</v>
      </c>
      <c r="D273" s="147">
        <v>985.11</v>
      </c>
      <c r="E273" s="147">
        <v>186.2</v>
      </c>
      <c r="F273" s="149">
        <v>1.8633104001512635E-2</v>
      </c>
      <c r="G273" s="149">
        <v>0.17896765082518518</v>
      </c>
      <c r="H273" s="149">
        <v>4.8187345192524322E-2</v>
      </c>
    </row>
    <row r="274" spans="1:8">
      <c r="A274" s="147" t="s">
        <v>581</v>
      </c>
      <c r="B274" s="148">
        <v>42864</v>
      </c>
      <c r="C274" s="147">
        <v>79858.8</v>
      </c>
      <c r="D274" s="147">
        <v>990.6</v>
      </c>
      <c r="E274" s="147">
        <v>187.06</v>
      </c>
      <c r="F274" s="149">
        <v>2.3248304811107623E-2</v>
      </c>
      <c r="G274" s="149">
        <v>0.206445091281102</v>
      </c>
      <c r="H274" s="149">
        <v>6.5079997722484739E-2</v>
      </c>
    </row>
    <row r="275" spans="1:8">
      <c r="A275" s="147" t="s">
        <v>582</v>
      </c>
      <c r="B275" s="148">
        <v>42865</v>
      </c>
      <c r="C275" s="147">
        <v>80127.100000000006</v>
      </c>
      <c r="D275" s="147">
        <v>995.09</v>
      </c>
      <c r="E275" s="147">
        <v>187.41</v>
      </c>
      <c r="F275" s="149">
        <v>2.6825555079978303E-2</v>
      </c>
      <c r="G275" s="149">
        <v>0.22319057921132868</v>
      </c>
      <c r="H275" s="149">
        <v>7.4167478649624474E-2</v>
      </c>
    </row>
    <row r="276" spans="1:8">
      <c r="A276" s="147" t="s">
        <v>583</v>
      </c>
      <c r="B276" s="148">
        <v>42868</v>
      </c>
      <c r="C276" s="147">
        <v>80142</v>
      </c>
      <c r="D276" s="147">
        <v>1004.174</v>
      </c>
      <c r="E276" s="147">
        <v>187.85249999999999</v>
      </c>
      <c r="F276" s="149">
        <v>3.5106730609023806E-2</v>
      </c>
      <c r="G276" s="149">
        <v>0.24594455762984002</v>
      </c>
      <c r="H276" s="149">
        <v>7.5547857950560404E-2</v>
      </c>
    </row>
    <row r="277" spans="1:8">
      <c r="A277" s="147" t="s">
        <v>584</v>
      </c>
      <c r="B277" s="148">
        <v>42869</v>
      </c>
      <c r="C277" s="147">
        <v>79963</v>
      </c>
      <c r="D277" s="147">
        <v>1007.202</v>
      </c>
      <c r="E277" s="147">
        <v>188</v>
      </c>
      <c r="F277" s="149">
        <v>3.7869928470652958E-2</v>
      </c>
      <c r="G277" s="149">
        <v>0.25362445110476051</v>
      </c>
      <c r="H277" s="149">
        <v>7.6007326007325959E-2</v>
      </c>
    </row>
    <row r="278" spans="1:8">
      <c r="A278" s="147" t="s">
        <v>585</v>
      </c>
      <c r="B278" s="148">
        <v>42870</v>
      </c>
      <c r="C278" s="147">
        <v>79957.5</v>
      </c>
      <c r="D278" s="147">
        <v>1010.23</v>
      </c>
      <c r="E278" s="147">
        <v>188.92</v>
      </c>
      <c r="F278" s="149">
        <v>3.6981557855419789E-2</v>
      </c>
      <c r="G278" s="149">
        <v>0.26135271129090665</v>
      </c>
      <c r="H278" s="149">
        <v>8.7371935075399865E-2</v>
      </c>
    </row>
    <row r="279" spans="1:8">
      <c r="A279" s="147" t="s">
        <v>586</v>
      </c>
      <c r="B279" s="148">
        <v>42871</v>
      </c>
      <c r="C279" s="147">
        <v>80129.3</v>
      </c>
      <c r="D279" s="147">
        <v>1015.05</v>
      </c>
      <c r="E279" s="147">
        <v>188.73</v>
      </c>
      <c r="F279" s="149">
        <v>4.5659424980164731E-2</v>
      </c>
      <c r="G279" s="149">
        <v>0.2579469829348997</v>
      </c>
      <c r="H279" s="149">
        <v>8.8345539472925338E-2</v>
      </c>
    </row>
    <row r="280" spans="1:8">
      <c r="A280" s="147" t="s">
        <v>587</v>
      </c>
      <c r="B280" s="148">
        <v>42872</v>
      </c>
      <c r="C280" s="147">
        <v>80344.2</v>
      </c>
      <c r="D280" s="147">
        <v>1008.63</v>
      </c>
      <c r="E280" s="147">
        <v>188.59</v>
      </c>
      <c r="F280" s="149">
        <v>5.740261586205242E-2</v>
      </c>
      <c r="G280" s="149">
        <v>0.24835080510414986</v>
      </c>
      <c r="H280" s="149">
        <v>8.7475493022719508E-2</v>
      </c>
    </row>
    <row r="281" spans="1:8">
      <c r="A281" s="147" t="s">
        <v>588</v>
      </c>
      <c r="B281" s="148">
        <v>42875</v>
      </c>
      <c r="C281" s="147">
        <v>81077.600000000006</v>
      </c>
      <c r="D281" s="147">
        <v>989.37</v>
      </c>
      <c r="E281" s="147">
        <v>189.27250000000001</v>
      </c>
      <c r="F281" s="149">
        <v>6.4868542368785365E-2</v>
      </c>
      <c r="G281" s="149">
        <v>0.23417318866432324</v>
      </c>
      <c r="H281" s="149">
        <v>9.8059407089400752E-2</v>
      </c>
    </row>
    <row r="282" spans="1:8">
      <c r="A282" s="147" t="s">
        <v>589</v>
      </c>
      <c r="B282" s="148">
        <v>42876</v>
      </c>
      <c r="C282" s="147">
        <v>81194</v>
      </c>
      <c r="D282" s="147">
        <v>982.95</v>
      </c>
      <c r="E282" s="147">
        <v>189.5</v>
      </c>
      <c r="F282" s="149">
        <v>7.0268588722859127E-2</v>
      </c>
      <c r="G282" s="149">
        <v>0.22939747704299229</v>
      </c>
      <c r="H282" s="149">
        <v>0.1016160911521915</v>
      </c>
    </row>
    <row r="283" spans="1:8">
      <c r="A283" s="147" t="s">
        <v>590</v>
      </c>
      <c r="B283" s="148">
        <v>42877</v>
      </c>
      <c r="C283" s="147">
        <v>81124.399999999994</v>
      </c>
      <c r="D283" s="147">
        <v>1003.66</v>
      </c>
      <c r="E283" s="147">
        <v>190.19</v>
      </c>
      <c r="F283" s="149">
        <v>6.7700265199623466E-2</v>
      </c>
      <c r="G283" s="149">
        <v>0.25861831132513213</v>
      </c>
      <c r="H283" s="149">
        <v>0.10826874890740612</v>
      </c>
    </row>
    <row r="284" spans="1:8">
      <c r="A284" s="147" t="s">
        <v>591</v>
      </c>
      <c r="B284" s="148">
        <v>42878</v>
      </c>
      <c r="C284" s="147">
        <v>81124.399999999994</v>
      </c>
      <c r="D284" s="147">
        <v>1004.47</v>
      </c>
      <c r="E284" s="147">
        <v>189.85</v>
      </c>
      <c r="F284" s="149">
        <v>6.332830446869897E-2</v>
      </c>
      <c r="G284" s="149">
        <v>0.25301881143655502</v>
      </c>
      <c r="H284" s="149">
        <v>0.10262515971657571</v>
      </c>
    </row>
    <row r="285" spans="1:8">
      <c r="A285" s="147" t="s">
        <v>592</v>
      </c>
      <c r="B285" s="148">
        <v>42879</v>
      </c>
      <c r="C285" s="147">
        <v>81146.2</v>
      </c>
      <c r="D285" s="147">
        <v>1005.03</v>
      </c>
      <c r="E285" s="147">
        <v>189.09</v>
      </c>
      <c r="F285" s="149">
        <v>6.1938170449385099E-2</v>
      </c>
      <c r="G285" s="149">
        <v>0.26543023343657923</v>
      </c>
      <c r="H285" s="149">
        <v>0.10153792380286619</v>
      </c>
    </row>
    <row r="286" spans="1:8">
      <c r="A286" s="147" t="s">
        <v>593</v>
      </c>
      <c r="B286" s="148">
        <v>42882</v>
      </c>
      <c r="C286" s="147">
        <v>80921.2</v>
      </c>
      <c r="D286" s="147">
        <v>1011.126</v>
      </c>
      <c r="E286" s="147">
        <v>189.01499999999999</v>
      </c>
      <c r="F286" s="149">
        <v>5.8508822302130836E-2</v>
      </c>
      <c r="G286" s="149">
        <v>0.27824299519106765</v>
      </c>
      <c r="H286" s="149">
        <v>0.11454095170705814</v>
      </c>
    </row>
    <row r="287" spans="1:8">
      <c r="A287" s="147" t="s">
        <v>594</v>
      </c>
      <c r="B287" s="148">
        <v>42883</v>
      </c>
      <c r="C287" s="147">
        <v>80713.2</v>
      </c>
      <c r="D287" s="147">
        <v>1013.158</v>
      </c>
      <c r="E287" s="147">
        <v>188.99</v>
      </c>
      <c r="F287" s="149">
        <v>5.3505956490923934E-2</v>
      </c>
      <c r="G287" s="149">
        <v>0.28426670046900759</v>
      </c>
      <c r="H287" s="149">
        <v>0.12353605612032581</v>
      </c>
    </row>
    <row r="288" spans="1:8">
      <c r="A288" s="147" t="s">
        <v>595</v>
      </c>
      <c r="B288" s="148">
        <v>42884</v>
      </c>
      <c r="C288" s="147">
        <v>80607.899999999994</v>
      </c>
      <c r="D288" s="147">
        <v>1015.19</v>
      </c>
      <c r="E288" s="147">
        <v>189.11</v>
      </c>
      <c r="F288" s="149">
        <v>5.1049120647570501E-2</v>
      </c>
      <c r="G288" s="149">
        <v>0.28832853208797071</v>
      </c>
      <c r="H288" s="149">
        <v>0.12251439425416999</v>
      </c>
    </row>
    <row r="289" spans="1:8">
      <c r="A289" s="147" t="s">
        <v>596</v>
      </c>
      <c r="B289" s="148">
        <v>42885</v>
      </c>
      <c r="C289" s="147">
        <v>80511.5</v>
      </c>
      <c r="D289" s="147">
        <v>1011.77</v>
      </c>
      <c r="E289" s="147">
        <v>189.6</v>
      </c>
      <c r="F289" s="149">
        <v>4.7603867122949062E-2</v>
      </c>
      <c r="G289" s="149">
        <v>0.26521858743497395</v>
      </c>
      <c r="H289" s="149">
        <v>0.11359097850346522</v>
      </c>
    </row>
    <row r="290" spans="1:8">
      <c r="A290" s="147" t="s">
        <v>597</v>
      </c>
      <c r="B290" s="148">
        <v>42886</v>
      </c>
      <c r="C290" s="147">
        <v>80513.3</v>
      </c>
      <c r="D290" s="147">
        <v>1005.33</v>
      </c>
      <c r="E290" s="147">
        <v>189.72</v>
      </c>
      <c r="F290" s="149">
        <v>4.9845743806933296E-2</v>
      </c>
      <c r="G290" s="149">
        <v>0.24968302033144907</v>
      </c>
      <c r="H290" s="149">
        <v>0.11287413295009618</v>
      </c>
    </row>
    <row r="291" spans="1:8">
      <c r="A291" s="147" t="s">
        <v>598</v>
      </c>
      <c r="B291" s="148">
        <v>42889</v>
      </c>
      <c r="C291" s="147">
        <v>80288.899999999994</v>
      </c>
      <c r="D291" s="147">
        <v>1010.61</v>
      </c>
      <c r="E291" s="147">
        <v>189.95500000000001</v>
      </c>
      <c r="F291" s="149">
        <v>5.108068126775489E-2</v>
      </c>
      <c r="G291" s="149">
        <v>0.25375900672899432</v>
      </c>
      <c r="H291" s="149">
        <v>0.11377895045441222</v>
      </c>
    </row>
    <row r="292" spans="1:8">
      <c r="A292" s="147" t="s">
        <v>599</v>
      </c>
      <c r="B292" s="148">
        <v>42892</v>
      </c>
      <c r="C292" s="147">
        <v>80293.5</v>
      </c>
      <c r="D292" s="147">
        <v>1015.89</v>
      </c>
      <c r="E292" s="147">
        <v>190.19</v>
      </c>
      <c r="F292" s="149">
        <v>5.0528904967192867E-2</v>
      </c>
      <c r="G292" s="149">
        <v>0.25781888418393883</v>
      </c>
      <c r="H292" s="149">
        <v>0.12392152227869047</v>
      </c>
    </row>
    <row r="293" spans="1:8">
      <c r="A293" s="147" t="s">
        <v>600</v>
      </c>
      <c r="B293" s="148">
        <v>42893</v>
      </c>
      <c r="C293" s="147">
        <v>79758.5</v>
      </c>
      <c r="D293" s="147">
        <v>1015.75</v>
      </c>
      <c r="E293" s="147">
        <v>190.12</v>
      </c>
      <c r="F293" s="149">
        <v>4.7466517476052017E-2</v>
      </c>
      <c r="G293" s="149">
        <v>0.25797262988420333</v>
      </c>
      <c r="H293" s="149">
        <v>0.12430514488468369</v>
      </c>
    </row>
    <row r="294" spans="1:8">
      <c r="A294" s="147" t="s">
        <v>601</v>
      </c>
      <c r="B294" s="148">
        <v>42896</v>
      </c>
      <c r="C294" s="147">
        <v>79855.7</v>
      </c>
      <c r="D294" s="147">
        <v>1011.652</v>
      </c>
      <c r="E294" s="147">
        <v>189.85749999999999</v>
      </c>
      <c r="F294" s="149">
        <v>4.9570081567526403E-2</v>
      </c>
      <c r="G294" s="149">
        <v>0.25325437922747218</v>
      </c>
      <c r="H294" s="149">
        <v>0.11858540034171927</v>
      </c>
    </row>
    <row r="295" spans="1:8">
      <c r="A295" s="147" t="s">
        <v>602</v>
      </c>
      <c r="B295" s="148">
        <v>42897</v>
      </c>
      <c r="C295" s="147">
        <v>79870.7</v>
      </c>
      <c r="D295" s="147">
        <v>1010.2859999999999</v>
      </c>
      <c r="E295" s="147">
        <v>189.77</v>
      </c>
      <c r="F295" s="149">
        <v>4.8714164541770799E-2</v>
      </c>
      <c r="G295" s="149">
        <v>0.23197797212859661</v>
      </c>
      <c r="H295" s="149">
        <v>0.11288998357963864</v>
      </c>
    </row>
    <row r="296" spans="1:8">
      <c r="A296" s="147" t="s">
        <v>603</v>
      </c>
      <c r="B296" s="148">
        <v>42898</v>
      </c>
      <c r="C296" s="147">
        <v>79564.100000000006</v>
      </c>
      <c r="D296" s="147">
        <v>1008.92</v>
      </c>
      <c r="E296" s="147">
        <v>190.08</v>
      </c>
      <c r="F296" s="149">
        <v>4.5127586741382286E-2</v>
      </c>
      <c r="G296" s="149">
        <v>0.22551806233753613</v>
      </c>
      <c r="H296" s="149">
        <v>9.9618188129121821E-2</v>
      </c>
    </row>
    <row r="297" spans="1:8">
      <c r="A297" s="147" t="s">
        <v>604</v>
      </c>
      <c r="B297" s="148">
        <v>42899</v>
      </c>
      <c r="C297" s="147">
        <v>79426.899999999994</v>
      </c>
      <c r="D297" s="147">
        <v>1009.78</v>
      </c>
      <c r="E297" s="147">
        <v>190.59</v>
      </c>
      <c r="F297" s="149">
        <v>4.6819418908855992E-2</v>
      </c>
      <c r="G297" s="149">
        <v>0.20801531283646368</v>
      </c>
      <c r="H297" s="149">
        <v>8.9147951311503437E-2</v>
      </c>
    </row>
    <row r="298" spans="1:8">
      <c r="A298" s="147" t="s">
        <v>605</v>
      </c>
      <c r="B298" s="148">
        <v>42900</v>
      </c>
      <c r="C298" s="147">
        <v>79465.7</v>
      </c>
      <c r="D298" s="147">
        <v>1013.69</v>
      </c>
      <c r="E298" s="147">
        <v>191.4</v>
      </c>
      <c r="F298" s="149">
        <v>4.7307324299319164E-2</v>
      </c>
      <c r="G298" s="149">
        <v>0.20336427740449681</v>
      </c>
      <c r="H298" s="149">
        <v>9.1842555618938837E-2</v>
      </c>
    </row>
    <row r="299" spans="1:8">
      <c r="A299" s="147" t="s">
        <v>606</v>
      </c>
      <c r="B299" s="148">
        <v>42903</v>
      </c>
      <c r="C299" s="147">
        <v>79285</v>
      </c>
      <c r="D299" s="147">
        <v>1013.246</v>
      </c>
      <c r="E299" s="147">
        <v>191.0925</v>
      </c>
      <c r="F299" s="149">
        <v>5.9250421843123791E-2</v>
      </c>
      <c r="G299" s="149">
        <v>0.23171834656734269</v>
      </c>
      <c r="H299" s="149">
        <v>9.9449103174489073E-2</v>
      </c>
    </row>
    <row r="300" spans="1:8">
      <c r="A300" s="147" t="s">
        <v>607</v>
      </c>
      <c r="B300" s="148">
        <v>42904</v>
      </c>
      <c r="C300" s="147">
        <v>78990.399999999994</v>
      </c>
      <c r="D300" s="147">
        <v>1013.098</v>
      </c>
      <c r="E300" s="147">
        <v>190.99</v>
      </c>
      <c r="F300" s="149">
        <v>5.5770150953382558E-2</v>
      </c>
      <c r="G300" s="149">
        <v>0.24147472440211559</v>
      </c>
      <c r="H300" s="149">
        <v>0.10201373261785252</v>
      </c>
    </row>
    <row r="301" spans="1:8">
      <c r="A301" s="147" t="s">
        <v>608</v>
      </c>
      <c r="B301" s="148">
        <v>42905</v>
      </c>
      <c r="C301" s="147">
        <v>78859.199999999997</v>
      </c>
      <c r="D301" s="147">
        <v>1012.95</v>
      </c>
      <c r="E301" s="147">
        <v>192.28</v>
      </c>
      <c r="F301" s="149">
        <v>5.5671648784144656E-2</v>
      </c>
      <c r="G301" s="149">
        <v>0.25138981543251049</v>
      </c>
      <c r="H301" s="149">
        <v>0.11298911785135446</v>
      </c>
    </row>
    <row r="302" spans="1:8">
      <c r="A302" s="147" t="s">
        <v>609</v>
      </c>
      <c r="B302" s="148">
        <v>42906</v>
      </c>
      <c r="C302" s="147">
        <v>78867.5</v>
      </c>
      <c r="D302" s="147">
        <v>1008.67</v>
      </c>
      <c r="E302" s="147">
        <v>191.89</v>
      </c>
      <c r="F302" s="149">
        <v>6.635775969886315E-2</v>
      </c>
      <c r="G302" s="149">
        <v>0.25603317311284335</v>
      </c>
      <c r="H302" s="149">
        <v>0.10970390932222984</v>
      </c>
    </row>
    <row r="303" spans="1:8">
      <c r="A303" s="147" t="s">
        <v>453</v>
      </c>
      <c r="B303" s="148">
        <v>42907</v>
      </c>
      <c r="C303" s="147">
        <v>78736.2</v>
      </c>
      <c r="D303" s="147">
        <v>1006.47</v>
      </c>
      <c r="E303" s="147">
        <v>193.34</v>
      </c>
      <c r="F303" s="149">
        <v>6.5772749607117653E-2</v>
      </c>
      <c r="G303" s="149">
        <v>0.24533834865563775</v>
      </c>
      <c r="H303" s="149">
        <v>0.11441581647357202</v>
      </c>
    </row>
    <row r="304" spans="1:8">
      <c r="A304" s="147" t="s">
        <v>610</v>
      </c>
      <c r="B304" s="148">
        <v>42910</v>
      </c>
      <c r="C304" s="147">
        <v>78652.7</v>
      </c>
      <c r="D304" s="147">
        <v>1008.88285714286</v>
      </c>
      <c r="E304" s="147">
        <v>193.80285714285699</v>
      </c>
      <c r="F304" s="149">
        <v>6.4218979386116093E-2</v>
      </c>
      <c r="G304" s="149">
        <v>0.23640938498692377</v>
      </c>
      <c r="H304" s="149">
        <v>0.11732524548713341</v>
      </c>
    </row>
    <row r="305" spans="1:8">
      <c r="A305" s="147" t="s">
        <v>611</v>
      </c>
      <c r="B305" s="148">
        <v>42911</v>
      </c>
      <c r="C305" s="147">
        <v>78665.5</v>
      </c>
      <c r="D305" s="147">
        <v>1009.68714285714</v>
      </c>
      <c r="E305" s="147">
        <v>193.957142857143</v>
      </c>
      <c r="F305" s="149">
        <v>7.7197892860126238E-2</v>
      </c>
      <c r="G305" s="149">
        <v>0.23347081981243001</v>
      </c>
      <c r="H305" s="149">
        <v>0.11829533473906251</v>
      </c>
    </row>
    <row r="306" spans="1:8">
      <c r="A306" s="147" t="s">
        <v>612</v>
      </c>
      <c r="B306" s="148">
        <v>42914</v>
      </c>
      <c r="C306" s="147">
        <v>78704.5</v>
      </c>
      <c r="D306" s="147">
        <v>1012.1</v>
      </c>
      <c r="E306" s="147">
        <v>194.42</v>
      </c>
      <c r="F306" s="149">
        <v>8.3860084004682145E-2</v>
      </c>
      <c r="G306" s="149">
        <v>0.23250971175274304</v>
      </c>
      <c r="H306" s="149">
        <v>0.11671453187823078</v>
      </c>
    </row>
    <row r="307" spans="1:8">
      <c r="A307" s="147" t="s">
        <v>613</v>
      </c>
      <c r="B307" s="148">
        <v>42917</v>
      </c>
      <c r="C307" s="147">
        <v>78799.7</v>
      </c>
      <c r="D307" s="147">
        <v>1013.384</v>
      </c>
      <c r="E307" s="147">
        <v>194.36</v>
      </c>
      <c r="F307" s="149">
        <v>8.2425356322596954E-2</v>
      </c>
      <c r="G307" s="149">
        <v>0.22782334767068524</v>
      </c>
      <c r="H307" s="149">
        <v>0.11393856029344351</v>
      </c>
    </row>
    <row r="308" spans="1:8">
      <c r="A308" s="147" t="s">
        <v>614</v>
      </c>
      <c r="B308" s="148">
        <v>42918</v>
      </c>
      <c r="C308" s="147">
        <v>78765.3</v>
      </c>
      <c r="D308" s="147">
        <v>1013.812</v>
      </c>
      <c r="E308" s="147">
        <v>194.34</v>
      </c>
      <c r="F308" s="149">
        <v>6.9529688450508331E-2</v>
      </c>
      <c r="G308" s="149">
        <v>0.22244703555882461</v>
      </c>
      <c r="H308" s="149">
        <v>0.11344104503265728</v>
      </c>
    </row>
    <row r="309" spans="1:8">
      <c r="A309" s="147" t="s">
        <v>615</v>
      </c>
      <c r="B309" s="148">
        <v>42919</v>
      </c>
      <c r="C309" s="147">
        <v>78659.199999999997</v>
      </c>
      <c r="D309" s="147">
        <v>1014.24</v>
      </c>
      <c r="E309" s="147">
        <v>195.34</v>
      </c>
      <c r="F309" s="149">
        <v>6.7694646541426762E-2</v>
      </c>
      <c r="G309" s="149">
        <v>0.24098692622524576</v>
      </c>
      <c r="H309" s="149">
        <v>0.1298023395364305</v>
      </c>
    </row>
    <row r="310" spans="1:8">
      <c r="A310" s="147" t="s">
        <v>616</v>
      </c>
      <c r="B310" s="148">
        <v>42920</v>
      </c>
      <c r="C310" s="147">
        <v>78632.5</v>
      </c>
      <c r="D310" s="147">
        <v>1006.72</v>
      </c>
      <c r="E310" s="147">
        <v>193.29</v>
      </c>
      <c r="F310" s="149">
        <v>6.6297368581637706E-2</v>
      </c>
      <c r="G310" s="149">
        <v>0.23786688307696102</v>
      </c>
      <c r="H310" s="149">
        <v>0.12149695387293291</v>
      </c>
    </row>
    <row r="311" spans="1:8">
      <c r="A311" s="147" t="s">
        <v>617</v>
      </c>
      <c r="B311" s="148">
        <v>42921</v>
      </c>
      <c r="C311" s="147">
        <v>78700.2</v>
      </c>
      <c r="D311" s="147">
        <v>1009.85</v>
      </c>
      <c r="E311" s="147">
        <v>192.19</v>
      </c>
      <c r="F311" s="149">
        <v>6.0785410530997952E-2</v>
      </c>
      <c r="G311" s="149">
        <v>0.25409815707118377</v>
      </c>
      <c r="H311" s="149">
        <v>0.11028307336799537</v>
      </c>
    </row>
    <row r="312" spans="1:8">
      <c r="A312" s="147" t="s">
        <v>618</v>
      </c>
      <c r="B312" s="148">
        <v>42924</v>
      </c>
      <c r="C312" s="147">
        <v>78881.600000000006</v>
      </c>
      <c r="D312" s="147">
        <v>1009.514</v>
      </c>
      <c r="E312" s="147">
        <v>191.39500000000001</v>
      </c>
      <c r="F312" s="149">
        <v>6.682823845724184E-2</v>
      </c>
      <c r="G312" s="149">
        <v>0.22838821153050537</v>
      </c>
      <c r="H312" s="149">
        <v>9.3061107938321008E-2</v>
      </c>
    </row>
    <row r="313" spans="1:8">
      <c r="A313" s="147" t="s">
        <v>619</v>
      </c>
      <c r="B313" s="148">
        <v>42925</v>
      </c>
      <c r="C313" s="147">
        <v>78985.399999999994</v>
      </c>
      <c r="D313" s="147">
        <v>1009.402</v>
      </c>
      <c r="E313" s="147">
        <v>191.13</v>
      </c>
      <c r="F313" s="149">
        <v>6.7868127708188286E-2</v>
      </c>
      <c r="G313" s="149">
        <v>0.20918325786434755</v>
      </c>
      <c r="H313" s="149">
        <v>8.7495199214804975E-2</v>
      </c>
    </row>
    <row r="314" spans="1:8">
      <c r="A314" s="147" t="s">
        <v>620</v>
      </c>
      <c r="B314" s="148">
        <v>42926</v>
      </c>
      <c r="C314" s="147">
        <v>79377</v>
      </c>
      <c r="D314" s="147">
        <v>1009.29</v>
      </c>
      <c r="E314" s="147">
        <v>191.49</v>
      </c>
      <c r="F314" s="149">
        <v>7.1735255994815228E-2</v>
      </c>
      <c r="G314" s="149">
        <v>0.20282445477297095</v>
      </c>
      <c r="H314" s="149">
        <v>8.8196851736091375E-2</v>
      </c>
    </row>
    <row r="315" spans="1:8">
      <c r="A315" s="147" t="s">
        <v>621</v>
      </c>
      <c r="B315" s="148">
        <v>42927</v>
      </c>
      <c r="C315" s="147">
        <v>79490.399999999994</v>
      </c>
      <c r="D315" s="147">
        <v>1018.2</v>
      </c>
      <c r="E315" s="147">
        <v>192.19</v>
      </c>
      <c r="F315" s="149">
        <v>7.496159421857751E-2</v>
      </c>
      <c r="G315" s="149">
        <v>0.20722771572881848</v>
      </c>
      <c r="H315" s="149">
        <v>8.9203740436384349E-2</v>
      </c>
    </row>
    <row r="316" spans="1:8">
      <c r="A316" s="147" t="s">
        <v>622</v>
      </c>
      <c r="B316" s="148">
        <v>42928</v>
      </c>
      <c r="C316" s="147">
        <v>79509.600000000006</v>
      </c>
      <c r="D316" s="147">
        <v>1029.9000000000001</v>
      </c>
      <c r="E316" s="147">
        <v>193.97</v>
      </c>
      <c r="F316" s="149">
        <v>7.3741611984480482E-2</v>
      </c>
      <c r="G316" s="149">
        <v>0.23833686033089663</v>
      </c>
      <c r="H316" s="149">
        <v>0.10316783256554629</v>
      </c>
    </row>
    <row r="317" spans="1:8">
      <c r="A317" s="147" t="s">
        <v>623</v>
      </c>
      <c r="B317" s="148">
        <v>42931</v>
      </c>
      <c r="C317" s="147">
        <v>79658.899999999994</v>
      </c>
      <c r="D317" s="147">
        <v>1042.8900000000001</v>
      </c>
      <c r="E317" s="147">
        <v>194.78749999999999</v>
      </c>
      <c r="F317" s="149">
        <v>8.0610066118079082E-2</v>
      </c>
      <c r="G317" s="149">
        <v>0.23900853022010726</v>
      </c>
      <c r="H317" s="149">
        <v>0.1084728497774945</v>
      </c>
    </row>
    <row r="318" spans="1:8">
      <c r="A318" s="147" t="s">
        <v>624</v>
      </c>
      <c r="B318" s="148">
        <v>42932</v>
      </c>
      <c r="C318" s="147">
        <v>79620.800000000003</v>
      </c>
      <c r="D318" s="147">
        <v>1047.22</v>
      </c>
      <c r="E318" s="147">
        <v>195.06</v>
      </c>
      <c r="F318" s="149">
        <v>7.9396238283611975E-2</v>
      </c>
      <c r="G318" s="149">
        <v>0.24045619929994633</v>
      </c>
      <c r="H318" s="149">
        <v>0.11018782014797956</v>
      </c>
    </row>
    <row r="319" spans="1:8">
      <c r="A319" s="147" t="s">
        <v>625</v>
      </c>
      <c r="B319" s="148">
        <v>42933</v>
      </c>
      <c r="C319" s="147">
        <v>79692.899999999994</v>
      </c>
      <c r="D319" s="147">
        <v>1051.55</v>
      </c>
      <c r="E319" s="147">
        <v>195.49</v>
      </c>
      <c r="F319" s="149">
        <v>7.9605292569296715E-2</v>
      </c>
      <c r="G319" s="149">
        <v>0.24189529129710752</v>
      </c>
      <c r="H319" s="149">
        <v>9.6779622980251334E-2</v>
      </c>
    </row>
    <row r="320" spans="1:8">
      <c r="A320" s="147" t="s">
        <v>626</v>
      </c>
      <c r="B320" s="148">
        <v>42934</v>
      </c>
      <c r="C320" s="147">
        <v>79735.7</v>
      </c>
      <c r="D320" s="147">
        <v>1053.23</v>
      </c>
      <c r="E320" s="147">
        <v>195.48</v>
      </c>
      <c r="F320" s="149">
        <v>8.1367310404687032E-2</v>
      </c>
      <c r="G320" s="149">
        <v>0.23317487823154726</v>
      </c>
      <c r="H320" s="149">
        <v>9.206703910614511E-2</v>
      </c>
    </row>
    <row r="321" spans="1:8">
      <c r="A321" s="147" t="s">
        <v>627</v>
      </c>
      <c r="B321" s="148">
        <v>42935</v>
      </c>
      <c r="C321" s="147">
        <v>80162.5</v>
      </c>
      <c r="D321" s="147">
        <v>1060.1199999999999</v>
      </c>
      <c r="E321" s="147">
        <v>195.87</v>
      </c>
      <c r="F321" s="149">
        <v>8.6757588492875737E-2</v>
      </c>
      <c r="G321" s="149">
        <v>0.23793731608202151</v>
      </c>
      <c r="H321" s="149">
        <v>8.1557150745444673E-2</v>
      </c>
    </row>
    <row r="322" spans="1:8">
      <c r="A322" s="147" t="s">
        <v>454</v>
      </c>
      <c r="B322" s="148">
        <v>42938</v>
      </c>
      <c r="C322" s="147">
        <v>80670.8</v>
      </c>
      <c r="D322" s="147">
        <v>1080.79</v>
      </c>
      <c r="E322" s="147">
        <v>197.04</v>
      </c>
      <c r="F322" s="149">
        <v>9.2094005523366107E-2</v>
      </c>
      <c r="G322" s="149">
        <v>0.25001445718475823</v>
      </c>
      <c r="H322" s="149">
        <v>8.5096716459007293E-2</v>
      </c>
    </row>
    <row r="323" spans="1:8">
      <c r="A323" s="147" t="s">
        <v>707</v>
      </c>
      <c r="B323" s="148">
        <v>42939</v>
      </c>
      <c r="C323" s="147">
        <v>80863</v>
      </c>
      <c r="D323" s="147">
        <v>1063.44</v>
      </c>
      <c r="E323" s="147">
        <v>196.02</v>
      </c>
      <c r="F323" s="149">
        <v>8.9874222991368713E-2</v>
      </c>
      <c r="G323" s="149">
        <v>0.226042685063917</v>
      </c>
      <c r="H323" s="149">
        <v>7.8514442916093552E-2</v>
      </c>
    </row>
    <row r="324" spans="1:8">
      <c r="A324" s="147" t="s">
        <v>708</v>
      </c>
      <c r="B324" s="148">
        <v>42940</v>
      </c>
      <c r="C324" s="147">
        <v>80933.899999999994</v>
      </c>
      <c r="D324" s="147">
        <v>1064.27</v>
      </c>
      <c r="E324" s="147">
        <v>196.98</v>
      </c>
      <c r="F324" s="149">
        <v>9.079894173476255E-2</v>
      </c>
      <c r="G324" s="149">
        <v>0.22311608610207667</v>
      </c>
      <c r="H324" s="149">
        <v>8.7086092715231711E-2</v>
      </c>
    </row>
    <row r="325" spans="1:8">
      <c r="A325" s="147" t="s">
        <v>709</v>
      </c>
      <c r="B325" s="148">
        <v>42941</v>
      </c>
      <c r="C325" s="147">
        <v>81181.7</v>
      </c>
      <c r="D325" s="147">
        <v>1061.69</v>
      </c>
      <c r="E325" s="147">
        <v>196.97</v>
      </c>
      <c r="F325" s="149">
        <v>9.2420499074193474E-2</v>
      </c>
      <c r="G325" s="149">
        <v>0.22297608625535648</v>
      </c>
      <c r="H325" s="149">
        <v>9.3245268357662336E-2</v>
      </c>
    </row>
    <row r="326" spans="1:8">
      <c r="A326" s="147" t="s">
        <v>710</v>
      </c>
      <c r="B326" s="148">
        <v>42942</v>
      </c>
      <c r="C326" s="147">
        <v>81509.3</v>
      </c>
      <c r="D326" s="147">
        <v>1062.29</v>
      </c>
      <c r="E326" s="147">
        <v>196.82</v>
      </c>
      <c r="F326" s="149">
        <v>9.3877534587413658E-2</v>
      </c>
      <c r="G326" s="149">
        <v>0.21995727869906756</v>
      </c>
      <c r="H326" s="149">
        <v>9.4113069097782054E-2</v>
      </c>
    </row>
    <row r="327" spans="1:8">
      <c r="A327" s="147" t="s">
        <v>711</v>
      </c>
      <c r="B327" s="148">
        <v>42945</v>
      </c>
      <c r="C327" s="147">
        <v>81420.899999999994</v>
      </c>
      <c r="D327" s="147">
        <v>1064.654</v>
      </c>
      <c r="E327" s="147">
        <v>196.14500000000001</v>
      </c>
      <c r="F327" s="149">
        <v>8.656382991500533E-2</v>
      </c>
      <c r="G327" s="149">
        <v>0.22407227707746014</v>
      </c>
      <c r="H327" s="149">
        <v>0.10008412787436893</v>
      </c>
    </row>
    <row r="328" spans="1:8">
      <c r="A328" s="147" t="s">
        <v>712</v>
      </c>
      <c r="B328" s="148">
        <v>42946</v>
      </c>
      <c r="C328" s="147">
        <v>81491.399999999994</v>
      </c>
      <c r="D328" s="147">
        <v>1065.442</v>
      </c>
      <c r="E328" s="147">
        <v>195.92</v>
      </c>
      <c r="F328" s="149">
        <v>8.3894291197982529E-2</v>
      </c>
      <c r="G328" s="149">
        <v>0.22544603833307253</v>
      </c>
      <c r="H328" s="149">
        <v>0.10209821679698483</v>
      </c>
    </row>
    <row r="329" spans="1:8">
      <c r="A329" s="147" t="s">
        <v>713</v>
      </c>
      <c r="B329" s="148">
        <v>42947</v>
      </c>
      <c r="C329" s="147">
        <v>81533.5</v>
      </c>
      <c r="D329" s="147">
        <v>1066.23</v>
      </c>
      <c r="E329" s="147">
        <v>195.76</v>
      </c>
      <c r="F329" s="149">
        <v>8.0393287087648257E-2</v>
      </c>
      <c r="G329" s="149">
        <v>0.22682084915429757</v>
      </c>
      <c r="H329" s="149">
        <v>9.3020658849804594E-2</v>
      </c>
    </row>
    <row r="330" spans="1:8">
      <c r="A330" s="147" t="s">
        <v>714</v>
      </c>
      <c r="B330" s="148">
        <v>42948</v>
      </c>
      <c r="C330" s="147">
        <v>81415.899999999994</v>
      </c>
      <c r="D330" s="147">
        <v>1069</v>
      </c>
      <c r="E330" s="147">
        <v>195.02</v>
      </c>
      <c r="F330" s="149">
        <v>7.8342008715116318E-2</v>
      </c>
      <c r="G330" s="149">
        <v>0.22771958838662254</v>
      </c>
      <c r="H330" s="149">
        <v>8.9740724184175225E-2</v>
      </c>
    </row>
    <row r="331" spans="1:8">
      <c r="A331" s="147" t="s">
        <v>715</v>
      </c>
      <c r="B331" s="148">
        <v>42949</v>
      </c>
      <c r="C331" s="147">
        <v>81265.899999999994</v>
      </c>
      <c r="D331" s="147">
        <v>1069.97</v>
      </c>
      <c r="E331" s="147">
        <v>195.55</v>
      </c>
      <c r="F331" s="149">
        <v>6.6122055947009928E-2</v>
      </c>
      <c r="G331" s="149">
        <v>0.22415193638807862</v>
      </c>
      <c r="H331" s="149">
        <v>8.5906263882718825E-2</v>
      </c>
    </row>
    <row r="332" spans="1:8">
      <c r="A332" s="147" t="s">
        <v>716</v>
      </c>
      <c r="B332" s="148">
        <v>42953</v>
      </c>
      <c r="C332" s="147">
        <v>81384.100000000006</v>
      </c>
      <c r="D332" s="147">
        <v>1074.2819999999999</v>
      </c>
      <c r="E332" s="147">
        <v>195.78</v>
      </c>
      <c r="F332" s="149">
        <v>6.2737252822876233E-2</v>
      </c>
      <c r="G332" s="149">
        <v>0.2195969801895894</v>
      </c>
      <c r="H332" s="149">
        <v>9.8591549295774517E-2</v>
      </c>
    </row>
    <row r="333" spans="1:8">
      <c r="A333" s="147" t="s">
        <v>717</v>
      </c>
      <c r="B333" s="148">
        <v>42954</v>
      </c>
      <c r="C333" s="147">
        <v>81285.7</v>
      </c>
      <c r="D333" s="147">
        <v>1075.3599999999999</v>
      </c>
      <c r="E333" s="147">
        <v>196.15</v>
      </c>
      <c r="F333" s="149">
        <v>6.051477284291451E-2</v>
      </c>
      <c r="G333" s="149">
        <v>0.21846920854342522</v>
      </c>
      <c r="H333" s="149">
        <v>8.1848767304616432E-2</v>
      </c>
    </row>
    <row r="334" spans="1:8">
      <c r="A334" s="147" t="s">
        <v>718</v>
      </c>
      <c r="B334" s="148">
        <v>42955</v>
      </c>
      <c r="C334" s="147">
        <v>81313.899999999994</v>
      </c>
      <c r="D334" s="147">
        <v>1078.53</v>
      </c>
      <c r="E334" s="147">
        <v>196.73</v>
      </c>
      <c r="F334" s="149">
        <v>5.4794538317650243E-2</v>
      </c>
      <c r="G334" s="149">
        <v>0.23011736259224191</v>
      </c>
      <c r="H334" s="149">
        <v>9.4890917186108537E-2</v>
      </c>
    </row>
    <row r="335" spans="1:8">
      <c r="A335" s="147" t="s">
        <v>719</v>
      </c>
      <c r="B335" s="148">
        <v>42956</v>
      </c>
      <c r="C335" s="147">
        <v>81579.3</v>
      </c>
      <c r="D335" s="147">
        <v>1068.92</v>
      </c>
      <c r="E335" s="147">
        <v>196.54</v>
      </c>
      <c r="F335" s="149">
        <v>4.7460995931071004E-2</v>
      </c>
      <c r="G335" s="149">
        <v>0.23121933239650772</v>
      </c>
      <c r="H335" s="149">
        <v>9.952447552447552E-2</v>
      </c>
    </row>
    <row r="336" spans="1:8">
      <c r="A336" s="147" t="s">
        <v>720</v>
      </c>
      <c r="B336" s="148">
        <v>42959</v>
      </c>
      <c r="C336" s="147">
        <v>81763.100000000006</v>
      </c>
      <c r="D336" s="147">
        <v>1059.758</v>
      </c>
      <c r="E336" s="147">
        <v>195.25749999999999</v>
      </c>
      <c r="F336" s="149">
        <v>4.3896640787284946E-2</v>
      </c>
      <c r="G336" s="149">
        <v>0.1980216823613199</v>
      </c>
      <c r="H336" s="149">
        <v>7.997898201025988E-2</v>
      </c>
    </row>
    <row r="337" spans="1:8">
      <c r="A337" s="147" t="s">
        <v>721</v>
      </c>
      <c r="B337" s="148">
        <v>42960</v>
      </c>
      <c r="C337" s="147">
        <v>81661.5</v>
      </c>
      <c r="D337" s="147">
        <v>1056.704</v>
      </c>
      <c r="E337" s="147">
        <v>194.83</v>
      </c>
      <c r="F337" s="149">
        <v>3.756959567801621E-2</v>
      </c>
      <c r="G337" s="149">
        <v>0.18722782733748278</v>
      </c>
      <c r="H337" s="149">
        <v>7.3561824994489822E-2</v>
      </c>
    </row>
    <row r="338" spans="1:8">
      <c r="A338" s="147" t="s">
        <v>722</v>
      </c>
      <c r="B338" s="148">
        <v>42961</v>
      </c>
      <c r="C338" s="147">
        <v>81659.3</v>
      </c>
      <c r="D338" s="147">
        <v>1053.6500000000001</v>
      </c>
      <c r="E338" s="147">
        <v>195.51</v>
      </c>
      <c r="F338" s="149">
        <v>4.2571391728556396E-2</v>
      </c>
      <c r="G338" s="149">
        <v>0.17656583252375713</v>
      </c>
      <c r="H338" s="149">
        <v>7.2168905950096063E-2</v>
      </c>
    </row>
    <row r="339" spans="1:8">
      <c r="A339" s="147" t="s">
        <v>723</v>
      </c>
      <c r="B339" s="148">
        <v>42962</v>
      </c>
      <c r="C339" s="147">
        <v>81696.3</v>
      </c>
      <c r="D339" s="147">
        <v>1052.51</v>
      </c>
      <c r="E339" s="147">
        <v>195.05</v>
      </c>
      <c r="F339" s="149">
        <v>4.2464820003981218E-2</v>
      </c>
      <c r="G339" s="149">
        <v>0.16972849220373654</v>
      </c>
      <c r="H339" s="149">
        <v>6.6838046272493568E-2</v>
      </c>
    </row>
    <row r="340" spans="1:8">
      <c r="A340" s="147" t="s">
        <v>724</v>
      </c>
      <c r="B340" s="148">
        <v>42963</v>
      </c>
      <c r="C340" s="147">
        <v>81741.899999999994</v>
      </c>
      <c r="D340" s="147">
        <v>1060.27</v>
      </c>
      <c r="E340" s="147">
        <v>195.48</v>
      </c>
      <c r="F340" s="149">
        <v>4.5419840006138745E-2</v>
      </c>
      <c r="G340" s="149">
        <v>0.17417690118384477</v>
      </c>
      <c r="H340" s="149">
        <v>6.6506628839543946E-2</v>
      </c>
    </row>
    <row r="341" spans="1:8">
      <c r="A341" s="147" t="s">
        <v>725</v>
      </c>
      <c r="B341" s="148">
        <v>42966</v>
      </c>
      <c r="C341" s="147">
        <v>81954.899999999994</v>
      </c>
      <c r="D341" s="147">
        <v>1062.3040000000001</v>
      </c>
      <c r="E341" s="147">
        <v>196.71</v>
      </c>
      <c r="F341" s="149">
        <v>4.7764731752468537E-2</v>
      </c>
      <c r="G341" s="149">
        <v>0.16645437855216594</v>
      </c>
      <c r="H341" s="149">
        <v>7.4624419557497879E-2</v>
      </c>
    </row>
    <row r="342" spans="1:8">
      <c r="A342" s="147" t="s">
        <v>726</v>
      </c>
      <c r="B342" s="148">
        <v>42967</v>
      </c>
      <c r="C342" s="147">
        <v>82016.2</v>
      </c>
      <c r="D342" s="147">
        <v>1062.982</v>
      </c>
      <c r="E342" s="147">
        <v>197.12</v>
      </c>
      <c r="F342" s="149">
        <v>4.8732115936172882E-2</v>
      </c>
      <c r="G342" s="149">
        <v>0.16390922449265632</v>
      </c>
      <c r="H342" s="149">
        <v>7.7335082253921383E-2</v>
      </c>
    </row>
    <row r="343" spans="1:8">
      <c r="A343" s="147" t="s">
        <v>727</v>
      </c>
      <c r="B343" s="148">
        <v>42968</v>
      </c>
      <c r="C343" s="147">
        <v>82075</v>
      </c>
      <c r="D343" s="147">
        <v>1063.6600000000001</v>
      </c>
      <c r="E343" s="147">
        <v>197.1</v>
      </c>
      <c r="F343" s="149">
        <v>5.4558209814361769E-2</v>
      </c>
      <c r="G343" s="149">
        <v>0.16137837660777854</v>
      </c>
      <c r="H343" s="149">
        <v>7.7402427025254239E-2</v>
      </c>
    </row>
    <row r="344" spans="1:8">
      <c r="A344" s="147" t="s">
        <v>699</v>
      </c>
      <c r="B344" s="148">
        <v>42969</v>
      </c>
      <c r="C344" s="147">
        <v>82372.399999999994</v>
      </c>
      <c r="D344" s="147">
        <v>1072.52</v>
      </c>
      <c r="E344" s="147">
        <v>197.95</v>
      </c>
      <c r="F344" s="149">
        <v>5.8016453558194181E-2</v>
      </c>
      <c r="G344" s="149">
        <v>0.17138488422892095</v>
      </c>
      <c r="H344" s="149">
        <v>7.7103058004135416E-2</v>
      </c>
    </row>
    <row r="345" spans="1:8">
      <c r="A345" s="147" t="s">
        <v>732</v>
      </c>
      <c r="B345" s="148">
        <v>42970</v>
      </c>
      <c r="C345" s="147">
        <v>82541.8</v>
      </c>
      <c r="D345" s="147">
        <v>1075.5999999999999</v>
      </c>
      <c r="E345" s="147">
        <v>198.47</v>
      </c>
      <c r="F345" s="149">
        <v>5.9872366106395791E-2</v>
      </c>
      <c r="G345" s="149">
        <v>0.18240680686402766</v>
      </c>
      <c r="H345" s="149">
        <v>8.6792246194283162E-2</v>
      </c>
    </row>
    <row r="346" spans="1:8">
      <c r="A346" s="147" t="s">
        <v>733</v>
      </c>
      <c r="B346" s="148">
        <v>42973</v>
      </c>
      <c r="C346" s="147">
        <v>82897.100000000006</v>
      </c>
      <c r="D346" s="147">
        <v>1081.288</v>
      </c>
      <c r="E346" s="147">
        <v>198.38</v>
      </c>
      <c r="F346" s="149">
        <v>6.320998041521797E-2</v>
      </c>
      <c r="G346" s="149">
        <v>0.19294792586054732</v>
      </c>
      <c r="H346" s="149">
        <v>9.1274152513236562E-2</v>
      </c>
    </row>
    <row r="347" spans="1:8">
      <c r="A347" s="147" t="s">
        <v>734</v>
      </c>
      <c r="B347" s="148">
        <v>42974</v>
      </c>
      <c r="C347" s="147">
        <v>82885</v>
      </c>
      <c r="D347" s="147">
        <v>1083.184</v>
      </c>
      <c r="E347" s="147">
        <v>198.35</v>
      </c>
      <c r="F347" s="149">
        <v>6.1452442422752274E-2</v>
      </c>
      <c r="G347" s="149">
        <v>0.19647855430736438</v>
      </c>
      <c r="H347" s="149">
        <v>9.2777257451380102E-2</v>
      </c>
    </row>
    <row r="348" spans="1:8">
      <c r="A348" s="147" t="s">
        <v>735</v>
      </c>
      <c r="B348" s="148">
        <v>42975</v>
      </c>
      <c r="C348" s="147">
        <v>83012.100000000006</v>
      </c>
      <c r="D348" s="147">
        <v>1085.08</v>
      </c>
      <c r="E348" s="147">
        <v>198.77</v>
      </c>
      <c r="F348" s="149">
        <v>6.3084210890286485E-2</v>
      </c>
      <c r="G348" s="149">
        <v>0.20001769480878528</v>
      </c>
      <c r="H348" s="149">
        <v>9.8540952802033788E-2</v>
      </c>
    </row>
    <row r="349" spans="1:8">
      <c r="A349" s="147" t="s">
        <v>736</v>
      </c>
      <c r="B349" s="148">
        <v>42976</v>
      </c>
      <c r="C349" s="147">
        <v>83252</v>
      </c>
      <c r="D349" s="147">
        <v>1081.23</v>
      </c>
      <c r="E349" s="147">
        <v>198.79</v>
      </c>
      <c r="F349" s="149">
        <v>6.782617618387965E-2</v>
      </c>
      <c r="G349" s="149">
        <v>0.19275234418091558</v>
      </c>
      <c r="H349" s="149">
        <v>0.10187905326755731</v>
      </c>
    </row>
    <row r="350" spans="1:8">
      <c r="A350" s="147" t="s">
        <v>737</v>
      </c>
      <c r="B350" s="148">
        <v>42977</v>
      </c>
      <c r="C350" s="147">
        <v>83272.899999999994</v>
      </c>
      <c r="D350" s="147">
        <v>1088</v>
      </c>
      <c r="E350" s="147">
        <v>198.3</v>
      </c>
      <c r="F350" s="149">
        <v>6.6486939928152022E-2</v>
      </c>
      <c r="G350" s="149">
        <v>0.21327014218009488</v>
      </c>
      <c r="H350" s="149">
        <v>0.1072645038807305</v>
      </c>
    </row>
    <row r="351" spans="1:8">
      <c r="A351" s="147" t="s">
        <v>738</v>
      </c>
      <c r="B351" s="148">
        <v>42980</v>
      </c>
      <c r="C351" s="147">
        <v>83428.2</v>
      </c>
      <c r="D351" s="147">
        <v>1085.204</v>
      </c>
      <c r="E351" s="147">
        <v>198.114</v>
      </c>
      <c r="F351" s="149">
        <v>7.292663353807205E-2</v>
      </c>
      <c r="G351" s="149">
        <v>0.21078410589524266</v>
      </c>
      <c r="H351" s="149">
        <v>0.10216411682892912</v>
      </c>
    </row>
    <row r="352" spans="1:8">
      <c r="A352" s="147" t="s">
        <v>739</v>
      </c>
      <c r="B352" s="148">
        <v>42981</v>
      </c>
      <c r="C352" s="147">
        <v>83345.2</v>
      </c>
      <c r="D352" s="147">
        <v>1084.2719999999999</v>
      </c>
      <c r="E352" s="147">
        <v>198.05199999999999</v>
      </c>
      <c r="F352" s="149">
        <v>7.8014734794395801E-2</v>
      </c>
      <c r="G352" s="149">
        <v>0.20995485009920478</v>
      </c>
      <c r="H352" s="149">
        <v>0.10047230093904536</v>
      </c>
    </row>
    <row r="353" spans="1:8">
      <c r="A353" s="147" t="s">
        <v>740</v>
      </c>
      <c r="B353" s="148">
        <v>42982</v>
      </c>
      <c r="C353" s="147">
        <v>83452.100000000006</v>
      </c>
      <c r="D353" s="147">
        <v>1083.3399999999999</v>
      </c>
      <c r="E353" s="147">
        <v>197.99</v>
      </c>
      <c r="F353" s="149">
        <v>7.8950838832461123E-2</v>
      </c>
      <c r="G353" s="149">
        <v>0.20912530553478348</v>
      </c>
      <c r="H353" s="149">
        <v>0.10627479465832268</v>
      </c>
    </row>
    <row r="354" spans="1:8">
      <c r="A354" s="147" t="s">
        <v>741</v>
      </c>
      <c r="B354" s="148">
        <v>42983</v>
      </c>
      <c r="C354" s="147">
        <v>83733.5</v>
      </c>
      <c r="D354" s="147">
        <v>1084.93</v>
      </c>
      <c r="E354" s="147">
        <v>198.24</v>
      </c>
      <c r="F354" s="149">
        <v>8.2407127326502794E-2</v>
      </c>
      <c r="G354" s="149">
        <v>0.20692608908467958</v>
      </c>
      <c r="H354" s="149">
        <v>0.10452418096723881</v>
      </c>
    </row>
    <row r="355" spans="1:8">
      <c r="A355" s="147" t="s">
        <v>742</v>
      </c>
      <c r="B355" s="148">
        <v>42984</v>
      </c>
      <c r="C355" s="147">
        <v>83675.3</v>
      </c>
      <c r="D355" s="147">
        <v>1083.18</v>
      </c>
      <c r="E355" s="147">
        <v>198.62</v>
      </c>
      <c r="F355" s="149">
        <v>8.4327809879496618E-2</v>
      </c>
      <c r="G355" s="149">
        <v>0.21204457971533452</v>
      </c>
      <c r="H355" s="149">
        <v>0.11085011185682325</v>
      </c>
    </row>
    <row r="356" spans="1:8">
      <c r="A356" s="147" t="s">
        <v>743</v>
      </c>
      <c r="B356" s="148">
        <v>42988</v>
      </c>
      <c r="C356" s="147">
        <v>83255.7</v>
      </c>
      <c r="D356" s="147">
        <v>1095.98</v>
      </c>
      <c r="E356" s="147">
        <v>201.27</v>
      </c>
      <c r="F356" s="149">
        <v>8.4807223735129611E-2</v>
      </c>
      <c r="G356" s="149">
        <v>0.21339810812725868</v>
      </c>
      <c r="H356" s="149">
        <v>0.12784735647642265</v>
      </c>
    </row>
    <row r="357" spans="1:8">
      <c r="A357" s="147" t="s">
        <v>744</v>
      </c>
      <c r="B357" s="148">
        <v>42989</v>
      </c>
      <c r="C357" s="147">
        <v>83369.100000000006</v>
      </c>
      <c r="D357" s="147">
        <v>1099.18</v>
      </c>
      <c r="E357" s="147">
        <v>201.38</v>
      </c>
      <c r="F357" s="149">
        <v>8.9658264213286376E-2</v>
      </c>
      <c r="G357" s="149">
        <v>0.21266614887645408</v>
      </c>
      <c r="H357" s="149">
        <v>0.12919143209599637</v>
      </c>
    </row>
    <row r="358" spans="1:8">
      <c r="A358" s="147" t="s">
        <v>745</v>
      </c>
      <c r="B358" s="148">
        <v>42990</v>
      </c>
      <c r="C358" s="147">
        <v>83469.2</v>
      </c>
      <c r="D358" s="147">
        <v>1102.26</v>
      </c>
      <c r="E358" s="147">
        <v>200.76</v>
      </c>
      <c r="F358" s="149">
        <v>9.0784112322959798E-2</v>
      </c>
      <c r="G358" s="149">
        <v>0.21180738786279685</v>
      </c>
      <c r="H358" s="149">
        <v>0.11837780625034822</v>
      </c>
    </row>
    <row r="359" spans="1:8">
      <c r="A359" s="147" t="s">
        <v>746</v>
      </c>
      <c r="B359" s="148">
        <v>42991</v>
      </c>
      <c r="C359" s="147">
        <v>83523.8</v>
      </c>
      <c r="D359" s="147">
        <v>1099.46</v>
      </c>
      <c r="E359" s="147">
        <v>200.11</v>
      </c>
      <c r="F359" s="149">
        <v>8.9399188204972946E-2</v>
      </c>
      <c r="G359" s="149">
        <v>0.190600465645135</v>
      </c>
      <c r="H359" s="149">
        <v>0.11091989118969647</v>
      </c>
    </row>
    <row r="360" spans="1:8">
      <c r="A360" s="147" t="s">
        <v>747</v>
      </c>
      <c r="B360" s="148">
        <v>42994</v>
      </c>
      <c r="C360" s="147">
        <v>83683.199999999997</v>
      </c>
      <c r="D360" s="147">
        <v>1107.5360000000001</v>
      </c>
      <c r="E360" s="147">
        <v>200.36500000000001</v>
      </c>
      <c r="F360" s="149">
        <v>9.0445673957744166E-2</v>
      </c>
      <c r="G360" s="149">
        <v>0.1959915338430307</v>
      </c>
      <c r="H360" s="149">
        <v>0.11536962814517948</v>
      </c>
    </row>
    <row r="361" spans="1:8">
      <c r="A361" s="147" t="s">
        <v>748</v>
      </c>
      <c r="B361" s="148">
        <v>42995</v>
      </c>
      <c r="C361" s="147">
        <v>83916.6</v>
      </c>
      <c r="D361" s="147">
        <v>1110.2280000000001</v>
      </c>
      <c r="E361" s="147">
        <v>200.45</v>
      </c>
      <c r="F361" s="149">
        <v>9.4940912287660773E-2</v>
      </c>
      <c r="G361" s="149">
        <v>0.22538340553516756</v>
      </c>
      <c r="H361" s="149">
        <v>0.12426035502958577</v>
      </c>
    </row>
    <row r="362" spans="1:8">
      <c r="A362" s="147" t="s">
        <v>749</v>
      </c>
      <c r="B362" s="148">
        <v>42996</v>
      </c>
      <c r="C362" s="147">
        <v>84414.5</v>
      </c>
      <c r="D362" s="147">
        <v>1112.92</v>
      </c>
      <c r="E362" s="147">
        <v>199.76</v>
      </c>
      <c r="F362" s="149">
        <v>0.10138575933635963</v>
      </c>
      <c r="G362" s="149">
        <v>0.23746692067633823</v>
      </c>
      <c r="H362" s="149">
        <v>0.12321475428271333</v>
      </c>
    </row>
    <row r="363" spans="1:8">
      <c r="A363" s="147" t="s">
        <v>750</v>
      </c>
      <c r="B363" s="148">
        <v>42997</v>
      </c>
      <c r="C363" s="147">
        <v>85343.9</v>
      </c>
      <c r="D363" s="147">
        <v>1109.6300000000001</v>
      </c>
      <c r="E363" s="147">
        <v>199.24</v>
      </c>
      <c r="F363" s="149">
        <v>0.11642086646207295</v>
      </c>
      <c r="G363" s="149">
        <v>0.2523899278789179</v>
      </c>
      <c r="H363" s="149">
        <v>0.12596778751059623</v>
      </c>
    </row>
    <row r="364" spans="1:8">
      <c r="A364" s="147" t="s">
        <v>751</v>
      </c>
      <c r="B364" s="148">
        <v>42998</v>
      </c>
      <c r="C364" s="147">
        <v>85831.8</v>
      </c>
      <c r="D364" s="147">
        <v>1112.07</v>
      </c>
      <c r="E364" s="147">
        <v>199.15</v>
      </c>
      <c r="F364" s="149">
        <v>0.1226388194947643</v>
      </c>
      <c r="G364" s="149">
        <v>0.25637752219987786</v>
      </c>
      <c r="H364" s="149">
        <v>0.13333712724789448</v>
      </c>
    </row>
    <row r="365" spans="1:8">
      <c r="A365" s="147" t="s">
        <v>765</v>
      </c>
      <c r="B365" s="148">
        <v>43001</v>
      </c>
      <c r="C365" s="147">
        <v>85798.399999999994</v>
      </c>
      <c r="D365" s="147">
        <v>1097.7840000000001</v>
      </c>
      <c r="E365" s="147">
        <v>198.0625</v>
      </c>
      <c r="F365" s="149">
        <v>0.12737024817061715</v>
      </c>
      <c r="G365" s="149">
        <v>0.22978410689800421</v>
      </c>
      <c r="H365" s="149">
        <v>0.13009057841808724</v>
      </c>
    </row>
    <row r="366" spans="1:8">
      <c r="A366" s="147" t="s">
        <v>766</v>
      </c>
      <c r="B366" s="148">
        <v>43002</v>
      </c>
      <c r="C366" s="147">
        <v>85588.800000000003</v>
      </c>
      <c r="D366" s="147">
        <v>1093.0219999999999</v>
      </c>
      <c r="E366" s="147">
        <v>197.7</v>
      </c>
      <c r="F366" s="149">
        <v>0.12370366577520109</v>
      </c>
      <c r="G366" s="149">
        <v>0.22101897735854115</v>
      </c>
      <c r="H366" s="149">
        <v>0.12900462566386817</v>
      </c>
    </row>
    <row r="367" spans="1:8">
      <c r="A367" s="147" t="s">
        <v>767</v>
      </c>
      <c r="B367" s="148">
        <v>43003</v>
      </c>
      <c r="C367" s="147">
        <v>85516.9</v>
      </c>
      <c r="D367" s="147">
        <v>1088.26</v>
      </c>
      <c r="E367" s="147">
        <v>196.14</v>
      </c>
      <c r="F367" s="149">
        <v>0.12120079818965124</v>
      </c>
      <c r="G367" s="149">
        <v>0.21230282506015508</v>
      </c>
      <c r="H367" s="149">
        <v>0.12394705174488574</v>
      </c>
    </row>
    <row r="368" spans="1:8">
      <c r="A368" s="147" t="s">
        <v>768</v>
      </c>
      <c r="B368" s="148">
        <v>43004</v>
      </c>
      <c r="C368" s="147">
        <v>85628.800000000003</v>
      </c>
      <c r="D368" s="147">
        <v>1080.1099999999999</v>
      </c>
      <c r="E368" s="147">
        <v>196.66</v>
      </c>
      <c r="F368" s="149">
        <v>0.12004960046251911</v>
      </c>
      <c r="G368" s="149">
        <v>0.19263512394412841</v>
      </c>
      <c r="H368" s="149">
        <v>0.12776694575065939</v>
      </c>
    </row>
    <row r="369" spans="1:8">
      <c r="A369" s="147" t="s">
        <v>769</v>
      </c>
      <c r="B369" s="148">
        <v>43005</v>
      </c>
      <c r="C369" s="147">
        <v>85819</v>
      </c>
      <c r="D369" s="147">
        <v>1078.57</v>
      </c>
      <c r="E369" s="147">
        <v>195.81</v>
      </c>
      <c r="F369" s="149">
        <v>0.11588166991518323</v>
      </c>
      <c r="G369" s="149">
        <v>0.19106094169977705</v>
      </c>
      <c r="H369" s="149">
        <v>0.10877689694224246</v>
      </c>
    </row>
    <row r="370" spans="1:8">
      <c r="A370" s="147" t="s">
        <v>770</v>
      </c>
      <c r="B370" s="148">
        <v>43010</v>
      </c>
      <c r="C370" s="147">
        <v>85514.9</v>
      </c>
      <c r="D370" s="147">
        <v>1082.97</v>
      </c>
      <c r="E370" s="147">
        <v>196.12</v>
      </c>
      <c r="F370" s="149">
        <v>0.10940887242723596</v>
      </c>
      <c r="G370" s="149">
        <v>0.19596210804375813</v>
      </c>
      <c r="H370" s="149">
        <v>0.10589827450095868</v>
      </c>
    </row>
    <row r="371" spans="1:8">
      <c r="A371" s="147" t="s">
        <v>771</v>
      </c>
      <c r="B371" s="148">
        <v>43011</v>
      </c>
      <c r="C371" s="147">
        <v>85355</v>
      </c>
      <c r="D371" s="147">
        <v>1097.03</v>
      </c>
      <c r="E371" s="147">
        <v>196.76</v>
      </c>
      <c r="F371" s="149">
        <v>0.10721522172842568</v>
      </c>
      <c r="G371" s="149">
        <v>0.21153187776783833</v>
      </c>
      <c r="H371" s="149">
        <v>0.11384092838947057</v>
      </c>
    </row>
    <row r="372" spans="1:8">
      <c r="A372" s="147" t="s">
        <v>772</v>
      </c>
      <c r="B372" s="148">
        <v>43012</v>
      </c>
      <c r="C372" s="147">
        <v>85429.5</v>
      </c>
      <c r="D372" s="147">
        <v>1101.8399999999999</v>
      </c>
      <c r="E372" s="147">
        <v>197.42</v>
      </c>
      <c r="F372" s="149">
        <v>0.10741595813494653</v>
      </c>
      <c r="G372" s="149">
        <v>0.20931151427348449</v>
      </c>
      <c r="H372" s="149">
        <v>0.12227843783753056</v>
      </c>
    </row>
    <row r="373" spans="1:8">
      <c r="A373" s="147" t="s">
        <v>773</v>
      </c>
      <c r="B373" s="148">
        <v>43015</v>
      </c>
      <c r="C373" s="147">
        <v>85069.5</v>
      </c>
      <c r="D373" s="147">
        <v>1100.982</v>
      </c>
      <c r="E373" s="147">
        <v>196.67750000000001</v>
      </c>
      <c r="F373" s="149">
        <v>0.10050672507092462</v>
      </c>
      <c r="G373" s="149">
        <v>0.20696565408522338</v>
      </c>
      <c r="H373" s="149">
        <v>0.12819078758676072</v>
      </c>
    </row>
    <row r="374" spans="1:8">
      <c r="A374" s="147" t="s">
        <v>774</v>
      </c>
      <c r="B374" s="148">
        <v>43016</v>
      </c>
      <c r="C374" s="147">
        <v>84564.9</v>
      </c>
      <c r="D374" s="147">
        <v>1100.6959999999999</v>
      </c>
      <c r="E374" s="147">
        <v>196.43</v>
      </c>
      <c r="F374" s="149">
        <v>9.1458566730511892E-2</v>
      </c>
      <c r="G374" s="149">
        <v>0.20711263574171834</v>
      </c>
      <c r="H374" s="149">
        <v>0.13173738945063818</v>
      </c>
    </row>
    <row r="375" spans="1:8">
      <c r="A375" s="147" t="s">
        <v>775</v>
      </c>
      <c r="B375" s="148">
        <v>43017</v>
      </c>
      <c r="C375" s="147">
        <v>84611.6</v>
      </c>
      <c r="D375" s="147">
        <v>1100.4100000000001</v>
      </c>
      <c r="E375" s="147">
        <v>195.24</v>
      </c>
      <c r="F375" s="149">
        <v>9.4762937392285362E-2</v>
      </c>
      <c r="G375" s="149">
        <v>0.20695252740406667</v>
      </c>
      <c r="H375" s="149">
        <v>0.12653626449714395</v>
      </c>
    </row>
    <row r="376" spans="1:8">
      <c r="A376" s="147" t="s">
        <v>776</v>
      </c>
      <c r="B376" s="148">
        <v>43018</v>
      </c>
      <c r="C376" s="147">
        <v>84734.399999999994</v>
      </c>
      <c r="D376" s="147">
        <v>1112.52</v>
      </c>
      <c r="E376" s="147">
        <v>195.7</v>
      </c>
      <c r="F376" s="149">
        <v>9.6668232699542944E-2</v>
      </c>
      <c r="G376" s="149">
        <v>0.22039029848290381</v>
      </c>
      <c r="H376" s="149">
        <v>0.12639576378496598</v>
      </c>
    </row>
    <row r="377" spans="1:8">
      <c r="A377" s="147" t="s">
        <v>777</v>
      </c>
      <c r="B377" s="148">
        <v>43019</v>
      </c>
      <c r="C377" s="147">
        <v>84744.1</v>
      </c>
      <c r="D377" s="147">
        <v>1117.33</v>
      </c>
      <c r="E377" s="147">
        <v>194.64</v>
      </c>
      <c r="F377" s="149">
        <v>9.5801011957023618E-2</v>
      </c>
      <c r="G377" s="149">
        <v>0.22031214163235435</v>
      </c>
      <c r="H377" s="149">
        <v>0.11439367914805909</v>
      </c>
    </row>
    <row r="378" spans="1:8">
      <c r="A378" s="147" t="s">
        <v>778</v>
      </c>
      <c r="B378" s="148">
        <v>43022</v>
      </c>
      <c r="C378" s="147">
        <v>85263.6</v>
      </c>
      <c r="D378" s="147">
        <v>1126.0239999999999</v>
      </c>
      <c r="E378" s="147">
        <v>195.5925</v>
      </c>
      <c r="F378" s="149">
        <v>0.10469403884275041</v>
      </c>
      <c r="G378" s="149">
        <v>0.23027773528833317</v>
      </c>
      <c r="H378" s="149">
        <v>0.11984713156990723</v>
      </c>
    </row>
    <row r="379" spans="1:8">
      <c r="A379" s="147" t="s">
        <v>779</v>
      </c>
      <c r="B379" s="148">
        <v>43023</v>
      </c>
      <c r="C379" s="147">
        <v>85394.9</v>
      </c>
      <c r="D379" s="147">
        <v>1128.922</v>
      </c>
      <c r="E379" s="147">
        <v>195.91</v>
      </c>
      <c r="F379" s="149">
        <v>0.10590802543481348</v>
      </c>
      <c r="G379" s="149">
        <v>0.23068487057838549</v>
      </c>
      <c r="H379" s="149">
        <v>0.12601661062735281</v>
      </c>
    </row>
    <row r="380" spans="1:8">
      <c r="A380" s="147" t="s">
        <v>780</v>
      </c>
      <c r="B380" s="148">
        <v>43024</v>
      </c>
      <c r="C380" s="147">
        <v>85590.7</v>
      </c>
      <c r="D380" s="147">
        <v>1131.82</v>
      </c>
      <c r="E380" s="147">
        <v>196.55</v>
      </c>
      <c r="F380" s="149">
        <v>0.10531175502803602</v>
      </c>
      <c r="G380" s="149">
        <v>0.2329247621993995</v>
      </c>
      <c r="H380" s="149">
        <v>0.13115791896869267</v>
      </c>
    </row>
    <row r="381" spans="1:8">
      <c r="A381" s="147" t="s">
        <v>781</v>
      </c>
      <c r="B381" s="148">
        <v>43025</v>
      </c>
      <c r="C381" s="147">
        <v>85660</v>
      </c>
      <c r="D381" s="147">
        <v>1125.6600000000001</v>
      </c>
      <c r="E381" s="147">
        <v>195.94</v>
      </c>
      <c r="F381" s="149">
        <v>0.10308273378052424</v>
      </c>
      <c r="G381" s="149">
        <v>0.22530151957155931</v>
      </c>
      <c r="H381" s="149">
        <v>0.12609195402298856</v>
      </c>
    </row>
    <row r="382" spans="1:8">
      <c r="A382" s="147" t="s">
        <v>782</v>
      </c>
      <c r="B382" s="148">
        <v>43026</v>
      </c>
      <c r="C382" s="147">
        <v>85768</v>
      </c>
      <c r="D382" s="147">
        <v>1126.9000000000001</v>
      </c>
      <c r="E382" s="147">
        <v>195.55</v>
      </c>
      <c r="F382" s="149">
        <v>0.10119353314570967</v>
      </c>
      <c r="G382" s="149">
        <v>0.24994652118315819</v>
      </c>
      <c r="H382" s="149">
        <v>0.12530571140843039</v>
      </c>
    </row>
    <row r="383" spans="1:8">
      <c r="A383" s="147" t="s">
        <v>783</v>
      </c>
      <c r="B383" s="148">
        <v>43029</v>
      </c>
      <c r="C383" s="147">
        <v>86430.5</v>
      </c>
      <c r="D383" s="147">
        <v>1130.6199999999999</v>
      </c>
      <c r="E383" s="147">
        <v>195.3475</v>
      </c>
      <c r="F383" s="149">
        <v>0.11423878838351853</v>
      </c>
      <c r="G383" s="149">
        <v>0.2588540689111074</v>
      </c>
      <c r="H383" s="149">
        <v>0.12443158924768327</v>
      </c>
    </row>
    <row r="384" spans="1:8">
      <c r="A384" s="147" t="s">
        <v>760</v>
      </c>
      <c r="B384" s="148">
        <v>43030</v>
      </c>
      <c r="C384" s="147">
        <v>86480.2</v>
      </c>
      <c r="D384" s="147">
        <v>1131.8599999999999</v>
      </c>
      <c r="E384" s="147">
        <v>195.28</v>
      </c>
      <c r="F384" s="149">
        <v>0.11289816130294228</v>
      </c>
      <c r="G384" s="149">
        <v>0.26505795173855207</v>
      </c>
      <c r="H384" s="149">
        <v>0.12943898207056104</v>
      </c>
    </row>
    <row r="385" spans="1:8">
      <c r="A385" s="147" t="s">
        <v>798</v>
      </c>
      <c r="B385" s="148">
        <v>43031</v>
      </c>
      <c r="C385" s="147">
        <v>86346.2</v>
      </c>
      <c r="D385" s="147">
        <v>1115.9000000000001</v>
      </c>
      <c r="E385" s="147">
        <v>194.05</v>
      </c>
      <c r="F385" s="149">
        <v>0.10914264060783951</v>
      </c>
      <c r="G385" s="149">
        <v>0.22822079137086582</v>
      </c>
      <c r="H385" s="149">
        <v>0.11670599067733201</v>
      </c>
    </row>
    <row r="386" spans="1:8">
      <c r="A386" s="147" t="s">
        <v>799</v>
      </c>
      <c r="B386" s="148">
        <v>43032</v>
      </c>
      <c r="C386" s="147">
        <v>86529.2</v>
      </c>
      <c r="D386" s="147">
        <v>1113.32</v>
      </c>
      <c r="E386" s="147">
        <v>193.87</v>
      </c>
      <c r="F386" s="149">
        <v>0.10804889136461715</v>
      </c>
      <c r="G386" s="149">
        <v>0.2189412601959817</v>
      </c>
      <c r="H386" s="149">
        <v>0.11030296088425628</v>
      </c>
    </row>
    <row r="387" spans="1:8">
      <c r="A387" s="147" t="s">
        <v>800</v>
      </c>
      <c r="B387" s="148">
        <v>43033</v>
      </c>
      <c r="C387" s="147">
        <v>86636.800000000003</v>
      </c>
      <c r="D387" s="147">
        <v>1114.0899999999999</v>
      </c>
      <c r="E387" s="147">
        <v>195.05</v>
      </c>
      <c r="F387" s="149">
        <v>0.10524167210973223</v>
      </c>
      <c r="G387" s="149">
        <v>0.21575110761910987</v>
      </c>
      <c r="H387" s="149">
        <v>0.11333085989896974</v>
      </c>
    </row>
    <row r="388" spans="1:8">
      <c r="A388" s="147" t="s">
        <v>801</v>
      </c>
      <c r="B388" s="148">
        <v>43036</v>
      </c>
      <c r="C388" s="147">
        <v>86935.4</v>
      </c>
      <c r="D388" s="147">
        <v>1114.954</v>
      </c>
      <c r="E388" s="147">
        <v>194.5925</v>
      </c>
      <c r="F388" s="149">
        <v>0.10929012648924386</v>
      </c>
      <c r="G388" s="149">
        <v>0.21535442941388072</v>
      </c>
      <c r="H388" s="149">
        <v>0.10948457722789229</v>
      </c>
    </row>
    <row r="389" spans="1:8">
      <c r="A389" s="147" t="s">
        <v>802</v>
      </c>
      <c r="B389" s="148">
        <v>43037</v>
      </c>
      <c r="C389" s="147">
        <v>87416.6</v>
      </c>
      <c r="D389" s="147">
        <v>1115.242</v>
      </c>
      <c r="E389" s="147">
        <v>194.44</v>
      </c>
      <c r="F389" s="149">
        <v>0.11261213102401979</v>
      </c>
      <c r="G389" s="149">
        <v>0.21433144599303144</v>
      </c>
      <c r="H389" s="149">
        <v>0.10414537194775697</v>
      </c>
    </row>
    <row r="390" spans="1:8">
      <c r="A390" s="147" t="s">
        <v>803</v>
      </c>
      <c r="B390" s="148">
        <v>43038</v>
      </c>
      <c r="C390" s="147">
        <v>87477.2</v>
      </c>
      <c r="D390" s="147">
        <v>1115.53</v>
      </c>
      <c r="E390" s="147">
        <v>195.04</v>
      </c>
      <c r="F390" s="149">
        <v>0.11065375517858267</v>
      </c>
      <c r="G390" s="149">
        <v>0.21484345221889467</v>
      </c>
      <c r="H390" s="149">
        <v>0.10248148776213895</v>
      </c>
    </row>
    <row r="391" spans="1:8">
      <c r="A391" s="147" t="s">
        <v>804</v>
      </c>
      <c r="B391" s="148">
        <v>43039</v>
      </c>
      <c r="C391" s="147">
        <v>87649.9</v>
      </c>
      <c r="D391" s="147">
        <v>1119.08</v>
      </c>
      <c r="E391" s="147">
        <v>195.22</v>
      </c>
      <c r="F391" s="149">
        <v>0.10530065725426097</v>
      </c>
      <c r="G391" s="149">
        <v>0.22897493904983612</v>
      </c>
      <c r="H391" s="149">
        <v>0.10756836491546573</v>
      </c>
    </row>
    <row r="392" spans="1:8">
      <c r="A392" s="147" t="s">
        <v>805</v>
      </c>
      <c r="B392" s="148">
        <v>43040</v>
      </c>
      <c r="C392" s="147">
        <v>87844.9</v>
      </c>
      <c r="D392" s="147">
        <v>1128.94</v>
      </c>
      <c r="E392" s="147">
        <v>195.89</v>
      </c>
      <c r="F392" s="149">
        <v>9.3404712679874491E-2</v>
      </c>
      <c r="G392" s="149">
        <v>0.24430444203922486</v>
      </c>
      <c r="H392" s="149">
        <v>0.11378658441244616</v>
      </c>
    </row>
    <row r="393" spans="1:8">
      <c r="A393" s="147" t="s">
        <v>806</v>
      </c>
      <c r="B393" s="148">
        <v>43043</v>
      </c>
      <c r="C393" s="147">
        <v>87868.6</v>
      </c>
      <c r="D393" s="147">
        <v>1130.194</v>
      </c>
      <c r="E393" s="147">
        <v>195.785</v>
      </c>
      <c r="F393" s="149">
        <v>9.3720126662949266E-2</v>
      </c>
      <c r="G393" s="149">
        <v>0.24719594609507078</v>
      </c>
      <c r="H393" s="149">
        <v>0.11399715504978669</v>
      </c>
    </row>
    <row r="394" spans="1:8">
      <c r="A394" s="147" t="s">
        <v>807</v>
      </c>
      <c r="B394" s="148">
        <v>43044</v>
      </c>
      <c r="C394" s="147">
        <v>87905.1</v>
      </c>
      <c r="D394" s="147">
        <v>1130.6120000000001</v>
      </c>
      <c r="E394" s="147">
        <v>195.75</v>
      </c>
      <c r="F394" s="149">
        <v>9.5203684853800707E-2</v>
      </c>
      <c r="G394" s="149">
        <v>0.24917080069385378</v>
      </c>
      <c r="H394" s="149">
        <v>0.1129114787651373</v>
      </c>
    </row>
    <row r="395" spans="1:8">
      <c r="A395" s="147" t="s">
        <v>808</v>
      </c>
      <c r="B395" s="148">
        <v>43045</v>
      </c>
      <c r="C395" s="147">
        <v>87843.7</v>
      </c>
      <c r="D395" s="147">
        <v>1131.03</v>
      </c>
      <c r="E395" s="147">
        <v>195.85</v>
      </c>
      <c r="F395" s="149">
        <v>0.10274393918091063</v>
      </c>
      <c r="G395" s="149">
        <v>0.25310775776108474</v>
      </c>
      <c r="H395" s="149">
        <v>0.11481102003642984</v>
      </c>
    </row>
    <row r="396" spans="1:8">
      <c r="A396" s="147" t="s">
        <v>809</v>
      </c>
      <c r="B396" s="148">
        <v>43046</v>
      </c>
      <c r="C396" s="147">
        <v>87883.1</v>
      </c>
      <c r="D396" s="147">
        <v>1134.55</v>
      </c>
      <c r="E396" s="147">
        <v>194.59</v>
      </c>
      <c r="F396" s="149">
        <v>0.10307653107972947</v>
      </c>
      <c r="G396" s="149">
        <v>0.27447456218195687</v>
      </c>
      <c r="H396" s="149">
        <v>0.1139798488664987</v>
      </c>
    </row>
    <row r="397" spans="1:8">
      <c r="A397" s="147" t="s">
        <v>810</v>
      </c>
      <c r="B397" s="148">
        <v>43047</v>
      </c>
      <c r="C397" s="147">
        <v>87897.4</v>
      </c>
      <c r="D397" s="147">
        <v>1134.68</v>
      </c>
      <c r="E397" s="147">
        <v>193.92</v>
      </c>
      <c r="F397" s="149">
        <v>0.10906647655939472</v>
      </c>
      <c r="G397" s="149">
        <v>0.27071513842942352</v>
      </c>
      <c r="H397" s="149">
        <v>0.1143546718767956</v>
      </c>
    </row>
    <row r="398" spans="1:8">
      <c r="A398" s="147" t="s">
        <v>811</v>
      </c>
      <c r="B398" s="148">
        <v>43050</v>
      </c>
      <c r="C398" s="147">
        <v>87795.199999999997</v>
      </c>
      <c r="D398" s="147">
        <v>1127.828</v>
      </c>
      <c r="E398" s="147">
        <v>193.45500000000001</v>
      </c>
      <c r="F398" s="149">
        <v>0.10940072658347799</v>
      </c>
      <c r="G398" s="149">
        <v>0.26175298537351566</v>
      </c>
      <c r="H398" s="149">
        <v>0.1130897583429229</v>
      </c>
    </row>
    <row r="399" spans="1:8">
      <c r="A399" s="147" t="s">
        <v>812</v>
      </c>
      <c r="B399" s="148">
        <v>43051</v>
      </c>
      <c r="C399" s="147">
        <v>87744.7</v>
      </c>
      <c r="D399" s="147">
        <v>1125.5440000000001</v>
      </c>
      <c r="E399" s="147">
        <v>193.3</v>
      </c>
      <c r="F399" s="149">
        <v>0.10187323485570543</v>
      </c>
      <c r="G399" s="149">
        <v>0.25791432435150941</v>
      </c>
      <c r="H399" s="149">
        <v>0.1086258316127553</v>
      </c>
    </row>
    <row r="400" spans="1:8">
      <c r="A400" s="147" t="s">
        <v>813</v>
      </c>
      <c r="B400" s="148">
        <v>43052</v>
      </c>
      <c r="C400" s="147">
        <v>87832.5</v>
      </c>
      <c r="D400" s="147">
        <v>1123.26</v>
      </c>
      <c r="E400" s="147">
        <v>193.42</v>
      </c>
      <c r="F400" s="149">
        <v>9.9673975916285462E-2</v>
      </c>
      <c r="G400" s="149">
        <v>0.24467837553327043</v>
      </c>
      <c r="H400" s="149">
        <v>9.4190190643208549E-2</v>
      </c>
    </row>
    <row r="401" spans="1:8">
      <c r="A401" s="147" t="s">
        <v>814</v>
      </c>
      <c r="B401" s="148">
        <v>43053</v>
      </c>
      <c r="C401" s="147">
        <v>87949.8</v>
      </c>
      <c r="D401" s="147">
        <v>1118.32</v>
      </c>
      <c r="E401" s="147">
        <v>193.63</v>
      </c>
      <c r="F401" s="149">
        <v>0.12164271612873612</v>
      </c>
      <c r="G401" s="149">
        <v>0.2706016019996591</v>
      </c>
      <c r="H401" s="149">
        <v>0.10343059038067026</v>
      </c>
    </row>
    <row r="402" spans="1:8">
      <c r="A402" s="147" t="s">
        <v>815</v>
      </c>
      <c r="B402" s="148">
        <v>43054</v>
      </c>
      <c r="C402" s="147">
        <v>88005.9</v>
      </c>
      <c r="D402" s="147">
        <v>1111.1199999999999</v>
      </c>
      <c r="E402" s="147">
        <v>192.62</v>
      </c>
      <c r="F402" s="149">
        <v>0.11384787123769313</v>
      </c>
      <c r="G402" s="149">
        <v>0.29889319598426978</v>
      </c>
      <c r="H402" s="149">
        <v>0.11255830072343453</v>
      </c>
    </row>
    <row r="403" spans="1:8">
      <c r="A403" s="147" t="s">
        <v>816</v>
      </c>
      <c r="B403" s="148">
        <v>43057</v>
      </c>
      <c r="C403" s="147">
        <v>88202.3</v>
      </c>
      <c r="D403" s="147">
        <v>1126.1079999999999</v>
      </c>
      <c r="E403" s="147">
        <v>192.30799999999999</v>
      </c>
      <c r="F403" s="149">
        <v>0.11579979379747884</v>
      </c>
      <c r="G403" s="149">
        <v>0.32921465820268692</v>
      </c>
      <c r="H403" s="149">
        <v>0.11579924572091671</v>
      </c>
    </row>
    <row r="404" spans="1:8">
      <c r="A404" s="147" t="s">
        <v>817</v>
      </c>
      <c r="B404" s="148">
        <v>43059</v>
      </c>
      <c r="C404" s="147">
        <v>88261.2</v>
      </c>
      <c r="D404" s="147">
        <v>1136.0999999999999</v>
      </c>
      <c r="E404" s="147">
        <v>192.1</v>
      </c>
      <c r="F404" s="149">
        <v>0.11242162046343962</v>
      </c>
      <c r="G404" s="149">
        <v>0.35417659959950387</v>
      </c>
      <c r="H404" s="149">
        <v>0.1338684925038367</v>
      </c>
    </row>
    <row r="405" spans="1:8">
      <c r="A405" s="147" t="s">
        <v>797</v>
      </c>
      <c r="B405" s="148">
        <v>43060</v>
      </c>
      <c r="C405" s="147">
        <v>88774.6</v>
      </c>
      <c r="D405" s="147">
        <v>1150.98</v>
      </c>
      <c r="E405" s="147">
        <v>191.97</v>
      </c>
      <c r="F405" s="149">
        <v>0.12037932157271558</v>
      </c>
      <c r="G405" s="149">
        <v>0.36778809017338299</v>
      </c>
      <c r="H405" s="149">
        <v>0.1337034193586486</v>
      </c>
    </row>
    <row r="406" spans="1:8">
      <c r="A406" s="147" t="s">
        <v>825</v>
      </c>
      <c r="B406" s="148">
        <v>43061</v>
      </c>
      <c r="C406" s="147">
        <v>89339.1</v>
      </c>
      <c r="D406" s="147">
        <v>1156.67</v>
      </c>
      <c r="E406" s="147">
        <v>192.86</v>
      </c>
      <c r="F406" s="149">
        <v>0.12704558184598169</v>
      </c>
      <c r="G406" s="149">
        <v>0.36536622794074258</v>
      </c>
      <c r="H406" s="149">
        <v>0.12651869158878526</v>
      </c>
    </row>
    <row r="407" spans="1:8">
      <c r="A407" s="147" t="s">
        <v>826</v>
      </c>
      <c r="B407" s="148">
        <v>43064</v>
      </c>
      <c r="C407" s="147">
        <v>90469.5</v>
      </c>
      <c r="D407" s="147">
        <v>1151.585</v>
      </c>
      <c r="E407" s="147">
        <v>193.49</v>
      </c>
      <c r="F407" s="149">
        <v>0.14115915265910339</v>
      </c>
      <c r="G407" s="149">
        <v>0.33265249441634936</v>
      </c>
      <c r="H407" s="149">
        <v>9.4338555511566113E-2</v>
      </c>
    </row>
    <row r="408" spans="1:8">
      <c r="A408" s="147" t="s">
        <v>827</v>
      </c>
      <c r="B408" s="148">
        <v>43065</v>
      </c>
      <c r="C408" s="147">
        <v>90655.5</v>
      </c>
      <c r="D408" s="147">
        <v>1149.8900000000001</v>
      </c>
      <c r="E408" s="147">
        <v>193.7</v>
      </c>
      <c r="F408" s="149">
        <v>0.14292432194596749</v>
      </c>
      <c r="G408" s="149">
        <v>0.35696247344819465</v>
      </c>
      <c r="H408" s="149">
        <v>0.1441904424360565</v>
      </c>
    </row>
    <row r="409" spans="1:8">
      <c r="A409" s="147" t="s">
        <v>828</v>
      </c>
      <c r="B409" s="148">
        <v>43067</v>
      </c>
      <c r="C409" s="147">
        <v>91255.2</v>
      </c>
      <c r="D409" s="147">
        <v>1146.5</v>
      </c>
      <c r="E409" s="147">
        <v>193.31</v>
      </c>
      <c r="F409" s="149">
        <v>0.14939957528169701</v>
      </c>
      <c r="G409" s="149">
        <v>0.3371042043267829</v>
      </c>
      <c r="H409" s="149">
        <v>0.14283180608926993</v>
      </c>
    </row>
    <row r="410" spans="1:8">
      <c r="A410" s="147" t="s">
        <v>829</v>
      </c>
      <c r="B410" s="148">
        <v>43068</v>
      </c>
      <c r="C410" s="147">
        <v>91152.2</v>
      </c>
      <c r="D410" s="147">
        <v>1141.3800000000001</v>
      </c>
      <c r="E410" s="147">
        <v>194.04</v>
      </c>
      <c r="F410" s="149">
        <v>0.14822083602063829</v>
      </c>
      <c r="G410" s="149">
        <v>0.33351247780166382</v>
      </c>
      <c r="H410" s="149">
        <v>0.13753077734787178</v>
      </c>
    </row>
    <row r="411" spans="1:8">
      <c r="A411" s="147" t="s">
        <v>830</v>
      </c>
      <c r="B411" s="148">
        <v>43071</v>
      </c>
      <c r="C411" s="147">
        <v>91296.7</v>
      </c>
      <c r="D411" s="147">
        <v>1129.722</v>
      </c>
      <c r="E411" s="147">
        <v>193.62</v>
      </c>
      <c r="F411" s="149">
        <v>0.14778844727399831</v>
      </c>
      <c r="G411" s="149">
        <v>0.31792882599641836</v>
      </c>
      <c r="H411" s="149">
        <v>0.13982957304958266</v>
      </c>
    </row>
    <row r="412" spans="1:8">
      <c r="A412" s="147" t="s">
        <v>831</v>
      </c>
      <c r="B412" s="148">
        <v>43072</v>
      </c>
      <c r="C412" s="147">
        <v>90951.8</v>
      </c>
      <c r="D412" s="147">
        <v>1125.836</v>
      </c>
      <c r="E412" s="147">
        <v>193.48</v>
      </c>
      <c r="F412" s="149">
        <v>0.14223889463101846</v>
      </c>
      <c r="G412" s="149">
        <v>0.31274457218814855</v>
      </c>
      <c r="H412" s="149">
        <v>0.14060012969404001</v>
      </c>
    </row>
    <row r="413" spans="1:8">
      <c r="A413" s="147" t="s">
        <v>832</v>
      </c>
      <c r="B413" s="148">
        <v>43073</v>
      </c>
      <c r="C413" s="147">
        <v>90936.6</v>
      </c>
      <c r="D413" s="147">
        <v>1121.95</v>
      </c>
      <c r="E413" s="147">
        <v>194.72</v>
      </c>
      <c r="F413" s="149">
        <v>0.13644327693811187</v>
      </c>
      <c r="G413" s="149">
        <v>0.30691812177478539</v>
      </c>
      <c r="H413" s="149">
        <v>0.14595103578154434</v>
      </c>
    </row>
    <row r="414" spans="1:8">
      <c r="A414" s="147" t="s">
        <v>833</v>
      </c>
      <c r="B414" s="148">
        <v>43074</v>
      </c>
      <c r="C414" s="147">
        <v>91092.2</v>
      </c>
      <c r="D414" s="147">
        <v>1117.69</v>
      </c>
      <c r="E414" s="147">
        <v>194.17</v>
      </c>
      <c r="F414" s="149">
        <v>0.13781620508925929</v>
      </c>
      <c r="G414" s="149">
        <v>0.30652156124703378</v>
      </c>
      <c r="H414" s="149">
        <v>0.12643291409476953</v>
      </c>
    </row>
    <row r="415" spans="1:8">
      <c r="A415" s="147" t="s">
        <v>834</v>
      </c>
      <c r="B415" s="148">
        <v>43078</v>
      </c>
      <c r="C415" s="147">
        <v>91160.3</v>
      </c>
      <c r="D415" s="147">
        <v>1119.21</v>
      </c>
      <c r="E415" s="147">
        <v>194.482</v>
      </c>
      <c r="F415" s="149">
        <v>0.1385971420256622</v>
      </c>
      <c r="G415" s="149">
        <v>0.30944636840134776</v>
      </c>
      <c r="H415" s="149">
        <v>0.12423839528296421</v>
      </c>
    </row>
    <row r="416" spans="1:8">
      <c r="A416" s="147" t="s">
        <v>835</v>
      </c>
      <c r="B416" s="148">
        <v>43079</v>
      </c>
      <c r="C416" s="147">
        <v>91198.9</v>
      </c>
      <c r="D416" s="147">
        <v>1119.5899999999999</v>
      </c>
      <c r="E416" s="147">
        <v>194.56</v>
      </c>
      <c r="F416" s="149">
        <v>0.13883033720773419</v>
      </c>
      <c r="G416" s="149">
        <v>0.31104137147674971</v>
      </c>
      <c r="H416" s="149">
        <v>0.12377981863339693</v>
      </c>
    </row>
    <row r="417" spans="1:8">
      <c r="A417" s="147" t="s">
        <v>836</v>
      </c>
      <c r="B417" s="148">
        <v>43080</v>
      </c>
      <c r="C417" s="147">
        <v>91552.4</v>
      </c>
      <c r="D417" s="147">
        <v>1119.97</v>
      </c>
      <c r="E417" s="147">
        <v>194.74</v>
      </c>
      <c r="F417" s="149">
        <v>0.13264671132802586</v>
      </c>
      <c r="G417" s="149">
        <v>0.30003830572612578</v>
      </c>
      <c r="H417" s="149">
        <v>0.11554104370739537</v>
      </c>
    </row>
    <row r="418" spans="1:8">
      <c r="A418" s="147" t="s">
        <v>837</v>
      </c>
      <c r="B418" s="148">
        <v>43081</v>
      </c>
      <c r="C418" s="147">
        <v>92628.9</v>
      </c>
      <c r="D418" s="147">
        <v>1112.3699999999999</v>
      </c>
      <c r="E418" s="147">
        <v>195.72</v>
      </c>
      <c r="F418" s="149">
        <v>0.13876417478879177</v>
      </c>
      <c r="G418" s="149">
        <v>0.28210832055877622</v>
      </c>
      <c r="H418" s="149">
        <v>0.11903945111492287</v>
      </c>
    </row>
    <row r="419" spans="1:8">
      <c r="A419" s="147" t="s">
        <v>838</v>
      </c>
      <c r="B419" s="148">
        <v>43082</v>
      </c>
      <c r="C419" s="147">
        <v>93283.7</v>
      </c>
      <c r="D419" s="147">
        <v>1118.81</v>
      </c>
      <c r="E419" s="147">
        <v>196.51</v>
      </c>
      <c r="F419" s="149">
        <v>0.14810001169223574</v>
      </c>
      <c r="G419" s="149">
        <v>0.28541524009981734</v>
      </c>
      <c r="H419" s="149">
        <v>0.1166609842027504</v>
      </c>
    </row>
    <row r="420" spans="1:8">
      <c r="A420" s="147" t="s">
        <v>839</v>
      </c>
      <c r="B420" s="148">
        <v>43085</v>
      </c>
      <c r="C420" s="147">
        <v>94606.399999999994</v>
      </c>
      <c r="D420" s="147">
        <v>1125.758</v>
      </c>
      <c r="E420" s="147">
        <v>197.11</v>
      </c>
      <c r="F420" s="149">
        <v>0.16904971090837417</v>
      </c>
      <c r="G420" s="149">
        <v>0.29202331191740294</v>
      </c>
      <c r="H420" s="149">
        <v>0.11778382669842347</v>
      </c>
    </row>
    <row r="421" spans="1:8">
      <c r="A421" s="147" t="s">
        <v>840</v>
      </c>
      <c r="B421" s="148">
        <v>43086</v>
      </c>
      <c r="C421" s="147">
        <v>95600.7</v>
      </c>
      <c r="D421" s="147">
        <v>1128.0740000000001</v>
      </c>
      <c r="E421" s="147">
        <v>197.31</v>
      </c>
      <c r="F421" s="149">
        <v>0.18148809560590973</v>
      </c>
      <c r="G421" s="149">
        <v>0.29330688801247362</v>
      </c>
      <c r="H421" s="149">
        <v>0.11575435421850266</v>
      </c>
    </row>
    <row r="422" spans="1:8">
      <c r="A422" s="147" t="s">
        <v>841</v>
      </c>
      <c r="B422" s="148">
        <v>43087</v>
      </c>
      <c r="C422" s="147">
        <v>95477.4</v>
      </c>
      <c r="D422" s="147">
        <v>1130.3900000000001</v>
      </c>
      <c r="E422" s="147">
        <v>198.49</v>
      </c>
      <c r="F422" s="149">
        <v>0.18251153066835757</v>
      </c>
      <c r="G422" s="149">
        <v>0.28863429092567272</v>
      </c>
      <c r="H422" s="149">
        <v>0.1243344284581398</v>
      </c>
    </row>
    <row r="423" spans="1:8">
      <c r="A423" s="147" t="s">
        <v>842</v>
      </c>
      <c r="B423" s="148">
        <v>43088</v>
      </c>
      <c r="C423" s="147">
        <v>95590.6</v>
      </c>
      <c r="D423" s="147">
        <v>1132.2</v>
      </c>
      <c r="E423" s="147">
        <v>198.27</v>
      </c>
      <c r="F423" s="149">
        <v>0.18475873659578901</v>
      </c>
      <c r="G423" s="149">
        <v>0.29726385260552735</v>
      </c>
      <c r="H423" s="149">
        <v>0.12755914467697904</v>
      </c>
    </row>
    <row r="424" spans="1:8">
      <c r="A424" s="147" t="s">
        <v>843</v>
      </c>
      <c r="B424" s="148">
        <v>43089</v>
      </c>
      <c r="C424" s="147">
        <v>95508.6</v>
      </c>
      <c r="D424" s="147">
        <v>1132.8499999999999</v>
      </c>
      <c r="E424" s="147">
        <v>197.84</v>
      </c>
      <c r="F424" s="149">
        <v>0.18336988439950952</v>
      </c>
      <c r="G424" s="149">
        <v>0.32426448584146916</v>
      </c>
      <c r="H424" s="149">
        <v>0.12928820138135744</v>
      </c>
    </row>
    <row r="425" spans="1:8">
      <c r="A425" s="147" t="s">
        <v>854</v>
      </c>
      <c r="B425" s="148">
        <v>43092</v>
      </c>
      <c r="C425" s="147">
        <v>96816</v>
      </c>
      <c r="D425" s="147">
        <v>1137.806</v>
      </c>
      <c r="E425" s="147">
        <v>198.95</v>
      </c>
      <c r="F425" s="149">
        <v>0.2039829331290548</v>
      </c>
      <c r="G425" s="149">
        <v>0.33681811239176151</v>
      </c>
      <c r="H425" s="149">
        <v>0.14358797493820763</v>
      </c>
    </row>
    <row r="426" spans="1:8">
      <c r="A426" s="147" t="s">
        <v>855</v>
      </c>
      <c r="B426" s="148">
        <v>43093</v>
      </c>
      <c r="C426" s="147">
        <v>97529.3</v>
      </c>
      <c r="D426" s="147">
        <v>1139.4580000000001</v>
      </c>
      <c r="E426" s="147">
        <v>199.32</v>
      </c>
      <c r="F426" s="149">
        <v>0.21724929389548797</v>
      </c>
      <c r="G426" s="149">
        <v>0.33847599581820975</v>
      </c>
      <c r="H426" s="149">
        <v>0.14756174794173527</v>
      </c>
    </row>
    <row r="427" spans="1:8">
      <c r="A427" s="147" t="s">
        <v>856</v>
      </c>
      <c r="B427" s="148">
        <v>43094</v>
      </c>
      <c r="C427" s="147">
        <v>98358.399999999994</v>
      </c>
      <c r="D427" s="147">
        <v>1141.1099999999999</v>
      </c>
      <c r="E427" s="147">
        <v>199.36</v>
      </c>
      <c r="F427" s="149">
        <v>0.22564984423676004</v>
      </c>
      <c r="G427" s="149">
        <v>0.34063700553355969</v>
      </c>
      <c r="H427" s="149">
        <v>0.14911522277941103</v>
      </c>
    </row>
    <row r="428" spans="1:8">
      <c r="A428" s="147" t="s">
        <v>857</v>
      </c>
      <c r="B428" s="148">
        <v>43095</v>
      </c>
      <c r="C428" s="147">
        <v>98152.7</v>
      </c>
      <c r="D428" s="147">
        <v>1138.6300000000001</v>
      </c>
      <c r="E428" s="147">
        <v>199.05</v>
      </c>
      <c r="F428" s="149">
        <v>0.22444150037674082</v>
      </c>
      <c r="G428" s="149">
        <v>0.34599698795892864</v>
      </c>
      <c r="H428" s="149">
        <v>0.14802318539666071</v>
      </c>
    </row>
    <row r="429" spans="1:8">
      <c r="A429" s="147" t="s">
        <v>858</v>
      </c>
      <c r="B429" s="148">
        <v>43096</v>
      </c>
      <c r="C429" s="147">
        <v>97899.1</v>
      </c>
      <c r="D429" s="147">
        <v>1144.3900000000001</v>
      </c>
      <c r="E429" s="147">
        <v>199.98</v>
      </c>
      <c r="F429" s="149">
        <v>0.22528720670747671</v>
      </c>
      <c r="G429" s="149">
        <v>0.35560072684714661</v>
      </c>
      <c r="H429" s="149">
        <v>0.15361984424574548</v>
      </c>
    </row>
    <row r="430" spans="1:8">
      <c r="A430" s="147" t="s">
        <v>859</v>
      </c>
      <c r="B430" s="148">
        <v>43099</v>
      </c>
      <c r="C430" s="147">
        <v>97211.4</v>
      </c>
      <c r="D430" s="147">
        <v>1152.2860000000001</v>
      </c>
      <c r="E430" s="147">
        <v>202.23</v>
      </c>
      <c r="F430" s="149">
        <v>0.21565155408827441</v>
      </c>
      <c r="G430" s="149">
        <v>0.36777969018932866</v>
      </c>
      <c r="H430" s="149">
        <v>0.16835172453636837</v>
      </c>
    </row>
    <row r="431" spans="1:8">
      <c r="A431" s="147" t="s">
        <v>860</v>
      </c>
      <c r="B431" s="148">
        <v>43100</v>
      </c>
      <c r="C431" s="147">
        <v>95561.5</v>
      </c>
      <c r="D431" s="147">
        <v>1154.9179999999999</v>
      </c>
      <c r="E431" s="147">
        <v>202.98</v>
      </c>
      <c r="F431" s="149">
        <v>0.19750052631051318</v>
      </c>
      <c r="G431" s="149">
        <v>0.36731702696943147</v>
      </c>
      <c r="H431" s="149">
        <v>0.17031826568265673</v>
      </c>
    </row>
    <row r="432" spans="1:8">
      <c r="A432" s="147" t="s">
        <v>861</v>
      </c>
      <c r="B432" s="148">
        <v>43101</v>
      </c>
      <c r="C432" s="147">
        <v>96207.9</v>
      </c>
      <c r="D432" s="147">
        <v>1157.55</v>
      </c>
      <c r="E432" s="147">
        <v>202.91</v>
      </c>
      <c r="F432" s="149">
        <v>0.20724967938984928</v>
      </c>
      <c r="G432" s="149">
        <v>0.35993561878803537</v>
      </c>
      <c r="H432" s="149">
        <v>0.16347477064220173</v>
      </c>
    </row>
    <row r="433" spans="1:8">
      <c r="A433" s="147" t="s">
        <v>862</v>
      </c>
      <c r="B433" s="148">
        <v>43102</v>
      </c>
      <c r="C433" s="147">
        <v>96241.2</v>
      </c>
      <c r="D433" s="147">
        <v>1177.98</v>
      </c>
      <c r="E433" s="147">
        <v>203.77</v>
      </c>
      <c r="F433" s="149">
        <v>0.21078521411156093</v>
      </c>
      <c r="G433" s="149">
        <v>0.37357742537313432</v>
      </c>
      <c r="H433" s="149">
        <v>0.16200958029197077</v>
      </c>
    </row>
    <row r="434" spans="1:8">
      <c r="A434" s="147" t="s">
        <v>863</v>
      </c>
      <c r="B434" s="148">
        <v>43103</v>
      </c>
      <c r="C434" s="147">
        <v>95929.4</v>
      </c>
      <c r="D434" s="147">
        <v>1184.21</v>
      </c>
      <c r="E434" s="147">
        <v>203.83</v>
      </c>
      <c r="F434" s="149">
        <v>0.21589687690123704</v>
      </c>
      <c r="G434" s="149">
        <v>0.37740479679903238</v>
      </c>
      <c r="H434" s="149">
        <v>0.16023451730418947</v>
      </c>
    </row>
    <row r="435" spans="1:8">
      <c r="A435" s="147" t="s">
        <v>864</v>
      </c>
      <c r="B435" s="148">
        <v>43106</v>
      </c>
      <c r="C435" s="147">
        <v>96270.3</v>
      </c>
      <c r="D435" s="147">
        <v>1197.8</v>
      </c>
      <c r="E435" s="147">
        <v>206.8075</v>
      </c>
      <c r="F435" s="149">
        <v>0.21909131316252362</v>
      </c>
      <c r="G435" s="149">
        <v>0.38975263377732405</v>
      </c>
      <c r="H435" s="149">
        <v>0.17644632800500615</v>
      </c>
    </row>
    <row r="436" spans="1:8">
      <c r="A436" s="147" t="s">
        <v>865</v>
      </c>
      <c r="B436" s="148">
        <v>43107</v>
      </c>
      <c r="C436" s="147">
        <v>96234.5</v>
      </c>
      <c r="D436" s="147">
        <v>1202.33</v>
      </c>
      <c r="E436" s="147">
        <v>207.8</v>
      </c>
      <c r="F436" s="149">
        <v>0.21840962122564545</v>
      </c>
      <c r="G436" s="149">
        <v>0.38447100548109225</v>
      </c>
      <c r="H436" s="149">
        <v>0.18418053339411911</v>
      </c>
    </row>
    <row r="437" spans="1:8">
      <c r="A437" s="147" t="s">
        <v>866</v>
      </c>
      <c r="B437" s="148">
        <v>43108</v>
      </c>
      <c r="C437" s="147">
        <v>96332.5</v>
      </c>
      <c r="D437" s="147">
        <v>1206.8599999999999</v>
      </c>
      <c r="E437" s="147">
        <v>208.31</v>
      </c>
      <c r="F437" s="149">
        <v>0.21954847620530615</v>
      </c>
      <c r="G437" s="149">
        <v>0.38488725687073244</v>
      </c>
      <c r="H437" s="149">
        <v>0.18190070921985813</v>
      </c>
    </row>
    <row r="438" spans="1:8">
      <c r="A438" s="147" t="s">
        <v>867</v>
      </c>
      <c r="B438" s="148">
        <v>43109</v>
      </c>
      <c r="C438" s="147">
        <v>96149.2</v>
      </c>
      <c r="D438" s="147">
        <v>1205.1400000000001</v>
      </c>
      <c r="E438" s="147">
        <v>207.57</v>
      </c>
      <c r="F438" s="149">
        <v>0.21975731511610941</v>
      </c>
      <c r="G438" s="149">
        <v>0.37628990777073801</v>
      </c>
      <c r="H438" s="149">
        <v>0.16870064608758084</v>
      </c>
    </row>
    <row r="439" spans="1:8">
      <c r="A439" s="147" t="s">
        <v>868</v>
      </c>
      <c r="B439" s="148">
        <v>43110</v>
      </c>
      <c r="C439" s="147">
        <v>96185.9</v>
      </c>
      <c r="D439" s="147">
        <v>1197.53</v>
      </c>
      <c r="E439" s="147">
        <v>207.68</v>
      </c>
      <c r="F439" s="149">
        <v>0.22011609292508005</v>
      </c>
      <c r="G439" s="149">
        <v>0.36541921595545013</v>
      </c>
      <c r="H439" s="149">
        <v>0.16634842188026511</v>
      </c>
    </row>
    <row r="440" spans="1:8">
      <c r="A440" s="147" t="s">
        <v>869</v>
      </c>
      <c r="B440" s="148">
        <v>43113</v>
      </c>
      <c r="C440" s="147">
        <v>96627.5</v>
      </c>
      <c r="D440" s="147">
        <v>1205.396</v>
      </c>
      <c r="E440" s="147">
        <v>208.67750000000001</v>
      </c>
      <c r="F440" s="149">
        <v>0.22920893785102314</v>
      </c>
      <c r="G440" s="149">
        <v>0.37220071945721944</v>
      </c>
      <c r="H440" s="149">
        <v>0.17763826185101594</v>
      </c>
    </row>
    <row r="441" spans="1:8">
      <c r="A441" s="147" t="s">
        <v>870</v>
      </c>
      <c r="B441" s="148">
        <v>43114</v>
      </c>
      <c r="C441" s="147">
        <v>97228.6</v>
      </c>
      <c r="D441" s="147">
        <v>1208.018</v>
      </c>
      <c r="E441" s="147">
        <v>209.01</v>
      </c>
      <c r="F441" s="149">
        <v>0.23665895042100193</v>
      </c>
      <c r="G441" s="149">
        <v>0.36232900657471845</v>
      </c>
      <c r="H441" s="149">
        <v>0.18600692277137831</v>
      </c>
    </row>
    <row r="442" spans="1:8">
      <c r="A442" s="147" t="s">
        <v>871</v>
      </c>
      <c r="B442" s="148">
        <v>43115</v>
      </c>
      <c r="C442" s="147">
        <v>97944</v>
      </c>
      <c r="D442" s="147">
        <v>1210.6400000000001</v>
      </c>
      <c r="E442" s="147">
        <v>209.14</v>
      </c>
      <c r="F442" s="149">
        <v>0.24174339027488645</v>
      </c>
      <c r="G442" s="149">
        <v>0.36309080141146066</v>
      </c>
      <c r="H442" s="149">
        <v>0.18006517047297965</v>
      </c>
    </row>
    <row r="443" spans="1:8">
      <c r="A443" s="147" t="s">
        <v>872</v>
      </c>
      <c r="B443" s="148">
        <v>43116</v>
      </c>
      <c r="C443" s="147">
        <v>98596.9</v>
      </c>
      <c r="D443" s="147">
        <v>1217.8699999999999</v>
      </c>
      <c r="E443" s="147">
        <v>210.79</v>
      </c>
      <c r="F443" s="149">
        <v>0.24690666369895231</v>
      </c>
      <c r="G443" s="149">
        <v>0.37049673994017773</v>
      </c>
      <c r="H443" s="149">
        <v>0.18714800630772688</v>
      </c>
    </row>
    <row r="444" spans="1:8">
      <c r="A444" s="147" t="s">
        <v>873</v>
      </c>
      <c r="B444" s="148">
        <v>43117</v>
      </c>
      <c r="C444" s="147">
        <v>98923.5</v>
      </c>
      <c r="D444" s="147">
        <v>1222.6199999999999</v>
      </c>
      <c r="E444" s="147">
        <v>211.8</v>
      </c>
      <c r="F444" s="149">
        <v>0.25086300424104957</v>
      </c>
      <c r="G444" s="149">
        <v>0.37510544252117262</v>
      </c>
      <c r="H444" s="149">
        <v>0.20136131593874085</v>
      </c>
    </row>
    <row r="445" spans="1:8">
      <c r="A445" s="147" t="s">
        <v>874</v>
      </c>
      <c r="B445" s="148">
        <v>43120</v>
      </c>
      <c r="C445" s="147">
        <v>98817.2</v>
      </c>
      <c r="D445" s="147">
        <v>1236.8699999999999</v>
      </c>
      <c r="E445" s="147">
        <v>214.83</v>
      </c>
      <c r="F445" s="149">
        <v>0.24642660733295996</v>
      </c>
      <c r="G445" s="149">
        <v>0.38217841697676747</v>
      </c>
      <c r="H445" s="149">
        <v>0.21071911632101004</v>
      </c>
    </row>
    <row r="446" spans="1:8">
      <c r="A446" s="147" t="s">
        <v>886</v>
      </c>
      <c r="B446" s="148">
        <v>43121</v>
      </c>
      <c r="C446" s="147">
        <v>98221</v>
      </c>
      <c r="D446" s="147">
        <v>1235.3240000000001</v>
      </c>
      <c r="E446" s="147">
        <v>211.58</v>
      </c>
      <c r="F446" s="149">
        <v>0.23731768582881307</v>
      </c>
      <c r="G446" s="149">
        <v>0.37580772700442155</v>
      </c>
      <c r="H446" s="149">
        <v>0.18985490945900363</v>
      </c>
    </row>
    <row r="447" spans="1:8">
      <c r="A447" s="147" t="s">
        <v>887</v>
      </c>
      <c r="B447" s="148">
        <v>43122</v>
      </c>
      <c r="C447" s="147">
        <v>98628.4</v>
      </c>
      <c r="D447" s="147">
        <v>1238.5</v>
      </c>
      <c r="E447" s="147">
        <v>211.39</v>
      </c>
      <c r="F447" s="149">
        <v>0.24520431378193219</v>
      </c>
      <c r="G447" s="149">
        <v>0.37543867442583623</v>
      </c>
      <c r="H447" s="149">
        <v>0.18688414137727749</v>
      </c>
    </row>
    <row r="448" spans="1:8">
      <c r="A448" s="147" t="s">
        <v>888</v>
      </c>
      <c r="B448" s="148">
        <v>43123</v>
      </c>
      <c r="C448" s="147">
        <v>99224.7</v>
      </c>
      <c r="D448" s="147">
        <v>1252.3900000000001</v>
      </c>
      <c r="E448" s="147">
        <v>212.79</v>
      </c>
      <c r="F448" s="149">
        <v>0.25255245020071193</v>
      </c>
      <c r="G448" s="149">
        <v>0.38955275216633956</v>
      </c>
      <c r="H448" s="149">
        <v>0.19410774410774412</v>
      </c>
    </row>
    <row r="449" spans="1:8">
      <c r="A449" s="147" t="s">
        <v>889</v>
      </c>
      <c r="B449" s="148">
        <v>43124</v>
      </c>
      <c r="C449" s="147">
        <v>99522.1</v>
      </c>
      <c r="D449" s="147">
        <v>1258.75</v>
      </c>
      <c r="E449" s="147">
        <v>213.05</v>
      </c>
      <c r="F449" s="149">
        <v>0.25558548386079361</v>
      </c>
      <c r="G449" s="149">
        <v>0.39529341343915592</v>
      </c>
      <c r="H449" s="149">
        <v>0.18949249064820495</v>
      </c>
    </row>
    <row r="450" spans="1:8">
      <c r="A450" s="147" t="s">
        <v>890</v>
      </c>
      <c r="B450" s="148">
        <v>43127</v>
      </c>
      <c r="C450" s="147">
        <v>99355.5</v>
      </c>
      <c r="D450" s="147">
        <v>1264.288</v>
      </c>
      <c r="E450" s="147">
        <v>214.29499999999999</v>
      </c>
      <c r="F450" s="149">
        <v>0.26973345380330249</v>
      </c>
      <c r="G450" s="149">
        <v>0.39142225108129813</v>
      </c>
      <c r="H450" s="149">
        <v>0.18362330847832076</v>
      </c>
    </row>
    <row r="451" spans="1:8">
      <c r="A451" s="147" t="s">
        <v>891</v>
      </c>
      <c r="B451" s="148">
        <v>43128</v>
      </c>
      <c r="C451" s="147">
        <v>99414.5</v>
      </c>
      <c r="D451" s="147">
        <v>1266.134</v>
      </c>
      <c r="E451" s="147">
        <v>214.71</v>
      </c>
      <c r="F451" s="149">
        <v>0.27374469884303454</v>
      </c>
      <c r="G451" s="149">
        <v>0.38806130503420455</v>
      </c>
      <c r="H451" s="149">
        <v>0.19124500665778954</v>
      </c>
    </row>
    <row r="452" spans="1:8">
      <c r="A452" s="147" t="s">
        <v>892</v>
      </c>
      <c r="B452" s="148">
        <v>43129</v>
      </c>
      <c r="C452" s="147">
        <v>99046.1</v>
      </c>
      <c r="D452" s="147">
        <v>1267.98</v>
      </c>
      <c r="E452" s="147">
        <v>214.12</v>
      </c>
      <c r="F452" s="149">
        <v>0.27449330301708441</v>
      </c>
      <c r="G452" s="149">
        <v>0.38923522928220988</v>
      </c>
      <c r="H452" s="149">
        <v>0.18634254449754128</v>
      </c>
    </row>
    <row r="453" spans="1:8">
      <c r="A453" s="147" t="s">
        <v>893</v>
      </c>
      <c r="B453" s="148">
        <v>43130</v>
      </c>
      <c r="C453" s="147">
        <v>98557.8</v>
      </c>
      <c r="D453" s="147">
        <v>1247.6300000000001</v>
      </c>
      <c r="E453" s="147">
        <v>212.48</v>
      </c>
      <c r="F453" s="149">
        <v>0.26832099429525935</v>
      </c>
      <c r="G453" s="149">
        <v>0.36666067845030814</v>
      </c>
      <c r="H453" s="149">
        <v>0.17671817023868863</v>
      </c>
    </row>
    <row r="454" spans="1:8">
      <c r="A454" s="147" t="s">
        <v>894</v>
      </c>
      <c r="B454" s="148">
        <v>43131</v>
      </c>
      <c r="C454" s="147">
        <v>98133.5</v>
      </c>
      <c r="D454" s="147">
        <v>1254.5899999999999</v>
      </c>
      <c r="E454" s="147">
        <v>212.44</v>
      </c>
      <c r="F454" s="149">
        <v>0.25874471212677053</v>
      </c>
      <c r="G454" s="149">
        <v>0.37400475309115189</v>
      </c>
      <c r="H454" s="149">
        <v>0.17688770705224099</v>
      </c>
    </row>
    <row r="455" spans="1:8">
      <c r="A455" s="147" t="s">
        <v>895</v>
      </c>
      <c r="B455" s="148">
        <v>43134</v>
      </c>
      <c r="C455" s="147">
        <v>97718.8</v>
      </c>
      <c r="D455" s="147">
        <v>1227.44</v>
      </c>
      <c r="E455" s="147">
        <v>211.5025</v>
      </c>
      <c r="F455" s="149">
        <v>0.25320036832129111</v>
      </c>
      <c r="G455" s="149">
        <v>0.34997745344962228</v>
      </c>
      <c r="H455" s="149">
        <v>0.18006193159627304</v>
      </c>
    </row>
    <row r="456" spans="1:8">
      <c r="A456" s="147" t="s">
        <v>896</v>
      </c>
      <c r="B456" s="148">
        <v>43135</v>
      </c>
      <c r="C456" s="147">
        <v>97808.1</v>
      </c>
      <c r="D456" s="147">
        <v>1218.3900000000001</v>
      </c>
      <c r="E456" s="147">
        <v>211.19</v>
      </c>
      <c r="F456" s="149">
        <v>0.26342732471397645</v>
      </c>
      <c r="G456" s="149">
        <v>0.33449069003285881</v>
      </c>
      <c r="H456" s="149">
        <v>0.17510572000890279</v>
      </c>
    </row>
    <row r="457" spans="1:8">
      <c r="A457" s="147" t="s">
        <v>897</v>
      </c>
      <c r="B457" s="148">
        <v>43136</v>
      </c>
      <c r="C457" s="147">
        <v>98033.5</v>
      </c>
      <c r="D457" s="147">
        <v>1209.3399999999999</v>
      </c>
      <c r="E457" s="147">
        <v>209.51</v>
      </c>
      <c r="F457" s="149">
        <v>0.27605085277452734</v>
      </c>
      <c r="G457" s="149">
        <v>0.31593895063515087</v>
      </c>
      <c r="H457" s="149">
        <v>0.161009670000831</v>
      </c>
    </row>
    <row r="458" spans="1:8">
      <c r="A458" s="147" t="s">
        <v>898</v>
      </c>
      <c r="B458" s="148">
        <v>43137</v>
      </c>
      <c r="C458" s="147">
        <v>97927.5</v>
      </c>
      <c r="D458" s="147">
        <v>1176.18</v>
      </c>
      <c r="E458" s="147">
        <v>205.7</v>
      </c>
      <c r="F458" s="149">
        <v>0.27815991437819787</v>
      </c>
      <c r="G458" s="149">
        <v>0.27707949689030964</v>
      </c>
      <c r="H458" s="149">
        <v>0.1383508577753183</v>
      </c>
    </row>
    <row r="459" spans="1:8">
      <c r="A459" s="147" t="s">
        <v>899</v>
      </c>
      <c r="B459" s="148">
        <v>43138</v>
      </c>
      <c r="C459" s="147">
        <v>98299.7</v>
      </c>
      <c r="D459" s="147">
        <v>1173.3800000000001</v>
      </c>
      <c r="E459" s="147">
        <v>207.12</v>
      </c>
      <c r="F459" s="149">
        <v>0.28196878663827118</v>
      </c>
      <c r="G459" s="149">
        <v>0.27128137899652227</v>
      </c>
      <c r="H459" s="149">
        <v>0.14241588527302818</v>
      </c>
    </row>
    <row r="460" spans="1:8">
      <c r="A460" s="147" t="s">
        <v>900</v>
      </c>
      <c r="B460" s="148">
        <v>43141</v>
      </c>
      <c r="C460" s="147">
        <v>97782.7</v>
      </c>
      <c r="D460" s="147">
        <v>1161.374</v>
      </c>
      <c r="E460" s="147">
        <v>206.82599999999999</v>
      </c>
      <c r="F460" s="149">
        <v>0.27377615090013796</v>
      </c>
      <c r="G460" s="149">
        <v>0.26263752989780387</v>
      </c>
      <c r="H460" s="149">
        <v>0.14604089322325042</v>
      </c>
    </row>
    <row r="461" spans="1:8">
      <c r="A461" s="147" t="s">
        <v>901</v>
      </c>
      <c r="B461" s="148">
        <v>43143</v>
      </c>
      <c r="C461" s="147">
        <v>97924.7</v>
      </c>
      <c r="D461" s="147">
        <v>1153.3699999999999</v>
      </c>
      <c r="E461" s="147">
        <v>206.63</v>
      </c>
      <c r="F461" s="149">
        <v>0.27518074611161447</v>
      </c>
      <c r="G461" s="149">
        <v>0.25137791858345615</v>
      </c>
      <c r="H461" s="149">
        <v>0.14387732506643047</v>
      </c>
    </row>
    <row r="462" spans="1:8">
      <c r="A462" s="147" t="s">
        <v>902</v>
      </c>
      <c r="B462" s="148">
        <v>43144</v>
      </c>
      <c r="C462" s="147">
        <v>98103.3</v>
      </c>
      <c r="D462" s="147">
        <v>1164.49</v>
      </c>
      <c r="E462" s="147">
        <v>207.16</v>
      </c>
      <c r="F462" s="149">
        <v>0.27710735151685562</v>
      </c>
      <c r="G462" s="149">
        <v>0.25221788025489755</v>
      </c>
      <c r="H462" s="149">
        <v>0.14590737488418393</v>
      </c>
    </row>
    <row r="463" spans="1:8">
      <c r="A463" s="147" t="s">
        <v>903</v>
      </c>
      <c r="B463" s="148">
        <v>43145</v>
      </c>
      <c r="C463" s="147">
        <v>98347.9</v>
      </c>
      <c r="D463" s="147">
        <v>1185.33</v>
      </c>
      <c r="E463" s="147">
        <v>207.68</v>
      </c>
      <c r="F463" s="149">
        <v>0.28010990827527049</v>
      </c>
      <c r="G463" s="149">
        <v>0.27086424730029934</v>
      </c>
      <c r="H463" s="149">
        <v>0.14848199966819653</v>
      </c>
    </row>
    <row r="464" spans="1:8">
      <c r="A464" s="147" t="s">
        <v>904</v>
      </c>
      <c r="B464" s="148">
        <v>43148</v>
      </c>
      <c r="C464" s="147">
        <v>98429.6</v>
      </c>
      <c r="D464" s="147">
        <v>1194.7560000000001</v>
      </c>
      <c r="E464" s="147">
        <v>209.08250000000001</v>
      </c>
      <c r="F464" s="149">
        <v>0.27871335684730858</v>
      </c>
      <c r="G464" s="149">
        <v>0.27719920893687533</v>
      </c>
      <c r="H464" s="149">
        <v>0.15152558242000347</v>
      </c>
    </row>
    <row r="465" spans="1:8">
      <c r="A465" s="147" t="s">
        <v>905</v>
      </c>
      <c r="B465" s="148">
        <v>43149</v>
      </c>
      <c r="C465" s="147">
        <v>98311.6</v>
      </c>
      <c r="D465" s="147">
        <v>1197.8979999999999</v>
      </c>
      <c r="E465" s="147">
        <v>209.55</v>
      </c>
      <c r="F465" s="149">
        <v>0.27677070968646844</v>
      </c>
      <c r="G465" s="149">
        <v>0.28243619390202102</v>
      </c>
      <c r="H465" s="149">
        <v>0.15786274726489125</v>
      </c>
    </row>
    <row r="466" spans="1:8">
      <c r="A466" s="147" t="s">
        <v>906</v>
      </c>
      <c r="B466" s="148">
        <v>43150</v>
      </c>
      <c r="C466" s="147">
        <v>98148.5</v>
      </c>
      <c r="D466" s="147">
        <v>1201.04</v>
      </c>
      <c r="E466" s="147">
        <v>210.74</v>
      </c>
      <c r="F466" s="149">
        <v>0.27152327318282099</v>
      </c>
      <c r="G466" s="149">
        <v>0.27528722206884826</v>
      </c>
      <c r="H466" s="149">
        <v>0.1634095175002761</v>
      </c>
    </row>
    <row r="467" spans="1:8">
      <c r="A467" s="147" t="s">
        <v>929</v>
      </c>
      <c r="B467" s="148">
        <v>43152</v>
      </c>
      <c r="C467" s="147">
        <v>98157.3</v>
      </c>
      <c r="D467" s="147">
        <v>1209.67</v>
      </c>
      <c r="E467" s="147">
        <v>209.88</v>
      </c>
      <c r="F467" s="149">
        <v>0.26492833035434682</v>
      </c>
      <c r="G467" s="149">
        <v>0.25369994196169476</v>
      </c>
      <c r="H467" s="149">
        <v>0.15559960356788904</v>
      </c>
    </row>
    <row r="468" spans="1:8">
      <c r="A468" s="147" t="s">
        <v>930</v>
      </c>
      <c r="B468" s="148">
        <v>43155</v>
      </c>
      <c r="C468" s="147">
        <v>98176.9</v>
      </c>
      <c r="D468" s="147">
        <v>1216.5160000000001</v>
      </c>
      <c r="E468" s="147">
        <v>209.25</v>
      </c>
      <c r="F468" s="149">
        <v>0.26421156188754358</v>
      </c>
      <c r="G468" s="149">
        <v>0.28974788490490022</v>
      </c>
      <c r="H468" s="149">
        <v>0.1487784792753224</v>
      </c>
    </row>
    <row r="469" spans="1:8">
      <c r="A469" s="147" t="s">
        <v>931</v>
      </c>
      <c r="B469" s="148">
        <v>43156</v>
      </c>
      <c r="C469" s="147">
        <v>98080.2</v>
      </c>
      <c r="D469" s="147">
        <v>1218.798</v>
      </c>
      <c r="E469" s="147">
        <v>209.04</v>
      </c>
      <c r="F469" s="149">
        <v>0.26232267928986763</v>
      </c>
      <c r="G469" s="149">
        <v>0.29167426185379086</v>
      </c>
      <c r="H469" s="149">
        <v>0.15396080596190997</v>
      </c>
    </row>
    <row r="470" spans="1:8">
      <c r="A470" s="147" t="s">
        <v>932</v>
      </c>
      <c r="B470" s="148">
        <v>43157</v>
      </c>
      <c r="C470" s="147">
        <v>98098.5</v>
      </c>
      <c r="D470" s="147">
        <v>1221.08</v>
      </c>
      <c r="E470" s="147">
        <v>209.03</v>
      </c>
      <c r="F470" s="149">
        <v>0.26090292827010741</v>
      </c>
      <c r="G470" s="149">
        <v>0.2912736347870224</v>
      </c>
      <c r="H470" s="149">
        <v>0.15409673144876312</v>
      </c>
    </row>
    <row r="471" spans="1:8">
      <c r="A471" s="147" t="s">
        <v>933</v>
      </c>
      <c r="B471" s="148">
        <v>43158</v>
      </c>
      <c r="C471" s="147">
        <v>98100.800000000003</v>
      </c>
      <c r="D471" s="147">
        <v>1212.33</v>
      </c>
      <c r="E471" s="147">
        <v>209.22</v>
      </c>
      <c r="F471" s="149">
        <v>0.26017120718535813</v>
      </c>
      <c r="G471" s="149">
        <v>0.27486198012513796</v>
      </c>
      <c r="H471" s="149">
        <v>0.15133171912832921</v>
      </c>
    </row>
    <row r="472" spans="1:8">
      <c r="A472" s="147" t="s">
        <v>934</v>
      </c>
      <c r="B472" s="148">
        <v>43159</v>
      </c>
      <c r="C472" s="147">
        <v>97961.7</v>
      </c>
      <c r="D472" s="147">
        <v>1195.19</v>
      </c>
      <c r="E472" s="147">
        <v>207.42</v>
      </c>
      <c r="F472" s="149">
        <v>0.25812094241846295</v>
      </c>
      <c r="G472" s="149">
        <v>0.26532440089267939</v>
      </c>
      <c r="H472" s="149">
        <v>0.14232214894466555</v>
      </c>
    </row>
    <row r="473" spans="1:8">
      <c r="A473" s="147" t="s">
        <v>935</v>
      </c>
      <c r="B473" s="148">
        <v>43162</v>
      </c>
      <c r="C473" s="147">
        <v>97388.7</v>
      </c>
      <c r="D473" s="147">
        <v>1183.748</v>
      </c>
      <c r="E473" s="147">
        <v>207.3075</v>
      </c>
      <c r="F473" s="149">
        <v>0.25541832582014501</v>
      </c>
      <c r="G473" s="149">
        <v>0.25603801172693186</v>
      </c>
      <c r="H473" s="149">
        <v>0.14200132209552141</v>
      </c>
    </row>
    <row r="474" spans="1:8">
      <c r="A474" s="147" t="s">
        <v>936</v>
      </c>
      <c r="B474" s="148">
        <v>43163</v>
      </c>
      <c r="C474" s="147">
        <v>97354.3</v>
      </c>
      <c r="D474" s="147">
        <v>1179.934</v>
      </c>
      <c r="E474" s="147">
        <v>207.27</v>
      </c>
      <c r="F474" s="149">
        <v>0.25471609355244906</v>
      </c>
      <c r="G474" s="149">
        <v>0.25482176280415159</v>
      </c>
      <c r="H474" s="149">
        <v>0.14678543764523622</v>
      </c>
    </row>
    <row r="475" spans="1:8">
      <c r="A475" s="147" t="s">
        <v>937</v>
      </c>
      <c r="B475" s="148">
        <v>43164</v>
      </c>
      <c r="C475" s="147">
        <v>97182.6</v>
      </c>
      <c r="D475" s="147">
        <v>1176.1199999999999</v>
      </c>
      <c r="E475" s="147">
        <v>206.73</v>
      </c>
      <c r="F475" s="149">
        <v>0.25231597517083904</v>
      </c>
      <c r="G475" s="149">
        <v>0.25604194922947121</v>
      </c>
      <c r="H475" s="149">
        <v>0.15035334705915071</v>
      </c>
    </row>
    <row r="476" spans="1:8">
      <c r="A476" s="147" t="s">
        <v>938</v>
      </c>
      <c r="B476" s="148">
        <v>43165</v>
      </c>
      <c r="C476" s="147">
        <v>96991</v>
      </c>
      <c r="D476" s="147">
        <v>1193.93</v>
      </c>
      <c r="E476" s="147">
        <v>206.95</v>
      </c>
      <c r="F476" s="149">
        <v>0.25189738135558226</v>
      </c>
      <c r="G476" s="149">
        <v>0.27220902106620359</v>
      </c>
      <c r="H476" s="149">
        <v>0.15795658012533575</v>
      </c>
    </row>
    <row r="477" spans="1:8">
      <c r="A477" s="147" t="s">
        <v>939</v>
      </c>
      <c r="B477" s="148">
        <v>43166</v>
      </c>
      <c r="C477" s="147">
        <v>96860.3</v>
      </c>
      <c r="D477" s="147">
        <v>1189.2</v>
      </c>
      <c r="E477" s="147">
        <v>205.48</v>
      </c>
      <c r="F477" s="149">
        <v>0.25572275138037015</v>
      </c>
      <c r="G477" s="149">
        <v>0.27045852741335841</v>
      </c>
      <c r="H477" s="149">
        <v>0.14631595096302696</v>
      </c>
    </row>
    <row r="478" spans="1:8">
      <c r="A478" s="147" t="s">
        <v>940</v>
      </c>
      <c r="B478" s="148">
        <v>43169</v>
      </c>
      <c r="C478" s="147">
        <v>96594.5</v>
      </c>
      <c r="D478" s="147">
        <v>1209</v>
      </c>
      <c r="E478" s="147">
        <v>207.28749999999999</v>
      </c>
      <c r="F478" s="149">
        <v>0.2582831923654596</v>
      </c>
      <c r="G478" s="149">
        <v>0.29273013055611985</v>
      </c>
      <c r="H478" s="149">
        <v>0.15525553140500459</v>
      </c>
    </row>
    <row r="479" spans="1:8">
      <c r="A479" s="147" t="s">
        <v>941</v>
      </c>
      <c r="B479" s="148">
        <v>43170</v>
      </c>
      <c r="C479" s="147">
        <v>96028.4</v>
      </c>
      <c r="D479" s="147">
        <v>1215.5999999999999</v>
      </c>
      <c r="E479" s="147">
        <v>207.89</v>
      </c>
      <c r="F479" s="149">
        <v>0.25053750698335842</v>
      </c>
      <c r="G479" s="149">
        <v>0.30091393591746751</v>
      </c>
      <c r="H479" s="149">
        <v>0.15078881815665635</v>
      </c>
    </row>
    <row r="480" spans="1:8">
      <c r="A480" s="147" t="s">
        <v>942</v>
      </c>
      <c r="B480" s="148">
        <v>43171</v>
      </c>
      <c r="C480" s="147">
        <v>96194.4</v>
      </c>
      <c r="D480" s="147">
        <v>1222.2</v>
      </c>
      <c r="E480" s="147">
        <v>210.28</v>
      </c>
      <c r="F480" s="149">
        <v>0.25252472643371648</v>
      </c>
      <c r="G480" s="149">
        <v>0.30507207688200744</v>
      </c>
      <c r="H480" s="149">
        <v>0.16376113786042401</v>
      </c>
    </row>
    <row r="481" spans="1:8">
      <c r="A481" s="147" t="s">
        <v>943</v>
      </c>
      <c r="B481" s="148">
        <v>43172</v>
      </c>
      <c r="C481" s="147">
        <v>96314.1</v>
      </c>
      <c r="D481" s="147">
        <v>1223.83</v>
      </c>
      <c r="E481" s="147">
        <v>209.83</v>
      </c>
      <c r="F481" s="149">
        <v>0.26254792850541731</v>
      </c>
      <c r="G481" s="149">
        <v>0.30904909616001697</v>
      </c>
      <c r="H481" s="149">
        <v>0.16449303512958546</v>
      </c>
    </row>
    <row r="482" spans="1:8">
      <c r="A482" s="147" t="s">
        <v>944</v>
      </c>
      <c r="B482" s="148">
        <v>43173</v>
      </c>
      <c r="C482" s="147">
        <v>95525.9</v>
      </c>
      <c r="D482" s="147">
        <v>1218.7</v>
      </c>
      <c r="E482" s="147">
        <v>208.5</v>
      </c>
      <c r="F482" s="149">
        <v>0.25172179737825529</v>
      </c>
      <c r="G482" s="149">
        <v>0.30055706144750616</v>
      </c>
      <c r="H482" s="149">
        <v>0.15962180200222464</v>
      </c>
    </row>
    <row r="483" spans="1:8">
      <c r="A483" s="147" t="s">
        <v>945</v>
      </c>
      <c r="B483" s="148">
        <v>43176</v>
      </c>
      <c r="C483" s="147">
        <v>95577.3</v>
      </c>
      <c r="D483" s="147">
        <v>1209.634</v>
      </c>
      <c r="E483" s="147">
        <v>207.1875</v>
      </c>
      <c r="F483" s="149">
        <v>0.25217545100813576</v>
      </c>
      <c r="G483" s="149">
        <v>0.28989101921559435</v>
      </c>
      <c r="H483" s="149">
        <v>0.15315578560694609</v>
      </c>
    </row>
    <row r="484" spans="1:8">
      <c r="A484" s="147" t="s">
        <v>946</v>
      </c>
      <c r="B484" s="148">
        <v>43177</v>
      </c>
      <c r="C484" s="147">
        <v>95819.6</v>
      </c>
      <c r="D484" s="147">
        <v>1206.6120000000001</v>
      </c>
      <c r="E484" s="147">
        <v>206.75</v>
      </c>
      <c r="F484" s="149">
        <v>0.25530052926688684</v>
      </c>
      <c r="G484" s="149">
        <v>0.28568140649973373</v>
      </c>
      <c r="H484" s="149">
        <v>0.14931346934237588</v>
      </c>
    </row>
    <row r="485" spans="1:8">
      <c r="A485" s="147" t="s">
        <v>947</v>
      </c>
      <c r="B485" s="148">
        <v>43178</v>
      </c>
      <c r="C485" s="147">
        <v>96289.9</v>
      </c>
      <c r="D485" s="147">
        <v>1203.5899999999999</v>
      </c>
      <c r="E485" s="147">
        <v>206.42</v>
      </c>
      <c r="F485" s="149">
        <v>0.25640861702266471</v>
      </c>
      <c r="G485" s="149">
        <v>0.28045575922635813</v>
      </c>
      <c r="H485" s="149">
        <v>0.14875619121820916</v>
      </c>
    </row>
    <row r="486" spans="1:8">
      <c r="A486" s="147" t="s">
        <v>1027</v>
      </c>
      <c r="B486" s="148">
        <v>43184</v>
      </c>
      <c r="C486" s="147">
        <v>96425.9</v>
      </c>
      <c r="D486" s="147">
        <v>1185.32428571429</v>
      </c>
      <c r="E486" s="147">
        <v>206.64</v>
      </c>
      <c r="F486" s="149">
        <v>0.25656162078972722</v>
      </c>
      <c r="G486" s="149">
        <v>0.2562789190629664</v>
      </c>
      <c r="H486" s="149">
        <v>0.14998052201012846</v>
      </c>
    </row>
    <row r="487" spans="1:8">
      <c r="A487" s="147" t="s">
        <v>1028</v>
      </c>
      <c r="B487" s="148">
        <v>43185</v>
      </c>
      <c r="C487" s="147">
        <v>96489.7</v>
      </c>
      <c r="D487" s="147">
        <v>1182.28</v>
      </c>
      <c r="E487" s="147">
        <v>207.17</v>
      </c>
      <c r="F487" s="149">
        <v>0.24938106953256511</v>
      </c>
      <c r="G487" s="149">
        <v>0.23906641374178617</v>
      </c>
      <c r="H487" s="149">
        <v>0.15293004619066175</v>
      </c>
    </row>
    <row r="488" spans="1:8">
      <c r="A488" s="147" t="s">
        <v>1029</v>
      </c>
      <c r="B488" s="148">
        <v>43186</v>
      </c>
      <c r="C488" s="147">
        <v>96596.6</v>
      </c>
      <c r="D488" s="147">
        <v>1185.18</v>
      </c>
      <c r="E488" s="147">
        <v>208.05</v>
      </c>
      <c r="F488" s="149">
        <v>0.2466361578508578</v>
      </c>
      <c r="G488" s="149">
        <v>0.23198090113252223</v>
      </c>
      <c r="H488" s="149">
        <v>0.13323165749768506</v>
      </c>
    </row>
    <row r="489" spans="1:8">
      <c r="A489" s="147" t="s">
        <v>1030</v>
      </c>
      <c r="B489" s="148">
        <v>43187</v>
      </c>
      <c r="C489" s="147">
        <v>96938.8</v>
      </c>
      <c r="D489" s="147">
        <v>1162.67</v>
      </c>
      <c r="E489" s="147">
        <v>207.02</v>
      </c>
      <c r="F489" s="149">
        <v>0.25077642255967203</v>
      </c>
      <c r="G489" s="149">
        <v>0.20626335233388704</v>
      </c>
      <c r="H489" s="149">
        <v>0.12523100336993154</v>
      </c>
    </row>
    <row r="490" spans="1:8">
      <c r="A490" s="147" t="s">
        <v>1031</v>
      </c>
      <c r="B490" s="148">
        <v>43193</v>
      </c>
      <c r="C490" s="147">
        <v>97086.1</v>
      </c>
      <c r="D490" s="147">
        <v>1170.1500000000001</v>
      </c>
      <c r="E490" s="147">
        <v>207.98</v>
      </c>
      <c r="F490" s="149">
        <v>0.25234735879406589</v>
      </c>
      <c r="G490" s="149">
        <v>0.21169916434540403</v>
      </c>
      <c r="H490" s="149">
        <v>0.13167918163020986</v>
      </c>
    </row>
    <row r="491" spans="1:8">
      <c r="A491" s="147" t="s">
        <v>1032</v>
      </c>
      <c r="B491" s="148">
        <v>43194</v>
      </c>
      <c r="C491" s="147">
        <v>97150.5</v>
      </c>
      <c r="D491" s="147">
        <v>1155.6400000000001</v>
      </c>
      <c r="E491" s="147">
        <v>207.24</v>
      </c>
      <c r="F491" s="149">
        <v>0.25277084663146288</v>
      </c>
      <c r="G491" s="149">
        <v>0.19098853986313791</v>
      </c>
      <c r="H491" s="149">
        <v>0.12881965248651883</v>
      </c>
    </row>
    <row r="492" spans="1:8">
      <c r="A492" s="147" t="s">
        <v>1033</v>
      </c>
      <c r="B492" s="148">
        <v>43197</v>
      </c>
      <c r="C492" s="147">
        <v>96779.8</v>
      </c>
      <c r="D492" s="147">
        <v>1160.098</v>
      </c>
      <c r="E492" s="147">
        <v>208.69499999999999</v>
      </c>
      <c r="F492" s="149">
        <v>0.24741313975489931</v>
      </c>
      <c r="G492" s="149">
        <v>0.19368839133208482</v>
      </c>
      <c r="H492" s="149">
        <v>0.13699264505584297</v>
      </c>
    </row>
    <row r="493" spans="1:8">
      <c r="A493" s="147" t="s">
        <v>1034</v>
      </c>
      <c r="B493" s="148">
        <v>43198</v>
      </c>
      <c r="C493" s="147">
        <v>96341.2</v>
      </c>
      <c r="D493" s="147">
        <v>1161.5840000000001</v>
      </c>
      <c r="E493" s="147">
        <v>209.18</v>
      </c>
      <c r="F493" s="149">
        <v>0.24124158687294495</v>
      </c>
      <c r="G493" s="149">
        <v>0.20352691291509095</v>
      </c>
      <c r="H493" s="149">
        <v>0.13777536034811</v>
      </c>
    </row>
    <row r="494" spans="1:8">
      <c r="A494" s="147" t="s">
        <v>1035</v>
      </c>
      <c r="B494" s="148">
        <v>43199</v>
      </c>
      <c r="C494" s="147">
        <v>97120.7</v>
      </c>
      <c r="D494" s="147">
        <v>1163.07</v>
      </c>
      <c r="E494" s="147">
        <v>211.23</v>
      </c>
      <c r="F494" s="149">
        <v>0.25079623063836243</v>
      </c>
      <c r="G494" s="149">
        <v>0.20504159888931484</v>
      </c>
      <c r="H494" s="149">
        <v>0.14030446987691625</v>
      </c>
    </row>
    <row r="495" spans="1:8">
      <c r="A495" s="147" t="s">
        <v>1036</v>
      </c>
      <c r="B495" s="148">
        <v>43200</v>
      </c>
      <c r="C495" s="147">
        <v>96748</v>
      </c>
      <c r="D495" s="147">
        <v>1175.32</v>
      </c>
      <c r="E495" s="147">
        <v>212.05</v>
      </c>
      <c r="F495" s="149">
        <v>0.24530987940517379</v>
      </c>
      <c r="G495" s="149">
        <v>0.21264521986752216</v>
      </c>
      <c r="H495" s="149">
        <v>0.13827902732299124</v>
      </c>
    </row>
    <row r="496" spans="1:8">
      <c r="A496" s="147" t="s">
        <v>1037</v>
      </c>
      <c r="B496" s="148">
        <v>43201</v>
      </c>
      <c r="C496" s="147">
        <v>96287</v>
      </c>
      <c r="D496" s="147">
        <v>1175.53</v>
      </c>
      <c r="E496" s="147">
        <v>211.46</v>
      </c>
      <c r="F496" s="149">
        <v>0.23754734611148165</v>
      </c>
      <c r="G496" s="149">
        <v>0.22134509728952456</v>
      </c>
      <c r="H496" s="149">
        <v>0.13818206284061096</v>
      </c>
    </row>
    <row r="497" spans="1:8">
      <c r="A497" s="147" t="s">
        <v>1038</v>
      </c>
      <c r="B497" s="148">
        <v>43205</v>
      </c>
      <c r="C497" s="147">
        <v>95987.5</v>
      </c>
      <c r="D497" s="147">
        <v>1165.7059999999999</v>
      </c>
      <c r="E497" s="147">
        <v>210.69</v>
      </c>
      <c r="F497" s="149">
        <v>0.23281539781455018</v>
      </c>
      <c r="G497" s="149">
        <v>0.21396853299786289</v>
      </c>
      <c r="H497" s="149">
        <v>0.13506087706066161</v>
      </c>
    </row>
    <row r="498" spans="1:8">
      <c r="A498" s="147" t="s">
        <v>1039</v>
      </c>
      <c r="B498" s="148">
        <v>43206</v>
      </c>
      <c r="C498" s="147">
        <v>95506.2</v>
      </c>
      <c r="D498" s="147">
        <v>1163.25</v>
      </c>
      <c r="E498" s="147">
        <v>211.89</v>
      </c>
      <c r="F498" s="149">
        <v>0.22274856032304058</v>
      </c>
      <c r="G498" s="149">
        <v>0.21424843423799578</v>
      </c>
      <c r="H498" s="149">
        <v>0.13968373493975905</v>
      </c>
    </row>
    <row r="499" spans="1:8">
      <c r="A499" s="147" t="s">
        <v>1040</v>
      </c>
      <c r="B499" s="148">
        <v>43207</v>
      </c>
      <c r="C499" s="147">
        <v>95522.7</v>
      </c>
      <c r="D499" s="147">
        <v>1164.3599999999999</v>
      </c>
      <c r="E499" s="147">
        <v>212.42</v>
      </c>
      <c r="F499" s="149">
        <v>0.22257475771894897</v>
      </c>
      <c r="G499" s="149">
        <v>0.21515341264871624</v>
      </c>
      <c r="H499" s="149">
        <v>0.13551077136900624</v>
      </c>
    </row>
    <row r="500" spans="1:8">
      <c r="A500" s="147" t="s">
        <v>1041</v>
      </c>
      <c r="B500" s="148">
        <v>43208</v>
      </c>
      <c r="C500" s="147">
        <v>95523.8</v>
      </c>
      <c r="D500" s="147">
        <v>1176.1400000000001</v>
      </c>
      <c r="E500" s="147">
        <v>213.3</v>
      </c>
      <c r="F500" s="149">
        <v>0.21867540662360474</v>
      </c>
      <c r="G500" s="149">
        <v>0.22399069211764755</v>
      </c>
      <c r="H500" s="149">
        <v>0.15073370738023306</v>
      </c>
    </row>
    <row r="501" spans="1:8">
      <c r="A501" s="147" t="s">
        <v>1073</v>
      </c>
      <c r="B501" s="148">
        <v>43211</v>
      </c>
      <c r="C501" s="147">
        <v>95265.8</v>
      </c>
      <c r="D501" s="147">
        <v>1165.412</v>
      </c>
      <c r="E501" s="147">
        <v>213.2775</v>
      </c>
      <c r="F501" s="149">
        <v>0.21401473397415893</v>
      </c>
      <c r="G501" s="149">
        <v>0.2116888193901485</v>
      </c>
      <c r="H501" s="149">
        <v>0.15416148059959967</v>
      </c>
    </row>
    <row r="502" spans="1:8">
      <c r="A502" s="147" t="s">
        <v>1074</v>
      </c>
      <c r="B502" s="148">
        <v>43212</v>
      </c>
      <c r="C502" s="147">
        <v>94494.2</v>
      </c>
      <c r="D502" s="147">
        <v>1161.836</v>
      </c>
      <c r="E502" s="147">
        <v>213.27</v>
      </c>
      <c r="F502" s="149">
        <v>0.2076321927218121</v>
      </c>
      <c r="G502" s="149">
        <v>0.20683902732910209</v>
      </c>
      <c r="H502" s="149">
        <v>0.15675001355968976</v>
      </c>
    </row>
    <row r="503" spans="1:8">
      <c r="A503" s="147" t="s">
        <v>1075</v>
      </c>
      <c r="B503" s="148">
        <v>43213</v>
      </c>
      <c r="C503" s="147">
        <v>94299.5</v>
      </c>
      <c r="D503" s="147">
        <v>1158.26</v>
      </c>
      <c r="E503" s="147">
        <v>213.11</v>
      </c>
      <c r="F503" s="149">
        <v>0.20372403299472297</v>
      </c>
      <c r="G503" s="149">
        <v>0.20941839824579711</v>
      </c>
      <c r="H503" s="149">
        <v>0.15694896851248652</v>
      </c>
    </row>
    <row r="504" spans="1:8">
      <c r="A504" s="147" t="s">
        <v>1076</v>
      </c>
      <c r="B504" s="148">
        <v>43214</v>
      </c>
      <c r="C504" s="147">
        <v>94576.3</v>
      </c>
      <c r="D504" s="147">
        <v>1154.21</v>
      </c>
      <c r="E504" s="147">
        <v>212.02</v>
      </c>
      <c r="F504" s="149">
        <v>0.20247446326448104</v>
      </c>
      <c r="G504" s="149">
        <v>0.21123494102338092</v>
      </c>
      <c r="H504" s="149">
        <v>0.15128149435273675</v>
      </c>
    </row>
    <row r="505" spans="1:8">
      <c r="A505" s="147" t="s">
        <v>1077</v>
      </c>
      <c r="B505" s="148">
        <v>43215</v>
      </c>
      <c r="C505" s="147">
        <v>94796.1</v>
      </c>
      <c r="D505" s="147">
        <v>1140.27</v>
      </c>
      <c r="E505" s="147">
        <v>210.23</v>
      </c>
      <c r="F505" s="149">
        <v>0.19537039722481087</v>
      </c>
      <c r="G505" s="149">
        <v>0.1828723298312005</v>
      </c>
      <c r="H505" s="149">
        <v>0.13882531385002905</v>
      </c>
    </row>
    <row r="506" spans="1:8">
      <c r="A506" s="147" t="s">
        <v>1078</v>
      </c>
      <c r="B506" s="148">
        <v>43218</v>
      </c>
      <c r="C506" s="147">
        <v>94284.4</v>
      </c>
      <c r="D506" s="147">
        <v>1154.7660000000001</v>
      </c>
      <c r="E506" s="147">
        <v>210.32</v>
      </c>
      <c r="F506" s="149">
        <v>0.18760155484402419</v>
      </c>
      <c r="G506" s="149">
        <v>0.19334443902479359</v>
      </c>
      <c r="H506" s="149">
        <v>0.13840324763193501</v>
      </c>
    </row>
    <row r="507" spans="1:8">
      <c r="A507" s="147" t="s">
        <v>1079</v>
      </c>
      <c r="B507" s="148">
        <v>43219</v>
      </c>
      <c r="C507" s="147">
        <v>93805.5</v>
      </c>
      <c r="D507" s="147">
        <v>1159.598</v>
      </c>
      <c r="E507" s="147">
        <v>210.35</v>
      </c>
      <c r="F507" s="149">
        <v>0.18104421857353836</v>
      </c>
      <c r="G507" s="149">
        <v>0.19378809092406524</v>
      </c>
      <c r="H507" s="149">
        <v>0.13616722480285204</v>
      </c>
    </row>
    <row r="508" spans="1:8">
      <c r="A508" s="147" t="s">
        <v>1080</v>
      </c>
      <c r="B508" s="148">
        <v>43220</v>
      </c>
      <c r="C508" s="147">
        <v>93586.9</v>
      </c>
      <c r="D508" s="147">
        <v>1164.43</v>
      </c>
      <c r="E508" s="147">
        <v>209.89</v>
      </c>
      <c r="F508" s="149">
        <v>0.17576061379274832</v>
      </c>
      <c r="G508" s="149">
        <v>0.18513429615380717</v>
      </c>
      <c r="H508" s="149">
        <v>0.12354798993629879</v>
      </c>
    </row>
    <row r="509" spans="1:8">
      <c r="A509" s="147" t="s">
        <v>1081</v>
      </c>
      <c r="B509" s="148">
        <v>43221</v>
      </c>
      <c r="C509" s="147">
        <v>93612.1</v>
      </c>
      <c r="D509" s="147">
        <v>1160.46</v>
      </c>
      <c r="E509" s="147">
        <v>209.23</v>
      </c>
      <c r="F509" s="149">
        <v>0.17373701658566931</v>
      </c>
      <c r="G509" s="149">
        <v>0.1830949730238931</v>
      </c>
      <c r="H509" s="149">
        <v>0.11893684154232842</v>
      </c>
    </row>
    <row r="510" spans="1:8">
      <c r="A510" s="147" t="s">
        <v>1082</v>
      </c>
      <c r="B510" s="148">
        <v>43225</v>
      </c>
      <c r="C510" s="147">
        <v>93100.6</v>
      </c>
      <c r="D510" s="147">
        <v>1146.52</v>
      </c>
      <c r="E510" s="147">
        <v>207.27799999999999</v>
      </c>
      <c r="F510" s="149">
        <v>0.16689352635207122</v>
      </c>
      <c r="G510" s="149">
        <v>0.16954363601866351</v>
      </c>
      <c r="H510" s="149">
        <v>0.10814220796578433</v>
      </c>
    </row>
    <row r="511" spans="1:8">
      <c r="A511" s="147" t="s">
        <v>1083</v>
      </c>
      <c r="B511" s="148">
        <v>43226</v>
      </c>
      <c r="C511" s="147">
        <v>92849.9</v>
      </c>
      <c r="D511" s="147">
        <v>1143.0350000000001</v>
      </c>
      <c r="E511" s="147">
        <v>206.79</v>
      </c>
      <c r="F511" s="149">
        <v>0.16314486649813453</v>
      </c>
      <c r="G511" s="149">
        <v>0.1666479546011268</v>
      </c>
      <c r="H511" s="149">
        <v>0.10517877184543845</v>
      </c>
    </row>
    <row r="512" spans="1:8">
      <c r="A512" s="147" t="s">
        <v>1084</v>
      </c>
      <c r="B512" s="148">
        <v>43227</v>
      </c>
      <c r="C512" s="147">
        <v>93165.9</v>
      </c>
      <c r="D512" s="147">
        <v>1139.55</v>
      </c>
      <c r="E512" s="147">
        <v>207.14</v>
      </c>
      <c r="F512" s="149">
        <v>0.16541722071349119</v>
      </c>
      <c r="G512" s="149">
        <v>0.15316892500430068</v>
      </c>
      <c r="H512" s="149">
        <v>0.10746364414029075</v>
      </c>
    </row>
    <row r="513" spans="1:8">
      <c r="A513" s="147" t="s">
        <v>1085</v>
      </c>
      <c r="B513" s="148">
        <v>43228</v>
      </c>
      <c r="C513" s="147">
        <v>93605.8</v>
      </c>
      <c r="D513" s="147">
        <v>1142.6600000000001</v>
      </c>
      <c r="E513" s="147">
        <v>205.52</v>
      </c>
      <c r="F513" s="149">
        <v>0.17052315141329411</v>
      </c>
      <c r="G513" s="149">
        <v>0.15919005011463483</v>
      </c>
      <c r="H513" s="149">
        <v>0.10162950257289882</v>
      </c>
    </row>
    <row r="514" spans="1:8">
      <c r="A514" s="147" t="s">
        <v>1086</v>
      </c>
      <c r="B514" s="148">
        <v>43229</v>
      </c>
      <c r="C514" s="147">
        <v>93691.1</v>
      </c>
      <c r="D514" s="147">
        <v>1143.76</v>
      </c>
      <c r="E514" s="147">
        <v>205.52</v>
      </c>
      <c r="F514" s="149">
        <v>0.17558540178224158</v>
      </c>
      <c r="G514" s="149">
        <v>0.16075107422449819</v>
      </c>
      <c r="H514" s="149">
        <v>0.10554061323292085</v>
      </c>
    </row>
    <row r="515" spans="1:8">
      <c r="A515" s="147" t="s">
        <v>1087</v>
      </c>
      <c r="B515" s="148">
        <v>43232</v>
      </c>
      <c r="C515" s="147">
        <v>93891.1</v>
      </c>
      <c r="D515" s="147">
        <v>1158.8440000000001</v>
      </c>
      <c r="E515" s="147">
        <v>206.8475</v>
      </c>
      <c r="F515" s="149">
        <v>0.17863468778283975</v>
      </c>
      <c r="G515" s="149">
        <v>0.17620955791302806</v>
      </c>
      <c r="H515" s="149">
        <v>0.11399989228780694</v>
      </c>
    </row>
    <row r="516" spans="1:8">
      <c r="A516" s="147" t="s">
        <v>1088</v>
      </c>
      <c r="B516" s="148">
        <v>43233</v>
      </c>
      <c r="C516" s="147">
        <v>94165.8</v>
      </c>
      <c r="D516" s="147">
        <v>1163.8720000000001</v>
      </c>
      <c r="E516" s="147">
        <v>207.29</v>
      </c>
      <c r="F516" s="149">
        <v>0.18084974311579161</v>
      </c>
      <c r="G516" s="149">
        <v>0.18146399894428034</v>
      </c>
      <c r="H516" s="149">
        <v>0.11326530612244889</v>
      </c>
    </row>
    <row r="517" spans="1:8">
      <c r="A517" s="147" t="s">
        <v>1089</v>
      </c>
      <c r="B517" s="148">
        <v>43234</v>
      </c>
      <c r="C517" s="147">
        <v>94703.4</v>
      </c>
      <c r="D517" s="147">
        <v>1168.9000000000001</v>
      </c>
      <c r="E517" s="147">
        <v>207.95</v>
      </c>
      <c r="F517" s="149">
        <v>0.18588558806293087</v>
      </c>
      <c r="G517" s="149">
        <v>0.17999192408641229</v>
      </c>
      <c r="H517" s="149">
        <v>0.11167539826793527</v>
      </c>
    </row>
    <row r="518" spans="1:8">
      <c r="A518" s="147" t="s">
        <v>1090</v>
      </c>
      <c r="B518" s="148">
        <v>43235</v>
      </c>
      <c r="C518" s="147">
        <v>94905.9</v>
      </c>
      <c r="D518" s="147">
        <v>1150.27</v>
      </c>
      <c r="E518" s="147">
        <v>205.67</v>
      </c>
      <c r="F518" s="149">
        <v>0.18444196782361999</v>
      </c>
      <c r="G518" s="149">
        <v>0.15594569335436992</v>
      </c>
      <c r="H518" s="149">
        <v>9.7433434715330058E-2</v>
      </c>
    </row>
    <row r="519" spans="1:8">
      <c r="A519" s="147" t="s">
        <v>1091</v>
      </c>
      <c r="B519" s="148">
        <v>43236</v>
      </c>
      <c r="C519" s="147">
        <v>94940.2</v>
      </c>
      <c r="D519" s="147">
        <v>1155.0899999999999</v>
      </c>
      <c r="E519" s="147">
        <v>204.81</v>
      </c>
      <c r="F519" s="149">
        <v>0.18464974669960821</v>
      </c>
      <c r="G519" s="149">
        <v>0.15028869498712361</v>
      </c>
      <c r="H519" s="149">
        <v>9.0270291851319628E-2</v>
      </c>
    </row>
    <row r="520" spans="1:8">
      <c r="A520" s="147" t="s">
        <v>1092</v>
      </c>
      <c r="B520" s="148">
        <v>43239</v>
      </c>
      <c r="C520" s="147">
        <v>95103.1</v>
      </c>
      <c r="D520" s="147">
        <v>1143.93</v>
      </c>
      <c r="E520" s="147">
        <v>204.1275</v>
      </c>
      <c r="F520" s="149">
        <v>0.18933881920388185</v>
      </c>
      <c r="G520" s="149">
        <v>0.1357503261510602</v>
      </c>
      <c r="H520" s="149">
        <v>8.5784574468085184E-2</v>
      </c>
    </row>
    <row r="521" spans="1:8">
      <c r="A521" s="147" t="s">
        <v>1093</v>
      </c>
      <c r="B521" s="148">
        <v>43240</v>
      </c>
      <c r="C521" s="147">
        <v>95136.4</v>
      </c>
      <c r="D521" s="147">
        <v>1140.21</v>
      </c>
      <c r="E521" s="147">
        <v>203.9</v>
      </c>
      <c r="F521" s="149">
        <v>0.18983710095988493</v>
      </c>
      <c r="G521" s="149">
        <v>0.12866376963661752</v>
      </c>
      <c r="H521" s="149">
        <v>7.9292822358670412E-2</v>
      </c>
    </row>
    <row r="522" spans="1:8">
      <c r="A522" s="147" t="s">
        <v>1094</v>
      </c>
      <c r="B522" s="148">
        <v>43241</v>
      </c>
      <c r="C522" s="147">
        <v>95227.4</v>
      </c>
      <c r="D522" s="147">
        <v>1136.49</v>
      </c>
      <c r="E522" s="147">
        <v>203.31</v>
      </c>
      <c r="F522" s="149">
        <v>0.18842171340570801</v>
      </c>
      <c r="G522" s="149">
        <v>0.11963942662923022</v>
      </c>
      <c r="H522" s="149">
        <v>7.7253218884120178E-2</v>
      </c>
    </row>
    <row r="523" spans="1:8">
      <c r="F523" s="150"/>
      <c r="G523" s="150"/>
      <c r="H523" s="150"/>
    </row>
    <row r="524" spans="1:8">
      <c r="F524" s="150"/>
      <c r="G524" s="150"/>
      <c r="H524" s="150"/>
    </row>
    <row r="525" spans="1:8">
      <c r="F525" s="150"/>
      <c r="G525" s="150"/>
      <c r="H525" s="150"/>
    </row>
    <row r="526" spans="1:8">
      <c r="F526" s="150"/>
      <c r="G526" s="150"/>
      <c r="H526" s="150"/>
    </row>
    <row r="527" spans="1:8">
      <c r="F527" s="150"/>
      <c r="G527" s="150"/>
      <c r="H527" s="150"/>
    </row>
    <row r="528" spans="1:8">
      <c r="F528" s="150"/>
      <c r="G528" s="150"/>
      <c r="H528" s="150"/>
    </row>
    <row r="529" spans="6:8">
      <c r="F529" s="150"/>
      <c r="G529" s="150"/>
      <c r="H529" s="150"/>
    </row>
    <row r="530" spans="6:8">
      <c r="F530" s="150"/>
      <c r="G530" s="150"/>
      <c r="H530" s="150"/>
    </row>
    <row r="531" spans="6:8">
      <c r="F531" s="150"/>
      <c r="G531" s="150"/>
      <c r="H531" s="150"/>
    </row>
    <row r="532" spans="6:8">
      <c r="F532" s="150"/>
      <c r="G532" s="150"/>
      <c r="H532" s="150"/>
    </row>
    <row r="533" spans="6:8">
      <c r="F533" s="150"/>
      <c r="G533" s="150"/>
      <c r="H533" s="150"/>
    </row>
    <row r="534" spans="6:8">
      <c r="F534" s="150"/>
      <c r="G534" s="150"/>
      <c r="H534" s="150"/>
    </row>
    <row r="535" spans="6:8">
      <c r="F535" s="150"/>
      <c r="G535" s="150"/>
      <c r="H535" s="150"/>
    </row>
    <row r="536" spans="6:8">
      <c r="F536" s="150"/>
      <c r="G536" s="150"/>
      <c r="H536" s="150"/>
    </row>
    <row r="537" spans="6:8">
      <c r="F537" s="150"/>
      <c r="G537" s="150"/>
      <c r="H537" s="150"/>
    </row>
    <row r="538" spans="6:8">
      <c r="F538" s="150"/>
      <c r="G538" s="150"/>
      <c r="H538" s="150"/>
    </row>
    <row r="539" spans="6:8">
      <c r="F539" s="150"/>
      <c r="G539" s="150"/>
      <c r="H539" s="150"/>
    </row>
    <row r="540" spans="6:8">
      <c r="F540" s="150"/>
      <c r="G540" s="150"/>
      <c r="H540" s="150"/>
    </row>
    <row r="541" spans="6:8">
      <c r="F541" s="150"/>
      <c r="G541" s="150"/>
      <c r="H541" s="150"/>
    </row>
    <row r="542" spans="6:8">
      <c r="F542" s="150"/>
      <c r="G542" s="150"/>
      <c r="H542" s="150"/>
    </row>
    <row r="543" spans="6:8">
      <c r="F543" s="150"/>
      <c r="G543" s="150"/>
      <c r="H543" s="150"/>
    </row>
    <row r="544" spans="6:8">
      <c r="F544" s="150"/>
      <c r="G544" s="150"/>
      <c r="H544" s="150"/>
    </row>
    <row r="545" spans="6:8">
      <c r="F545" s="150"/>
      <c r="G545" s="150"/>
      <c r="H545" s="150"/>
    </row>
    <row r="546" spans="6:8">
      <c r="F546" s="150"/>
      <c r="G546" s="150"/>
      <c r="H546" s="150"/>
    </row>
    <row r="547" spans="6:8">
      <c r="F547" s="150"/>
      <c r="G547" s="150"/>
      <c r="H547" s="150"/>
    </row>
    <row r="548" spans="6:8">
      <c r="F548" s="150"/>
      <c r="G548" s="150"/>
      <c r="H548" s="150"/>
    </row>
    <row r="549" spans="6:8">
      <c r="F549" s="150"/>
      <c r="G549" s="150"/>
      <c r="H549" s="150"/>
    </row>
    <row r="550" spans="6:8">
      <c r="F550" s="150"/>
      <c r="G550" s="150"/>
      <c r="H550" s="150"/>
    </row>
    <row r="551" spans="6:8">
      <c r="F551" s="150"/>
      <c r="G551" s="150"/>
      <c r="H551" s="150"/>
    </row>
    <row r="552" spans="6:8">
      <c r="F552" s="150"/>
      <c r="G552" s="150"/>
      <c r="H552" s="150"/>
    </row>
    <row r="553" spans="6:8">
      <c r="F553" s="150"/>
      <c r="G553" s="150"/>
      <c r="H553" s="150"/>
    </row>
    <row r="554" spans="6:8">
      <c r="F554" s="150"/>
      <c r="G554" s="150"/>
      <c r="H554" s="150"/>
    </row>
    <row r="555" spans="6:8">
      <c r="F555" s="150"/>
      <c r="G555" s="150"/>
      <c r="H555" s="150"/>
    </row>
    <row r="556" spans="6:8">
      <c r="F556" s="150"/>
      <c r="G556" s="150"/>
      <c r="H556" s="150"/>
    </row>
    <row r="557" spans="6:8">
      <c r="F557" s="150"/>
      <c r="G557" s="150"/>
      <c r="H557" s="150"/>
    </row>
    <row r="558" spans="6:8">
      <c r="F558" s="150"/>
      <c r="G558" s="150"/>
      <c r="H558" s="150"/>
    </row>
    <row r="559" spans="6:8">
      <c r="F559" s="150"/>
      <c r="G559" s="150"/>
      <c r="H559" s="150"/>
    </row>
    <row r="560" spans="6:8">
      <c r="F560" s="150"/>
      <c r="G560" s="150"/>
      <c r="H560" s="150"/>
    </row>
    <row r="561" spans="6:8">
      <c r="F561" s="150"/>
      <c r="G561" s="150"/>
      <c r="H561" s="150"/>
    </row>
    <row r="562" spans="6:8">
      <c r="F562" s="150"/>
      <c r="G562" s="150"/>
      <c r="H562" s="150"/>
    </row>
    <row r="563" spans="6:8">
      <c r="F563" s="150"/>
      <c r="G563" s="150"/>
      <c r="H563" s="150"/>
    </row>
    <row r="564" spans="6:8">
      <c r="F564" s="150"/>
      <c r="G564" s="150"/>
      <c r="H564" s="150"/>
    </row>
    <row r="565" spans="6:8">
      <c r="F565" s="150"/>
      <c r="G565" s="150"/>
      <c r="H565" s="150"/>
    </row>
    <row r="566" spans="6:8">
      <c r="F566" s="150"/>
      <c r="G566" s="150"/>
      <c r="H566" s="150"/>
    </row>
    <row r="567" spans="6:8">
      <c r="F567" s="150"/>
      <c r="G567" s="150"/>
      <c r="H567" s="150"/>
    </row>
    <row r="568" spans="6:8">
      <c r="F568" s="150"/>
      <c r="G568" s="150"/>
      <c r="H568" s="150"/>
    </row>
    <row r="569" spans="6:8">
      <c r="F569" s="150"/>
      <c r="G569" s="150"/>
      <c r="H569" s="150"/>
    </row>
    <row r="570" spans="6:8">
      <c r="F570" s="150"/>
      <c r="G570" s="150"/>
      <c r="H570" s="150"/>
    </row>
    <row r="571" spans="6:8">
      <c r="F571" s="150"/>
      <c r="G571" s="150"/>
      <c r="H571" s="150"/>
    </row>
    <row r="572" spans="6:8">
      <c r="F572" s="150"/>
      <c r="G572" s="150"/>
      <c r="H572" s="150"/>
    </row>
    <row r="573" spans="6:8">
      <c r="F573" s="150"/>
      <c r="G573" s="150"/>
      <c r="H573" s="150"/>
    </row>
    <row r="574" spans="6:8">
      <c r="F574" s="150"/>
      <c r="G574" s="150"/>
      <c r="H574" s="150"/>
    </row>
    <row r="575" spans="6:8">
      <c r="F575" s="150"/>
      <c r="G575" s="150"/>
      <c r="H575" s="150"/>
    </row>
    <row r="576" spans="6:8">
      <c r="F576" s="150"/>
      <c r="G576" s="150"/>
      <c r="H576" s="150"/>
    </row>
    <row r="577" spans="6:8">
      <c r="F577" s="150"/>
      <c r="G577" s="150"/>
      <c r="H577" s="150"/>
    </row>
    <row r="578" spans="6:8">
      <c r="F578" s="150"/>
      <c r="G578" s="150"/>
      <c r="H578" s="150"/>
    </row>
    <row r="579" spans="6:8">
      <c r="F579" s="150"/>
      <c r="G579" s="150"/>
      <c r="H579" s="150"/>
    </row>
    <row r="580" spans="6:8">
      <c r="F580" s="150"/>
      <c r="G580" s="150"/>
      <c r="H580" s="150"/>
    </row>
    <row r="581" spans="6:8">
      <c r="F581" s="150"/>
      <c r="G581" s="150"/>
      <c r="H581" s="150"/>
    </row>
    <row r="582" spans="6:8">
      <c r="F582" s="150"/>
      <c r="G582" s="150"/>
      <c r="H582" s="150"/>
    </row>
    <row r="583" spans="6:8">
      <c r="F583" s="150"/>
      <c r="G583" s="150"/>
      <c r="H583" s="150"/>
    </row>
    <row r="584" spans="6:8">
      <c r="F584" s="150"/>
      <c r="G584" s="150"/>
      <c r="H584" s="150"/>
    </row>
    <row r="585" spans="6:8">
      <c r="F585" s="150"/>
      <c r="G585" s="150"/>
      <c r="H585" s="150"/>
    </row>
    <row r="586" spans="6:8">
      <c r="F586" s="150"/>
      <c r="G586" s="150"/>
      <c r="H586" s="150"/>
    </row>
    <row r="587" spans="6:8">
      <c r="F587" s="150"/>
      <c r="G587" s="150"/>
      <c r="H587" s="150"/>
    </row>
    <row r="588" spans="6:8">
      <c r="F588" s="150"/>
      <c r="G588" s="150"/>
      <c r="H588" s="150"/>
    </row>
    <row r="589" spans="6:8">
      <c r="F589" s="150"/>
      <c r="G589" s="150"/>
      <c r="H589" s="150"/>
    </row>
    <row r="590" spans="6:8">
      <c r="F590" s="150"/>
      <c r="G590" s="150"/>
      <c r="H590" s="150"/>
    </row>
    <row r="591" spans="6:8">
      <c r="F591" s="150"/>
      <c r="G591" s="150"/>
      <c r="H591" s="150"/>
    </row>
    <row r="592" spans="6:8">
      <c r="F592" s="150"/>
      <c r="G592" s="150"/>
      <c r="H592" s="150"/>
    </row>
    <row r="593" spans="6:8">
      <c r="F593" s="150"/>
      <c r="G593" s="150"/>
      <c r="H593" s="150"/>
    </row>
    <row r="594" spans="6:8">
      <c r="F594" s="150"/>
      <c r="G594" s="150"/>
      <c r="H594" s="150"/>
    </row>
    <row r="595" spans="6:8">
      <c r="F595" s="150"/>
      <c r="G595" s="150"/>
      <c r="H595" s="150"/>
    </row>
    <row r="596" spans="6:8">
      <c r="F596" s="150"/>
      <c r="G596" s="150"/>
      <c r="H596" s="150"/>
    </row>
    <row r="597" spans="6:8">
      <c r="F597" s="150"/>
      <c r="G597" s="150"/>
      <c r="H597" s="150"/>
    </row>
    <row r="598" spans="6:8">
      <c r="F598" s="150"/>
      <c r="G598" s="150"/>
      <c r="H598" s="150"/>
    </row>
    <row r="599" spans="6:8">
      <c r="F599" s="150"/>
      <c r="G599" s="150"/>
      <c r="H599" s="150"/>
    </row>
    <row r="600" spans="6:8">
      <c r="F600" s="150"/>
      <c r="G600" s="150"/>
      <c r="H600" s="150"/>
    </row>
    <row r="601" spans="6:8">
      <c r="F601" s="150"/>
      <c r="G601" s="150"/>
      <c r="H601" s="150"/>
    </row>
    <row r="602" spans="6:8">
      <c r="F602" s="150"/>
      <c r="G602" s="150"/>
      <c r="H602" s="150"/>
    </row>
    <row r="603" spans="6:8">
      <c r="F603" s="150"/>
      <c r="G603" s="150"/>
      <c r="H603" s="150"/>
    </row>
    <row r="604" spans="6:8">
      <c r="F604" s="150"/>
      <c r="G604" s="150"/>
      <c r="H604" s="150"/>
    </row>
    <row r="605" spans="6:8">
      <c r="F605" s="150"/>
      <c r="G605" s="150"/>
      <c r="H605" s="150"/>
    </row>
    <row r="606" spans="6:8">
      <c r="F606" s="150"/>
      <c r="G606" s="150"/>
      <c r="H606" s="150"/>
    </row>
    <row r="607" spans="6:8">
      <c r="F607" s="150"/>
      <c r="G607" s="150"/>
      <c r="H607" s="150"/>
    </row>
    <row r="608" spans="6:8">
      <c r="F608" s="150"/>
      <c r="G608" s="150"/>
      <c r="H608" s="150"/>
    </row>
    <row r="609" spans="6:8">
      <c r="F609" s="150"/>
      <c r="G609" s="150"/>
      <c r="H609" s="150"/>
    </row>
    <row r="610" spans="6:8">
      <c r="F610" s="150"/>
      <c r="G610" s="150"/>
      <c r="H610" s="150"/>
    </row>
    <row r="611" spans="6:8">
      <c r="F611" s="150"/>
      <c r="G611" s="150"/>
      <c r="H611" s="150"/>
    </row>
    <row r="612" spans="6:8">
      <c r="F612" s="150"/>
      <c r="G612" s="150"/>
      <c r="H612" s="150"/>
    </row>
    <row r="613" spans="6:8">
      <c r="F613" s="150"/>
      <c r="G613" s="150"/>
      <c r="H613" s="150"/>
    </row>
    <row r="614" spans="6:8">
      <c r="F614" s="150"/>
      <c r="G614" s="150"/>
      <c r="H614" s="150"/>
    </row>
    <row r="615" spans="6:8">
      <c r="F615" s="150"/>
      <c r="G615" s="150"/>
      <c r="H615" s="150"/>
    </row>
    <row r="616" spans="6:8">
      <c r="F616" s="150"/>
      <c r="G616" s="150"/>
      <c r="H616" s="150"/>
    </row>
    <row r="617" spans="6:8">
      <c r="F617" s="150"/>
      <c r="G617" s="150"/>
      <c r="H617" s="150"/>
    </row>
    <row r="618" spans="6:8">
      <c r="F618" s="150"/>
      <c r="G618" s="150"/>
      <c r="H618" s="150"/>
    </row>
    <row r="619" spans="6:8">
      <c r="F619" s="150"/>
      <c r="G619" s="150"/>
      <c r="H619" s="150"/>
    </row>
    <row r="620" spans="6:8">
      <c r="F620" s="150"/>
      <c r="G620" s="150"/>
      <c r="H620" s="150"/>
    </row>
    <row r="621" spans="6:8">
      <c r="F621" s="150"/>
      <c r="G621" s="150"/>
      <c r="H621" s="150"/>
    </row>
    <row r="622" spans="6:8">
      <c r="F622" s="150"/>
      <c r="G622" s="150"/>
      <c r="H622" s="150"/>
    </row>
    <row r="623" spans="6:8">
      <c r="F623" s="150"/>
      <c r="G623" s="150"/>
      <c r="H623" s="150"/>
    </row>
    <row r="624" spans="6:8">
      <c r="F624" s="150"/>
      <c r="G624" s="150"/>
      <c r="H624" s="150"/>
    </row>
    <row r="625" spans="6:8">
      <c r="F625" s="150"/>
      <c r="G625" s="150"/>
      <c r="H625" s="150"/>
    </row>
    <row r="626" spans="6:8">
      <c r="F626" s="150"/>
      <c r="G626" s="150"/>
      <c r="H626" s="150"/>
    </row>
    <row r="627" spans="6:8">
      <c r="F627" s="150"/>
      <c r="G627" s="150"/>
      <c r="H627" s="150"/>
    </row>
    <row r="628" spans="6:8">
      <c r="F628" s="150"/>
      <c r="G628" s="150"/>
      <c r="H628" s="150"/>
    </row>
    <row r="629" spans="6:8">
      <c r="F629" s="150"/>
      <c r="G629" s="150"/>
      <c r="H629" s="150"/>
    </row>
    <row r="630" spans="6:8">
      <c r="F630" s="150"/>
      <c r="G630" s="150"/>
      <c r="H630" s="150"/>
    </row>
    <row r="631" spans="6:8">
      <c r="F631" s="150"/>
      <c r="G631" s="150"/>
      <c r="H631" s="150"/>
    </row>
    <row r="632" spans="6:8">
      <c r="F632" s="150"/>
      <c r="G632" s="150"/>
      <c r="H632" s="150"/>
    </row>
    <row r="633" spans="6:8">
      <c r="F633" s="150"/>
      <c r="G633" s="150"/>
      <c r="H633" s="150"/>
    </row>
    <row r="634" spans="6:8">
      <c r="F634" s="150"/>
      <c r="G634" s="150"/>
      <c r="H634" s="150"/>
    </row>
    <row r="635" spans="6:8">
      <c r="F635" s="150"/>
      <c r="G635" s="150"/>
      <c r="H635" s="150"/>
    </row>
    <row r="636" spans="6:8">
      <c r="F636" s="150"/>
      <c r="G636" s="150"/>
      <c r="H636" s="150"/>
    </row>
    <row r="637" spans="6:8">
      <c r="F637" s="150"/>
      <c r="G637" s="150"/>
      <c r="H637" s="150"/>
    </row>
    <row r="638" spans="6:8">
      <c r="F638" s="150"/>
      <c r="G638" s="150"/>
      <c r="H638" s="150"/>
    </row>
    <row r="639" spans="6:8">
      <c r="F639" s="150"/>
      <c r="G639" s="150"/>
      <c r="H639" s="150"/>
    </row>
    <row r="640" spans="6:8">
      <c r="F640" s="150"/>
      <c r="G640" s="150"/>
      <c r="H640" s="150"/>
    </row>
    <row r="641" spans="6:8">
      <c r="F641" s="150"/>
      <c r="G641" s="150"/>
      <c r="H641" s="150"/>
    </row>
    <row r="642" spans="6:8">
      <c r="F642" s="150"/>
      <c r="G642" s="150"/>
      <c r="H642" s="150"/>
    </row>
    <row r="643" spans="6:8">
      <c r="F643" s="150"/>
      <c r="G643" s="150"/>
      <c r="H643" s="150"/>
    </row>
    <row r="644" spans="6:8">
      <c r="F644" s="150"/>
      <c r="G644" s="150"/>
      <c r="H644" s="150"/>
    </row>
    <row r="645" spans="6:8">
      <c r="F645" s="150"/>
      <c r="G645" s="150"/>
      <c r="H645" s="150"/>
    </row>
    <row r="646" spans="6:8">
      <c r="F646" s="150"/>
      <c r="G646" s="150"/>
      <c r="H646" s="150"/>
    </row>
    <row r="647" spans="6:8">
      <c r="F647" s="150"/>
      <c r="G647" s="150"/>
      <c r="H647" s="150"/>
    </row>
    <row r="648" spans="6:8">
      <c r="F648" s="150"/>
      <c r="G648" s="150"/>
      <c r="H648" s="150"/>
    </row>
    <row r="649" spans="6:8">
      <c r="F649" s="150"/>
      <c r="G649" s="150"/>
      <c r="H649" s="150"/>
    </row>
    <row r="650" spans="6:8">
      <c r="F650" s="150"/>
      <c r="G650" s="150"/>
      <c r="H650" s="150"/>
    </row>
    <row r="651" spans="6:8">
      <c r="F651" s="150"/>
      <c r="G651" s="150"/>
      <c r="H651" s="150"/>
    </row>
    <row r="652" spans="6:8">
      <c r="F652" s="150"/>
      <c r="G652" s="150"/>
      <c r="H652" s="150"/>
    </row>
    <row r="653" spans="6:8">
      <c r="F653" s="150"/>
      <c r="G653" s="150"/>
      <c r="H653" s="150"/>
    </row>
    <row r="654" spans="6:8">
      <c r="F654" s="150"/>
      <c r="G654" s="150"/>
      <c r="H654" s="150"/>
    </row>
    <row r="655" spans="6:8">
      <c r="F655" s="150"/>
      <c r="G655" s="150"/>
      <c r="H655" s="150"/>
    </row>
    <row r="656" spans="6:8">
      <c r="F656" s="150"/>
      <c r="G656" s="150"/>
      <c r="H656" s="150"/>
    </row>
    <row r="657" spans="6:8">
      <c r="F657" s="150"/>
      <c r="G657" s="150"/>
      <c r="H657" s="150"/>
    </row>
    <row r="658" spans="6:8">
      <c r="F658" s="150"/>
      <c r="G658" s="150"/>
      <c r="H658" s="150"/>
    </row>
    <row r="659" spans="6:8">
      <c r="F659" s="150"/>
      <c r="G659" s="150"/>
      <c r="H659" s="150"/>
    </row>
    <row r="660" spans="6:8">
      <c r="F660" s="150"/>
      <c r="G660" s="150"/>
      <c r="H660" s="150"/>
    </row>
    <row r="661" spans="6:8">
      <c r="F661" s="150"/>
      <c r="G661" s="150"/>
      <c r="H661" s="150"/>
    </row>
    <row r="662" spans="6:8">
      <c r="F662" s="150"/>
      <c r="G662" s="150"/>
      <c r="H662" s="150"/>
    </row>
    <row r="663" spans="6:8">
      <c r="F663" s="150"/>
      <c r="G663" s="150"/>
      <c r="H663" s="150"/>
    </row>
    <row r="664" spans="6:8">
      <c r="F664" s="150"/>
      <c r="G664" s="150"/>
      <c r="H664" s="150"/>
    </row>
    <row r="665" spans="6:8">
      <c r="F665" s="150"/>
      <c r="G665" s="150"/>
      <c r="H665" s="150"/>
    </row>
    <row r="666" spans="6:8">
      <c r="F666" s="150"/>
      <c r="G666" s="150"/>
      <c r="H666" s="150"/>
    </row>
    <row r="667" spans="6:8">
      <c r="F667" s="150"/>
      <c r="G667" s="150"/>
      <c r="H667" s="150"/>
    </row>
    <row r="668" spans="6:8">
      <c r="F668" s="150"/>
      <c r="G668" s="150"/>
      <c r="H668" s="150"/>
    </row>
    <row r="669" spans="6:8">
      <c r="F669" s="150"/>
      <c r="G669" s="150"/>
      <c r="H669" s="150"/>
    </row>
    <row r="670" spans="6:8">
      <c r="F670" s="150"/>
      <c r="G670" s="150"/>
      <c r="H670" s="150"/>
    </row>
    <row r="671" spans="6:8">
      <c r="F671" s="150"/>
      <c r="G671" s="150"/>
      <c r="H671" s="150"/>
    </row>
    <row r="672" spans="6:8">
      <c r="F672" s="150"/>
      <c r="G672" s="150"/>
      <c r="H672" s="150"/>
    </row>
    <row r="673" spans="6:8">
      <c r="F673" s="150"/>
      <c r="G673" s="150"/>
      <c r="H673" s="150"/>
    </row>
    <row r="674" spans="6:8">
      <c r="F674" s="150"/>
      <c r="G674" s="150"/>
      <c r="H674" s="150"/>
    </row>
    <row r="675" spans="6:8">
      <c r="F675" s="150"/>
      <c r="G675" s="150"/>
      <c r="H675" s="150"/>
    </row>
    <row r="676" spans="6:8">
      <c r="F676" s="150"/>
      <c r="G676" s="150"/>
      <c r="H676" s="150"/>
    </row>
    <row r="677" spans="6:8">
      <c r="F677" s="150"/>
      <c r="G677" s="150"/>
      <c r="H677" s="150"/>
    </row>
    <row r="678" spans="6:8">
      <c r="F678" s="150"/>
      <c r="G678" s="150"/>
      <c r="H678" s="150"/>
    </row>
    <row r="679" spans="6:8">
      <c r="F679" s="150"/>
      <c r="G679" s="150"/>
      <c r="H679" s="150"/>
    </row>
    <row r="680" spans="6:8">
      <c r="F680" s="150"/>
      <c r="G680" s="150"/>
      <c r="H680" s="150"/>
    </row>
    <row r="681" spans="6:8">
      <c r="F681" s="150"/>
      <c r="G681" s="150"/>
      <c r="H681" s="150"/>
    </row>
    <row r="682" spans="6:8">
      <c r="F682" s="150"/>
      <c r="G682" s="150"/>
      <c r="H682" s="150"/>
    </row>
    <row r="683" spans="6:8">
      <c r="F683" s="150"/>
      <c r="G683" s="150"/>
      <c r="H683" s="150"/>
    </row>
    <row r="684" spans="6:8">
      <c r="F684" s="150"/>
      <c r="G684" s="150"/>
      <c r="H684" s="150"/>
    </row>
    <row r="685" spans="6:8">
      <c r="F685" s="150"/>
      <c r="G685" s="150"/>
      <c r="H685" s="150"/>
    </row>
    <row r="686" spans="6:8">
      <c r="F686" s="150"/>
      <c r="G686" s="150"/>
      <c r="H686" s="150"/>
    </row>
    <row r="687" spans="6:8">
      <c r="F687" s="150"/>
      <c r="G687" s="150"/>
      <c r="H687" s="150"/>
    </row>
    <row r="688" spans="6:8">
      <c r="F688" s="150"/>
      <c r="G688" s="150"/>
      <c r="H688" s="150"/>
    </row>
    <row r="689" spans="6:8">
      <c r="F689" s="150"/>
      <c r="G689" s="150"/>
      <c r="H689" s="150"/>
    </row>
    <row r="690" spans="6:8">
      <c r="F690" s="150"/>
      <c r="G690" s="150"/>
      <c r="H690" s="150"/>
    </row>
    <row r="691" spans="6:8">
      <c r="F691" s="150"/>
      <c r="G691" s="150"/>
      <c r="H691" s="150"/>
    </row>
    <row r="692" spans="6:8">
      <c r="F692" s="150"/>
      <c r="G692" s="150"/>
      <c r="H692" s="150"/>
    </row>
    <row r="693" spans="6:8">
      <c r="F693" s="150"/>
      <c r="G693" s="150"/>
      <c r="H693" s="150"/>
    </row>
    <row r="694" spans="6:8">
      <c r="F694" s="150"/>
      <c r="G694" s="150"/>
      <c r="H694" s="150"/>
    </row>
    <row r="695" spans="6:8">
      <c r="F695" s="150"/>
      <c r="G695" s="150"/>
      <c r="H695" s="150"/>
    </row>
    <row r="696" spans="6:8">
      <c r="F696" s="150"/>
      <c r="G696" s="150"/>
      <c r="H696" s="150"/>
    </row>
    <row r="697" spans="6:8">
      <c r="F697" s="150"/>
      <c r="G697" s="150"/>
      <c r="H697" s="150"/>
    </row>
    <row r="698" spans="6:8">
      <c r="F698" s="150"/>
      <c r="G698" s="150"/>
      <c r="H698" s="150"/>
    </row>
    <row r="699" spans="6:8">
      <c r="F699" s="150"/>
      <c r="G699" s="150"/>
      <c r="H699" s="150"/>
    </row>
    <row r="700" spans="6:8">
      <c r="F700" s="150"/>
      <c r="G700" s="150"/>
      <c r="H700" s="150"/>
    </row>
    <row r="701" spans="6:8">
      <c r="F701" s="150"/>
      <c r="G701" s="150"/>
      <c r="H701" s="150"/>
    </row>
    <row r="702" spans="6:8">
      <c r="F702" s="150"/>
      <c r="G702" s="150"/>
      <c r="H702" s="150"/>
    </row>
    <row r="703" spans="6:8">
      <c r="F703" s="150"/>
      <c r="G703" s="150"/>
      <c r="H703" s="150"/>
    </row>
    <row r="704" spans="6:8">
      <c r="F704" s="150"/>
      <c r="G704" s="150"/>
      <c r="H704" s="150"/>
    </row>
    <row r="705" spans="6:8">
      <c r="F705" s="150"/>
      <c r="G705" s="150"/>
      <c r="H705" s="150"/>
    </row>
    <row r="706" spans="6:8">
      <c r="F706" s="150"/>
      <c r="G706" s="150"/>
      <c r="H706" s="150"/>
    </row>
    <row r="707" spans="6:8">
      <c r="F707" s="150"/>
      <c r="G707" s="150"/>
      <c r="H707" s="150"/>
    </row>
    <row r="708" spans="6:8">
      <c r="F708" s="150"/>
      <c r="G708" s="150"/>
      <c r="H708" s="150"/>
    </row>
    <row r="709" spans="6:8">
      <c r="F709" s="150"/>
      <c r="G709" s="150"/>
      <c r="H709" s="150"/>
    </row>
    <row r="710" spans="6:8">
      <c r="F710" s="150"/>
      <c r="G710" s="150"/>
      <c r="H710" s="150"/>
    </row>
    <row r="711" spans="6:8">
      <c r="F711" s="150"/>
      <c r="G711" s="150"/>
      <c r="H711" s="150"/>
    </row>
    <row r="712" spans="6:8">
      <c r="F712" s="150"/>
      <c r="G712" s="150"/>
      <c r="H712" s="150"/>
    </row>
    <row r="713" spans="6:8">
      <c r="F713" s="150"/>
      <c r="G713" s="150"/>
      <c r="H713" s="150"/>
    </row>
    <row r="714" spans="6:8">
      <c r="F714" s="150"/>
      <c r="G714" s="150"/>
      <c r="H714" s="150"/>
    </row>
    <row r="715" spans="6:8">
      <c r="F715" s="150"/>
      <c r="G715" s="150"/>
      <c r="H715" s="150"/>
    </row>
    <row r="716" spans="6:8">
      <c r="F716" s="150"/>
      <c r="G716" s="150"/>
      <c r="H716" s="150"/>
    </row>
    <row r="717" spans="6:8">
      <c r="F717" s="150"/>
      <c r="G717" s="150"/>
      <c r="H717" s="150"/>
    </row>
    <row r="718" spans="6:8">
      <c r="F718" s="150"/>
      <c r="G718" s="150"/>
      <c r="H718" s="150"/>
    </row>
    <row r="719" spans="6:8">
      <c r="F719" s="150"/>
      <c r="G719" s="150"/>
      <c r="H719" s="150"/>
    </row>
    <row r="720" spans="6:8">
      <c r="F720" s="150"/>
      <c r="G720" s="150"/>
      <c r="H720" s="150"/>
    </row>
    <row r="721" spans="6:8">
      <c r="F721" s="150"/>
      <c r="G721" s="150"/>
      <c r="H721" s="150"/>
    </row>
    <row r="722" spans="6:8">
      <c r="F722" s="150"/>
      <c r="G722" s="150"/>
      <c r="H722" s="150"/>
    </row>
    <row r="723" spans="6:8">
      <c r="F723" s="150"/>
      <c r="G723" s="150"/>
      <c r="H723" s="150"/>
    </row>
    <row r="724" spans="6:8">
      <c r="F724" s="150"/>
      <c r="G724" s="150"/>
      <c r="H724" s="150"/>
    </row>
    <row r="725" spans="6:8">
      <c r="F725" s="150"/>
      <c r="G725" s="150"/>
      <c r="H725" s="150"/>
    </row>
    <row r="726" spans="6:8">
      <c r="F726" s="150"/>
      <c r="G726" s="150"/>
      <c r="H726" s="150"/>
    </row>
    <row r="727" spans="6:8">
      <c r="F727" s="150"/>
      <c r="G727" s="150"/>
      <c r="H727" s="150"/>
    </row>
  </sheetData>
  <pageMargins left="0.7" right="0.7" top="0.75" bottom="0.75" header="0.3" footer="0.3"/>
  <pageSetup paperSize="9"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tabColor theme="7" tint="0.59999389629810485"/>
  </sheetPr>
  <dimension ref="A1:AQ16420"/>
  <sheetViews>
    <sheetView showGridLines="0" rightToLeft="1" topLeftCell="D1" zoomScaleNormal="100" workbookViewId="0">
      <pane ySplit="1" topLeftCell="A15" activePane="bottomLeft" state="frozen"/>
      <selection activeCell="AF1" sqref="AF1"/>
      <selection pane="bottomLeft" activeCell="K21" sqref="K21"/>
    </sheetView>
  </sheetViews>
  <sheetFormatPr defaultColWidth="10.375" defaultRowHeight="18"/>
  <cols>
    <col min="1" max="1" width="11.875" style="77" bestFit="1" customWidth="1"/>
    <col min="2" max="2" width="17.875" style="77" bestFit="1" customWidth="1"/>
    <col min="3" max="3" width="9.375" style="77" customWidth="1"/>
    <col min="4" max="4" width="10.25" style="77" customWidth="1"/>
    <col min="5" max="5" width="9.75" style="77" customWidth="1"/>
    <col min="6" max="6" width="20" style="77" customWidth="1"/>
    <col min="7" max="7" width="14.625" style="77" customWidth="1"/>
    <col min="8" max="8" width="12.25" style="77" customWidth="1"/>
    <col min="9" max="9" width="13.625" style="77" customWidth="1"/>
    <col min="10" max="10" width="10.625" style="77" customWidth="1"/>
    <col min="11" max="11" width="11.25" style="77" customWidth="1"/>
    <col min="12" max="12" width="15.75" style="77" customWidth="1"/>
    <col min="13" max="13" width="15.375" style="77" bestFit="1" customWidth="1"/>
    <col min="14" max="16" width="16.625" style="77" bestFit="1" customWidth="1"/>
    <col min="17" max="17" width="12.75" style="77" customWidth="1"/>
    <col min="18" max="18" width="12.625" style="77" customWidth="1"/>
    <col min="19" max="19" width="16.75" style="77" customWidth="1"/>
    <col min="20" max="20" width="18.75" style="77" customWidth="1"/>
    <col min="21" max="21" width="11.625" style="77" customWidth="1"/>
    <col min="22" max="22" width="17.125" style="77" customWidth="1"/>
    <col min="23" max="23" width="11.875" style="77" customWidth="1"/>
    <col min="24" max="25" width="10.125" style="77" customWidth="1"/>
    <col min="26" max="26" width="11.125" style="77" customWidth="1"/>
    <col min="27" max="27" width="10.375" style="77" customWidth="1"/>
    <col min="28" max="28" width="12.25" style="77" customWidth="1"/>
    <col min="29" max="29" width="8.875" style="77" customWidth="1"/>
    <col min="30" max="30" width="9.625" style="77" customWidth="1"/>
    <col min="31" max="31" width="14.75" style="77" customWidth="1"/>
    <col min="32" max="32" width="14" style="77" customWidth="1"/>
    <col min="33" max="33" width="18" style="77" customWidth="1"/>
    <col min="34" max="34" width="8.75" style="77" customWidth="1"/>
    <col min="35" max="35" width="10.375" style="77" customWidth="1"/>
    <col min="36" max="36" width="10.875" style="77" customWidth="1"/>
    <col min="37" max="37" width="15.875" style="77" customWidth="1"/>
    <col min="38" max="38" width="11.125" style="77" customWidth="1"/>
    <col min="39" max="39" width="8.75" style="77" customWidth="1"/>
    <col min="40" max="40" width="9.625" style="77" customWidth="1"/>
    <col min="41" max="41" width="8.625" style="77" customWidth="1"/>
    <col min="42" max="42" width="12.25" style="77" customWidth="1"/>
    <col min="43" max="43" width="15.75" style="77" customWidth="1"/>
    <col min="44" max="16384" width="10.375" style="77"/>
  </cols>
  <sheetData>
    <row r="1" spans="1:43" s="117" customFormat="1" ht="47.25" customHeight="1">
      <c r="A1" s="118" t="s">
        <v>395</v>
      </c>
      <c r="B1" s="118" t="s">
        <v>396</v>
      </c>
      <c r="C1" s="118" t="s">
        <v>397</v>
      </c>
      <c r="D1" s="118" t="s">
        <v>29</v>
      </c>
      <c r="E1" s="118" t="s">
        <v>39</v>
      </c>
      <c r="F1" s="118" t="s">
        <v>398</v>
      </c>
      <c r="G1" s="118" t="s">
        <v>399</v>
      </c>
      <c r="H1" s="118" t="s">
        <v>9</v>
      </c>
      <c r="I1" s="118" t="s">
        <v>16</v>
      </c>
      <c r="J1" s="118" t="s">
        <v>400</v>
      </c>
      <c r="K1" s="118" t="s">
        <v>401</v>
      </c>
      <c r="L1" s="118" t="s">
        <v>402</v>
      </c>
      <c r="M1" s="118" t="s">
        <v>403</v>
      </c>
      <c r="N1" s="118" t="s">
        <v>404</v>
      </c>
      <c r="O1" s="118" t="s">
        <v>405</v>
      </c>
      <c r="P1" s="118" t="s">
        <v>406</v>
      </c>
      <c r="Q1" s="118" t="s">
        <v>407</v>
      </c>
      <c r="R1" s="118" t="s">
        <v>408</v>
      </c>
      <c r="S1" s="118" t="s">
        <v>409</v>
      </c>
      <c r="T1" s="118" t="s">
        <v>410</v>
      </c>
      <c r="U1" s="118" t="s">
        <v>411</v>
      </c>
      <c r="V1" s="118" t="s">
        <v>412</v>
      </c>
      <c r="W1" s="118" t="s">
        <v>413</v>
      </c>
      <c r="X1" s="118" t="s">
        <v>414</v>
      </c>
      <c r="Y1" s="118" t="s">
        <v>415</v>
      </c>
      <c r="Z1" s="118" t="s">
        <v>416</v>
      </c>
      <c r="AA1" s="118" t="s">
        <v>417</v>
      </c>
      <c r="AB1" s="118" t="s">
        <v>418</v>
      </c>
      <c r="AC1" s="118" t="s">
        <v>419</v>
      </c>
      <c r="AD1" s="118" t="s">
        <v>420</v>
      </c>
      <c r="AE1" s="118" t="s">
        <v>421</v>
      </c>
      <c r="AF1" s="118" t="s">
        <v>422</v>
      </c>
      <c r="AG1" s="118" t="s">
        <v>423</v>
      </c>
      <c r="AH1" s="118" t="s">
        <v>40</v>
      </c>
      <c r="AI1" s="118" t="s">
        <v>424</v>
      </c>
      <c r="AJ1" s="118" t="s">
        <v>425</v>
      </c>
      <c r="AK1" s="118" t="s">
        <v>426</v>
      </c>
      <c r="AL1" s="118" t="s">
        <v>427</v>
      </c>
      <c r="AM1" s="118" t="s">
        <v>428</v>
      </c>
      <c r="AN1" s="118" t="s">
        <v>429</v>
      </c>
      <c r="AO1" s="118" t="s">
        <v>430</v>
      </c>
      <c r="AP1" s="118" t="s">
        <v>431</v>
      </c>
      <c r="AQ1" s="118" t="s">
        <v>432</v>
      </c>
    </row>
    <row r="2" spans="1:43">
      <c r="A2" s="151" t="s">
        <v>433</v>
      </c>
      <c r="B2" s="152">
        <v>42814</v>
      </c>
      <c r="C2" s="153">
        <v>6.8367747515556072</v>
      </c>
      <c r="D2" s="153">
        <v>8.2354423712353224</v>
      </c>
      <c r="E2" s="153">
        <v>4.8812328767123292</v>
      </c>
      <c r="F2" s="153">
        <v>7.2495797821904384</v>
      </c>
      <c r="G2" s="153">
        <v>5.2521184832924392</v>
      </c>
      <c r="H2" s="153">
        <v>8.1121562816765227</v>
      </c>
      <c r="I2" s="153">
        <v>12.091576250431549</v>
      </c>
      <c r="J2" s="153">
        <v>5.8372143531123202</v>
      </c>
      <c r="K2" s="153">
        <v>14.343951887787977</v>
      </c>
      <c r="L2" s="153">
        <v>7.335372465086567</v>
      </c>
      <c r="M2" s="153">
        <v>10.593794603111052</v>
      </c>
      <c r="N2" s="153"/>
      <c r="O2" s="153">
        <v>7.1817336898146769</v>
      </c>
      <c r="P2" s="153">
        <v>20.155959210290604</v>
      </c>
      <c r="Q2" s="153">
        <v>7.7997083176209259</v>
      </c>
      <c r="R2" s="153">
        <v>7.7889611502082463</v>
      </c>
      <c r="S2" s="153">
        <v>8.2179294825955562</v>
      </c>
      <c r="T2" s="153">
        <v>7.1437281510753667</v>
      </c>
      <c r="U2" s="153">
        <v>13.625496882734991</v>
      </c>
      <c r="V2" s="153">
        <v>8.9919786096256686</v>
      </c>
      <c r="W2" s="153">
        <v>6.2421259669672571</v>
      </c>
      <c r="X2" s="153">
        <v>9.6351165742920628</v>
      </c>
      <c r="Y2" s="153"/>
      <c r="Z2" s="153">
        <v>9.0793772635656165</v>
      </c>
      <c r="AA2" s="153">
        <v>7.220696459418086</v>
      </c>
      <c r="AB2" s="153">
        <v>6.3396886430772854</v>
      </c>
      <c r="AC2" s="153">
        <v>9.9373932373321914</v>
      </c>
      <c r="AD2" s="153">
        <v>12.738289043068985</v>
      </c>
      <c r="AE2" s="153">
        <v>64.411111111111111</v>
      </c>
      <c r="AF2" s="153">
        <v>1.8574790586358196</v>
      </c>
      <c r="AG2" s="153">
        <v>14.073482428115016</v>
      </c>
      <c r="AH2" s="153">
        <v>72.12119606253799</v>
      </c>
      <c r="AI2" s="153">
        <v>30.362499113355128</v>
      </c>
      <c r="AJ2" s="153">
        <v>11.912863070539419</v>
      </c>
      <c r="AK2" s="153">
        <v>8.9774236387782196</v>
      </c>
      <c r="AL2" s="153">
        <v>8.4862665310274661</v>
      </c>
      <c r="AM2" s="153">
        <v>43.346820809248555</v>
      </c>
      <c r="AN2" s="153">
        <v>54.420454545454547</v>
      </c>
      <c r="AO2" s="153"/>
      <c r="AP2" s="153">
        <v>4.9310669145128756</v>
      </c>
      <c r="AQ2" s="153">
        <v>16.287197231833911</v>
      </c>
    </row>
    <row r="3" spans="1:43">
      <c r="A3" s="151" t="s">
        <v>667</v>
      </c>
      <c r="B3" s="152">
        <v>42845</v>
      </c>
      <c r="C3" s="153">
        <v>6.9631860959617313</v>
      </c>
      <c r="D3" s="153">
        <v>8.0621748453079398</v>
      </c>
      <c r="E3" s="153">
        <v>4.7216438356164385</v>
      </c>
      <c r="F3" s="153">
        <v>7.0721494058317118</v>
      </c>
      <c r="G3" s="153">
        <v>5.2593655933017986</v>
      </c>
      <c r="H3" s="153">
        <v>7.8865087601734514</v>
      </c>
      <c r="I3" s="153">
        <v>13.758779613992068</v>
      </c>
      <c r="J3" s="153">
        <v>5.842863357485875</v>
      </c>
      <c r="K3" s="153">
        <v>15.482821736410074</v>
      </c>
      <c r="L3" s="153">
        <v>7.752969666710162</v>
      </c>
      <c r="M3" s="153">
        <v>11.036443575245055</v>
      </c>
      <c r="N3" s="153"/>
      <c r="O3" s="153">
        <v>7.1741905621236555</v>
      </c>
      <c r="P3" s="153">
        <v>20.3726710957209</v>
      </c>
      <c r="Q3" s="153">
        <v>9.3939674808342666</v>
      </c>
      <c r="R3" s="153">
        <v>8.4225315623753811</v>
      </c>
      <c r="S3" s="153">
        <v>8.5475474693445772</v>
      </c>
      <c r="T3" s="153">
        <v>7.2729463298801384</v>
      </c>
      <c r="U3" s="153">
        <v>15.834803996532488</v>
      </c>
      <c r="V3" s="153">
        <v>10.168449197860962</v>
      </c>
      <c r="W3" s="153">
        <v>6.391291481897639</v>
      </c>
      <c r="X3" s="153">
        <v>10.832241107147322</v>
      </c>
      <c r="Y3" s="153"/>
      <c r="Z3" s="153">
        <v>9.6196189657253175</v>
      </c>
      <c r="AA3" s="153">
        <v>8.1731858659432124</v>
      </c>
      <c r="AB3" s="153">
        <v>7.005772564334837</v>
      </c>
      <c r="AC3" s="153">
        <v>11.814186919043458</v>
      </c>
      <c r="AD3" s="153">
        <v>15.417111112097006</v>
      </c>
      <c r="AE3" s="153">
        <v>63.694444444444443</v>
      </c>
      <c r="AF3" s="153">
        <v>1.8574790586358196</v>
      </c>
      <c r="AG3" s="153">
        <v>14.073482428115016</v>
      </c>
      <c r="AH3" s="153">
        <v>73.135823187299025</v>
      </c>
      <c r="AI3" s="153">
        <v>38.948619735747585</v>
      </c>
      <c r="AJ3" s="153">
        <v>11.912863070539419</v>
      </c>
      <c r="AK3" s="153">
        <v>9.9296148738379806</v>
      </c>
      <c r="AL3" s="153">
        <v>9.1261444557477116</v>
      </c>
      <c r="AM3" s="153">
        <v>46.427745664739888</v>
      </c>
      <c r="AN3" s="153">
        <v>54.420454545454547</v>
      </c>
      <c r="AO3" s="153"/>
      <c r="AP3" s="153">
        <v>5.0075390298327038</v>
      </c>
      <c r="AQ3" s="153">
        <v>15.629757785467127</v>
      </c>
    </row>
    <row r="4" spans="1:43" s="193" customFormat="1" ht="15.75">
      <c r="A4" s="154" t="s">
        <v>589</v>
      </c>
      <c r="B4" s="152">
        <v>42876</v>
      </c>
      <c r="C4" s="155">
        <v>7.16</v>
      </c>
      <c r="D4" s="155">
        <v>7.97</v>
      </c>
      <c r="E4" s="155">
        <v>4.55</v>
      </c>
      <c r="F4" s="155">
        <v>7.26</v>
      </c>
      <c r="G4" s="155">
        <v>5.32</v>
      </c>
      <c r="H4" s="155">
        <v>7.8</v>
      </c>
      <c r="I4" s="155">
        <v>14.09</v>
      </c>
      <c r="J4" s="155">
        <v>6.17</v>
      </c>
      <c r="K4" s="155">
        <v>14.63</v>
      </c>
      <c r="L4" s="155">
        <v>8.51</v>
      </c>
      <c r="M4" s="155">
        <v>11.15</v>
      </c>
      <c r="N4" s="156"/>
      <c r="O4" s="155">
        <v>7.42</v>
      </c>
      <c r="P4" s="155">
        <v>20.96</v>
      </c>
      <c r="Q4" s="155">
        <v>10.78</v>
      </c>
      <c r="R4" s="155">
        <v>7.97</v>
      </c>
      <c r="S4" s="155">
        <v>9.2899999999999991</v>
      </c>
      <c r="T4" s="155">
        <v>7.36</v>
      </c>
      <c r="U4" s="155">
        <v>15.63</v>
      </c>
      <c r="V4" s="155">
        <v>9.39</v>
      </c>
      <c r="W4" s="155">
        <v>6.92</v>
      </c>
      <c r="X4" s="155">
        <v>10.84</v>
      </c>
      <c r="Y4" s="156"/>
      <c r="Z4" s="155">
        <v>8.6999999999999993</v>
      </c>
      <c r="AA4" s="155">
        <v>8.42</v>
      </c>
      <c r="AB4" s="155">
        <v>7.3</v>
      </c>
      <c r="AC4" s="155">
        <v>11.68</v>
      </c>
      <c r="AD4" s="155">
        <v>11.94</v>
      </c>
      <c r="AE4" s="155">
        <v>64.75</v>
      </c>
      <c r="AF4" s="155">
        <v>1.86</v>
      </c>
      <c r="AG4" s="155">
        <v>14.07</v>
      </c>
      <c r="AH4" s="155">
        <v>75.819999999999993</v>
      </c>
      <c r="AI4" s="155">
        <v>47.47</v>
      </c>
      <c r="AJ4" s="155">
        <v>12.71</v>
      </c>
      <c r="AK4" s="155">
        <v>9.2899999999999991</v>
      </c>
      <c r="AL4" s="155">
        <v>11.81</v>
      </c>
      <c r="AM4" s="155">
        <v>49.95</v>
      </c>
      <c r="AN4" s="155">
        <v>59.34</v>
      </c>
      <c r="AO4" s="155"/>
      <c r="AP4" s="155">
        <v>5.32</v>
      </c>
      <c r="AQ4" s="155">
        <v>14.66</v>
      </c>
    </row>
    <row r="5" spans="1:43">
      <c r="A5" s="151" t="s">
        <v>453</v>
      </c>
      <c r="B5" s="152">
        <v>42907</v>
      </c>
      <c r="C5" s="153">
        <v>6.9791776760286774</v>
      </c>
      <c r="D5" s="153">
        <v>7.8191104690798374</v>
      </c>
      <c r="E5" s="153">
        <v>4.250342465753425</v>
      </c>
      <c r="F5" s="153">
        <v>10.680327086693751</v>
      </c>
      <c r="G5" s="153">
        <v>5.1532637827818553</v>
      </c>
      <c r="H5" s="153">
        <v>7.3206604336409811</v>
      </c>
      <c r="I5" s="153">
        <v>13.113814784667943</v>
      </c>
      <c r="J5" s="153">
        <v>6.0260933331139679</v>
      </c>
      <c r="K5" s="153">
        <v>13.685412250310506</v>
      </c>
      <c r="L5" s="153">
        <v>7.5668218461215737</v>
      </c>
      <c r="M5" s="153">
        <v>10.6318861876467</v>
      </c>
      <c r="N5" s="153"/>
      <c r="O5" s="153">
        <v>7.0719890850116753</v>
      </c>
      <c r="P5" s="153">
        <v>19.606866058849231</v>
      </c>
      <c r="Q5" s="153">
        <v>10.335791955471892</v>
      </c>
      <c r="R5" s="153">
        <v>7.6304235051635994</v>
      </c>
      <c r="S5" s="153">
        <v>8.8828274943991037</v>
      </c>
      <c r="T5" s="153">
        <v>6.9213015125844706</v>
      </c>
      <c r="U5" s="153">
        <v>16.199424745816835</v>
      </c>
      <c r="V5" s="153">
        <v>7.7733990147783247</v>
      </c>
      <c r="W5" s="153">
        <v>6.2660250092134699</v>
      </c>
      <c r="X5" s="153">
        <v>10.221629688866029</v>
      </c>
      <c r="Y5" s="153"/>
      <c r="Z5" s="153">
        <v>7.9963367206122191</v>
      </c>
      <c r="AA5" s="153">
        <v>7.8767665452047551</v>
      </c>
      <c r="AB5" s="153">
        <v>6.7513800992191175</v>
      </c>
      <c r="AC5" s="153">
        <v>13.039229374530713</v>
      </c>
      <c r="AD5" s="153">
        <v>11.090643454287507</v>
      </c>
      <c r="AE5" s="153">
        <v>65.422222222222217</v>
      </c>
      <c r="AF5" s="153">
        <v>1.8574790586358196</v>
      </c>
      <c r="AG5" s="153">
        <v>12.585714285714285</v>
      </c>
      <c r="AH5" s="153">
        <v>75.801479686263107</v>
      </c>
      <c r="AI5" s="153">
        <v>51.024838953049738</v>
      </c>
      <c r="AJ5" s="153">
        <v>11.817427385892117</v>
      </c>
      <c r="AK5" s="153">
        <v>8.9362549800796813</v>
      </c>
      <c r="AL5" s="153">
        <v>7.1584089323098397</v>
      </c>
      <c r="AM5" s="153">
        <v>42.346820809248555</v>
      </c>
      <c r="AN5" s="153">
        <v>60.090909090909093</v>
      </c>
      <c r="AO5" s="153"/>
      <c r="AP5" s="153">
        <v>4.7352330367091948</v>
      </c>
      <c r="AQ5" s="153">
        <v>11.023121387283236</v>
      </c>
    </row>
    <row r="6" spans="1:43">
      <c r="A6" s="151" t="s">
        <v>454</v>
      </c>
      <c r="B6" s="152">
        <v>42938</v>
      </c>
      <c r="C6" s="153">
        <v>6.6957022085304834</v>
      </c>
      <c r="D6" s="153">
        <v>6.7903999885817949</v>
      </c>
      <c r="E6" s="153">
        <v>4.4170825725299245</v>
      </c>
      <c r="F6" s="153">
        <v>10.791775297030529</v>
      </c>
      <c r="G6" s="153">
        <v>4.7870526297130098</v>
      </c>
      <c r="H6" s="153">
        <v>6.545661374255392</v>
      </c>
      <c r="I6" s="153">
        <v>13.001421656357037</v>
      </c>
      <c r="J6" s="153">
        <v>5.8464679774774808</v>
      </c>
      <c r="K6" s="153">
        <v>13.71939523547155</v>
      </c>
      <c r="L6" s="153">
        <v>6.7332960400647641</v>
      </c>
      <c r="M6" s="153">
        <v>11.043675895177108</v>
      </c>
      <c r="N6" s="153"/>
      <c r="O6" s="153">
        <v>6.6127765635238278</v>
      </c>
      <c r="P6" s="153">
        <v>26.450802624978412</v>
      </c>
      <c r="Q6" s="153">
        <v>9.7954663741940671</v>
      </c>
      <c r="R6" s="153">
        <v>7.9959305036303068</v>
      </c>
      <c r="S6" s="153">
        <v>9.3507063261399974</v>
      </c>
      <c r="T6" s="153">
        <v>6.825133154021251</v>
      </c>
      <c r="U6" s="153">
        <v>15.212165699237987</v>
      </c>
      <c r="V6" s="153">
        <v>7.7142857142857144</v>
      </c>
      <c r="W6" s="153">
        <v>5.8103672920197225</v>
      </c>
      <c r="X6" s="153">
        <v>10.23148137622565</v>
      </c>
      <c r="Y6" s="153"/>
      <c r="Z6" s="153">
        <v>7.9397753146345735</v>
      </c>
      <c r="AA6" s="153">
        <v>8.1648474811274117</v>
      </c>
      <c r="AB6" s="153">
        <v>6.9688966307739211</v>
      </c>
      <c r="AC6" s="153">
        <v>13.653241693115438</v>
      </c>
      <c r="AD6" s="153">
        <v>11.093791679146012</v>
      </c>
      <c r="AE6" s="153">
        <v>67.37777777777778</v>
      </c>
      <c r="AF6" s="153">
        <v>1.8574790586358196</v>
      </c>
      <c r="AG6" s="153">
        <v>12.585714285714285</v>
      </c>
      <c r="AH6" s="153">
        <v>71.926691689604141</v>
      </c>
      <c r="AI6" s="153">
        <v>50.134563673998414</v>
      </c>
      <c r="AJ6" s="153">
        <v>10.892116182572614</v>
      </c>
      <c r="AK6" s="153">
        <v>9.2774725274725274</v>
      </c>
      <c r="AL6" s="153">
        <v>7.01884159106769</v>
      </c>
      <c r="AM6" s="153">
        <v>38.635838150289018</v>
      </c>
      <c r="AN6" s="153">
        <v>51.113636363636367</v>
      </c>
      <c r="AO6" s="153"/>
      <c r="AP6" s="153">
        <v>4.2306963342277459</v>
      </c>
      <c r="AQ6" s="153">
        <v>12.066473988439306</v>
      </c>
    </row>
    <row r="7" spans="1:43" s="192" customFormat="1">
      <c r="A7" s="151" t="s">
        <v>699</v>
      </c>
      <c r="B7" s="152">
        <v>42969</v>
      </c>
      <c r="C7" s="153">
        <v>6.53</v>
      </c>
      <c r="D7" s="153">
        <v>7.5191739716722656</v>
      </c>
      <c r="E7" s="153">
        <v>4.3130858186244678</v>
      </c>
      <c r="F7" s="153">
        <v>10.511726745815819</v>
      </c>
      <c r="G7" s="153">
        <v>4.651787913190252</v>
      </c>
      <c r="H7" s="153">
        <v>7.2082586586206805</v>
      </c>
      <c r="I7" s="153">
        <v>13.47668803091611</v>
      </c>
      <c r="J7" s="153">
        <v>5.3577598415182583</v>
      </c>
      <c r="K7" s="153">
        <v>13.719075857045469</v>
      </c>
      <c r="L7" s="153">
        <v>5.6364302352949212</v>
      </c>
      <c r="M7" s="153">
        <v>10.194087220727624</v>
      </c>
      <c r="N7" s="153"/>
      <c r="O7" s="153">
        <v>6.5037654389371609</v>
      </c>
      <c r="P7" s="153">
        <v>30.620014638037517</v>
      </c>
      <c r="Q7" s="153">
        <v>9.4159702483500602</v>
      </c>
      <c r="R7" s="153">
        <v>8.6343622854916653</v>
      </c>
      <c r="S7" s="153">
        <v>8.9357481550014999</v>
      </c>
      <c r="T7" s="153">
        <v>6.5149751436710126</v>
      </c>
      <c r="U7" s="153">
        <v>14.708772462381996</v>
      </c>
      <c r="V7" s="153">
        <v>11.730337078651685</v>
      </c>
      <c r="W7" s="153">
        <v>5.3818028979846568</v>
      </c>
      <c r="X7" s="153">
        <v>8.6371874889460827</v>
      </c>
      <c r="Y7" s="153"/>
      <c r="Z7" s="153">
        <v>7.7467438138618734</v>
      </c>
      <c r="AA7" s="153">
        <v>7.6264571253820179</v>
      </c>
      <c r="AB7" s="153">
        <v>7.0281800376290908</v>
      </c>
      <c r="AC7" s="153">
        <v>13.062412529508981</v>
      </c>
      <c r="AD7" s="153">
        <v>11.316485387299888</v>
      </c>
      <c r="AE7" s="153">
        <v>67.37777777777778</v>
      </c>
      <c r="AF7" s="153">
        <v>1.8574790586358196</v>
      </c>
      <c r="AG7" s="153">
        <v>12.585714285714285</v>
      </c>
      <c r="AH7" s="153">
        <v>70.656867728761227</v>
      </c>
      <c r="AI7" s="153">
        <v>48.050941778061507</v>
      </c>
      <c r="AJ7" s="153">
        <v>12.601659751037344</v>
      </c>
      <c r="AK7" s="153">
        <v>8.5260989010989015</v>
      </c>
      <c r="AL7" s="153">
        <v>6.6038062283737027</v>
      </c>
      <c r="AM7" s="153">
        <v>39.156069364161851</v>
      </c>
      <c r="AN7" s="153">
        <v>13.410071942446043</v>
      </c>
      <c r="AO7" s="153"/>
      <c r="AP7" s="153">
        <v>4.2335511896221663</v>
      </c>
      <c r="AQ7" s="153">
        <v>10.606936416184972</v>
      </c>
    </row>
    <row r="8" spans="1:43" s="81" customFormat="1">
      <c r="A8" s="151" t="s">
        <v>751</v>
      </c>
      <c r="B8" s="152">
        <v>42967</v>
      </c>
      <c r="C8" s="153">
        <v>6.9554149878676279</v>
      </c>
      <c r="D8" s="153">
        <v>7.9566025241910987</v>
      </c>
      <c r="E8" s="153">
        <v>4.696394912014763</v>
      </c>
      <c r="F8" s="153">
        <v>10.399129905636707</v>
      </c>
      <c r="G8" s="153">
        <v>4.8649991896710061</v>
      </c>
      <c r="H8" s="153">
        <v>7.9571830167179094</v>
      </c>
      <c r="I8" s="153">
        <v>13.026980120432961</v>
      </c>
      <c r="J8" s="153">
        <v>6.2409833458248789</v>
      </c>
      <c r="K8" s="153">
        <v>13.397611198789724</v>
      </c>
      <c r="L8" s="153">
        <v>6.3142317015336769</v>
      </c>
      <c r="M8" s="153">
        <v>9.762893184415887</v>
      </c>
      <c r="N8" s="153"/>
      <c r="O8" s="153">
        <v>6.479534722062505</v>
      </c>
      <c r="P8" s="153">
        <v>30.086331938059718</v>
      </c>
      <c r="Q8" s="153">
        <v>9.3869661042143466</v>
      </c>
      <c r="R8" s="153">
        <v>7.8605110748352311</v>
      </c>
      <c r="S8" s="153">
        <v>8.9977331220338073</v>
      </c>
      <c r="T8" s="153">
        <v>6.4424052167955734</v>
      </c>
      <c r="U8" s="153">
        <v>14.217148826567158</v>
      </c>
      <c r="V8" s="153">
        <v>8.7902621722846437</v>
      </c>
      <c r="W8" s="153">
        <v>5.4348618658934642</v>
      </c>
      <c r="X8" s="153">
        <v>8.6486237550339489</v>
      </c>
      <c r="Y8" s="153"/>
      <c r="Z8" s="153">
        <v>8.2811371039384074</v>
      </c>
      <c r="AA8" s="153">
        <v>7.9500474763544293</v>
      </c>
      <c r="AB8" s="153">
        <v>6.7180243794005063</v>
      </c>
      <c r="AC8" s="153">
        <v>14.225571099027674</v>
      </c>
      <c r="AD8" s="153">
        <v>12.064947863746772</v>
      </c>
      <c r="AE8" s="153">
        <v>77</v>
      </c>
      <c r="AF8" s="153">
        <v>1.8574790586358196</v>
      </c>
      <c r="AG8" s="153">
        <v>12.585714285714285</v>
      </c>
      <c r="AH8" s="153">
        <v>68.305988704304909</v>
      </c>
      <c r="AI8" s="153">
        <v>50.767963425093015</v>
      </c>
      <c r="AJ8" s="153">
        <v>12.107883817427386</v>
      </c>
      <c r="AK8" s="153">
        <v>8.3777472527472536</v>
      </c>
      <c r="AL8" s="153">
        <v>6.4172661870503598</v>
      </c>
      <c r="AM8" s="153">
        <v>37.843930635838149</v>
      </c>
      <c r="AN8" s="153">
        <v>12.96043165467626</v>
      </c>
      <c r="AO8" s="153"/>
      <c r="AP8" s="153">
        <v>4.4605738247452509</v>
      </c>
      <c r="AQ8" s="153">
        <v>10.606936416184972</v>
      </c>
    </row>
    <row r="9" spans="1:43" s="81" customFormat="1">
      <c r="A9" s="151" t="s">
        <v>760</v>
      </c>
      <c r="B9" s="152">
        <v>43030</v>
      </c>
      <c r="C9" s="153">
        <v>6.629366400089995</v>
      </c>
      <c r="D9" s="153">
        <v>5.8346550192790492</v>
      </c>
      <c r="E9" s="153">
        <v>5.0182817743767876</v>
      </c>
      <c r="F9" s="153">
        <v>10.313734055608162</v>
      </c>
      <c r="G9" s="153">
        <v>4.8187327988512623</v>
      </c>
      <c r="H9" s="153">
        <v>7.0810341061333641</v>
      </c>
      <c r="I9" s="153">
        <v>13.081646546218593</v>
      </c>
      <c r="J9" s="153">
        <v>6.1682563352916819</v>
      </c>
      <c r="K9" s="153">
        <v>12.927149967782</v>
      </c>
      <c r="L9" s="153">
        <v>6.5211081441011709</v>
      </c>
      <c r="M9" s="153">
        <v>9.7444495874634462</v>
      </c>
      <c r="N9" s="153"/>
      <c r="O9" s="153">
        <v>6.4451454426197872</v>
      </c>
      <c r="P9" s="153">
        <v>30.598701079760858</v>
      </c>
      <c r="Q9" s="153">
        <v>8.9030206462975645</v>
      </c>
      <c r="R9" s="153">
        <v>7.7966161927715341</v>
      </c>
      <c r="S9" s="153">
        <v>8.6725621598883489</v>
      </c>
      <c r="T9" s="153">
        <v>6.1720092741443606</v>
      </c>
      <c r="U9" s="153">
        <v>13.789246123760048</v>
      </c>
      <c r="V9" s="153">
        <v>8.404494382022472</v>
      </c>
      <c r="W9" s="153">
        <v>5.3583666317656364</v>
      </c>
      <c r="X9" s="153">
        <v>7.9537456557377579</v>
      </c>
      <c r="Y9" s="153"/>
      <c r="Z9" s="153">
        <v>8.4271781534460342</v>
      </c>
      <c r="AA9" s="153">
        <v>8.1424911168817857</v>
      </c>
      <c r="AB9" s="153">
        <v>6.0938350011086593</v>
      </c>
      <c r="AC9" s="153">
        <v>13.649201159247852</v>
      </c>
      <c r="AD9" s="153">
        <v>14.416246115929207</v>
      </c>
      <c r="AE9" s="153">
        <v>78.144444444444446</v>
      </c>
      <c r="AF9" s="153">
        <v>1.8574790586358196</v>
      </c>
      <c r="AG9" s="153">
        <v>12.585714285714285</v>
      </c>
      <c r="AH9" s="153">
        <v>69.622838771429159</v>
      </c>
      <c r="AI9" s="153">
        <v>50.644232939340597</v>
      </c>
      <c r="AJ9" s="153">
        <v>11.381742738589212</v>
      </c>
      <c r="AK9" s="153">
        <v>6.9311981020166078</v>
      </c>
      <c r="AL9" s="153">
        <v>5.8638627559490866</v>
      </c>
      <c r="AM9" s="153">
        <v>141.5609756097561</v>
      </c>
      <c r="AN9" s="153">
        <v>12.232876712328768</v>
      </c>
      <c r="AO9" s="153"/>
      <c r="AP9" s="153">
        <v>4.7521306968665984</v>
      </c>
      <c r="AQ9" s="153">
        <v>10.540462427745664</v>
      </c>
    </row>
    <row r="10" spans="1:43" s="81" customFormat="1">
      <c r="A10" s="151" t="s">
        <v>797</v>
      </c>
      <c r="B10" s="152">
        <v>43029</v>
      </c>
      <c r="C10" s="153">
        <v>6.7767705333537673</v>
      </c>
      <c r="D10" s="153">
        <v>6.0917806471625422</v>
      </c>
      <c r="E10" s="153">
        <v>5.1470193672749058</v>
      </c>
      <c r="F10" s="153">
        <v>10.482074747068882</v>
      </c>
      <c r="G10" s="153">
        <v>4.9132967949481712</v>
      </c>
      <c r="H10" s="153">
        <v>6.8409000469485557</v>
      </c>
      <c r="I10" s="153">
        <v>13.035495664024596</v>
      </c>
      <c r="J10" s="153">
        <v>6.1865859881029754</v>
      </c>
      <c r="K10" s="153">
        <v>14.318285524379952</v>
      </c>
      <c r="L10" s="153">
        <v>7.6365971220695279</v>
      </c>
      <c r="M10" s="153">
        <v>9.7368818064725708</v>
      </c>
      <c r="N10" s="153"/>
      <c r="O10" s="153">
        <v>6.2430296538203907</v>
      </c>
      <c r="P10" s="153">
        <v>28.387209345432527</v>
      </c>
      <c r="Q10" s="153">
        <v>8.8368774815307027</v>
      </c>
      <c r="R10" s="153">
        <v>8.1232833127136459</v>
      </c>
      <c r="S10" s="153">
        <v>8.7656593919826964</v>
      </c>
      <c r="T10" s="153">
        <v>6.3427390166912367</v>
      </c>
      <c r="U10" s="153">
        <v>13.819200527702094</v>
      </c>
      <c r="V10" s="153">
        <v>8.382022471910112</v>
      </c>
      <c r="W10" s="153">
        <v>5.376862628977519</v>
      </c>
      <c r="X10" s="153">
        <v>7.9934217026733059</v>
      </c>
      <c r="Y10" s="153"/>
      <c r="Z10" s="153">
        <v>8.5133289986996097</v>
      </c>
      <c r="AA10" s="153">
        <v>7.655604290132592</v>
      </c>
      <c r="AB10" s="153">
        <v>6.1511448355837564</v>
      </c>
      <c r="AC10" s="153">
        <v>13.88493320792932</v>
      </c>
      <c r="AD10" s="153">
        <v>13.917747023480965</v>
      </c>
      <c r="AE10" s="153">
        <v>77.855555555555554</v>
      </c>
      <c r="AF10" s="153">
        <v>1.8574790586358196</v>
      </c>
      <c r="AG10" s="153">
        <v>12.585714285714285</v>
      </c>
      <c r="AH10" s="153">
        <v>66.936708860759495</v>
      </c>
      <c r="AI10" s="153">
        <v>46.226678255830798</v>
      </c>
      <c r="AJ10" s="153">
        <v>12.049792531120332</v>
      </c>
      <c r="AK10" s="153">
        <v>6.524317912218268</v>
      </c>
      <c r="AL10" s="153">
        <v>6.0022136137244049</v>
      </c>
      <c r="AM10" s="153">
        <v>127.48780487804878</v>
      </c>
      <c r="AN10" s="153">
        <v>11.61986301369863</v>
      </c>
      <c r="AO10" s="153"/>
      <c r="AP10" s="153">
        <v>4.9132891186566177</v>
      </c>
      <c r="AQ10" s="153">
        <v>12.875886524822695</v>
      </c>
    </row>
    <row r="11" spans="1:43" s="81" customFormat="1">
      <c r="A11" s="151" t="s">
        <v>844</v>
      </c>
      <c r="B11" s="152">
        <v>43090</v>
      </c>
      <c r="C11" s="153">
        <v>7.0594914892690372</v>
      </c>
      <c r="D11" s="153">
        <v>7.0350577737602027</v>
      </c>
      <c r="E11" s="153">
        <v>5.2730303859128149</v>
      </c>
      <c r="F11" s="153">
        <v>10.857511513400018</v>
      </c>
      <c r="G11" s="153">
        <v>5.6099785535565356</v>
      </c>
      <c r="H11" s="153">
        <v>7.9835062450999894</v>
      </c>
      <c r="I11" s="153">
        <v>14.305274256202248</v>
      </c>
      <c r="J11" s="153">
        <v>6.4680415718698114</v>
      </c>
      <c r="K11" s="153">
        <v>15.230791779000903</v>
      </c>
      <c r="L11" s="153">
        <v>6.2349045858458387</v>
      </c>
      <c r="M11" s="153">
        <v>9.593413510141815</v>
      </c>
      <c r="N11" s="153"/>
      <c r="O11" s="153">
        <v>6.3214955798423764</v>
      </c>
      <c r="P11" s="153">
        <v>28.653989974090809</v>
      </c>
      <c r="Q11" s="153">
        <v>8.5904345149693846</v>
      </c>
      <c r="R11" s="153">
        <v>8.3199136236184472</v>
      </c>
      <c r="S11" s="153">
        <v>9.0065199523763155</v>
      </c>
      <c r="T11" s="153">
        <v>6.2642951149050239</v>
      </c>
      <c r="U11" s="153">
        <v>13.60585243731499</v>
      </c>
      <c r="V11" s="153">
        <v>9.3241106719367597</v>
      </c>
      <c r="W11" s="153">
        <v>7.4533393923328406</v>
      </c>
      <c r="X11" s="153">
        <v>8.0764194264008911</v>
      </c>
      <c r="Y11" s="153"/>
      <c r="Z11" s="153">
        <v>8.6501950585175553</v>
      </c>
      <c r="AA11" s="153">
        <v>8.2719887601819071</v>
      </c>
      <c r="AB11" s="153">
        <v>6.5203710171108007</v>
      </c>
      <c r="AC11" s="153">
        <v>13.372054992360464</v>
      </c>
      <c r="AD11" s="153">
        <v>13.611159041855172</v>
      </c>
      <c r="AE11" s="153">
        <v>76.49444444444444</v>
      </c>
      <c r="AF11" s="153">
        <v>1.8574790586358196</v>
      </c>
      <c r="AG11" s="153">
        <v>13.268072289156626</v>
      </c>
      <c r="AH11" s="153">
        <v>67.341772151898738</v>
      </c>
      <c r="AI11" s="153">
        <v>35.08</v>
      </c>
      <c r="AJ11" s="153">
        <v>12.647302904564315</v>
      </c>
      <c r="AK11" s="153">
        <v>6.0294426919032595</v>
      </c>
      <c r="AL11" s="153">
        <v>7.0691754288876592</v>
      </c>
      <c r="AM11" s="153">
        <v>145.26829268292684</v>
      </c>
      <c r="AN11" s="153">
        <v>11.235099337748345</v>
      </c>
      <c r="AO11" s="153"/>
      <c r="AP11" s="153">
        <v>5.0918796296961002</v>
      </c>
      <c r="AQ11" s="153">
        <v>6.4815054654716882</v>
      </c>
    </row>
    <row r="12" spans="1:43">
      <c r="A12" s="151" t="s">
        <v>874</v>
      </c>
      <c r="B12" s="152">
        <v>43120</v>
      </c>
      <c r="C12" s="153">
        <v>7.1701543738755582</v>
      </c>
      <c r="D12" s="153">
        <v>7.3985630222373322</v>
      </c>
      <c r="E12" s="153">
        <v>5.2910431237708231</v>
      </c>
      <c r="F12" s="153">
        <v>11.354335826527523</v>
      </c>
      <c r="G12" s="153">
        <v>5.4408424121875143</v>
      </c>
      <c r="H12" s="153">
        <v>8.6866379865639392</v>
      </c>
      <c r="I12" s="153">
        <v>13.59781124906087</v>
      </c>
      <c r="J12" s="153">
        <v>6.6042199502919958</v>
      </c>
      <c r="K12" s="153">
        <v>14.035948200536216</v>
      </c>
      <c r="L12" s="153">
        <v>6.5855160081701589</v>
      </c>
      <c r="M12" s="153">
        <v>8.9764696906189361</v>
      </c>
      <c r="N12" s="153"/>
      <c r="O12" s="153">
        <v>6.0831515364994431</v>
      </c>
      <c r="P12" s="153">
        <v>27.278006845957712</v>
      </c>
      <c r="Q12" s="153">
        <v>8.7598526107904942</v>
      </c>
      <c r="R12" s="153">
        <v>8.9954288591128186</v>
      </c>
      <c r="S12" s="153">
        <v>9.0132398330491963</v>
      </c>
      <c r="T12" s="153">
        <v>6.2970673490941165</v>
      </c>
      <c r="U12" s="153">
        <v>13.141819952497016</v>
      </c>
      <c r="V12" s="153">
        <v>7.849802371541502</v>
      </c>
      <c r="W12" s="153">
        <v>7.357688650556379</v>
      </c>
      <c r="X12" s="153">
        <v>8.0373738950693046</v>
      </c>
      <c r="Y12" s="153"/>
      <c r="Z12" s="153">
        <v>8.6538524057217163</v>
      </c>
      <c r="AA12" s="153">
        <v>7.7435384553880606</v>
      </c>
      <c r="AB12" s="153">
        <v>5.7516435453910084</v>
      </c>
      <c r="AC12" s="153">
        <v>13.254046974539797</v>
      </c>
      <c r="AD12" s="153">
        <v>12.069148094849888</v>
      </c>
      <c r="AE12" s="153">
        <v>75.972222222222229</v>
      </c>
      <c r="AF12" s="153">
        <v>1.8574790586358196</v>
      </c>
      <c r="AG12" s="153">
        <v>11.572289156626505</v>
      </c>
      <c r="AH12" s="153">
        <v>65.721518987341767</v>
      </c>
      <c r="AI12" s="153">
        <v>30.268571428571427</v>
      </c>
      <c r="AJ12" s="153">
        <v>8.6035805626598467</v>
      </c>
      <c r="AK12" s="153">
        <v>5.5278654048370139</v>
      </c>
      <c r="AL12" s="153">
        <v>6.6203652462645266</v>
      </c>
      <c r="AM12" s="153">
        <v>174.5</v>
      </c>
      <c r="AN12" s="153">
        <v>11.235099337748345</v>
      </c>
      <c r="AO12" s="153"/>
      <c r="AP12" s="153">
        <v>5.3064561153779497</v>
      </c>
      <c r="AQ12" s="153">
        <v>7.8557478112210539</v>
      </c>
    </row>
    <row r="13" spans="1:43">
      <c r="A13" s="151" t="s">
        <v>906</v>
      </c>
      <c r="B13" s="152">
        <v>43150</v>
      </c>
      <c r="C13" s="153">
        <v>6.8210180696016787</v>
      </c>
      <c r="D13" s="153">
        <v>6.4114560084213812</v>
      </c>
      <c r="E13" s="153">
        <v>5.3412521653056171</v>
      </c>
      <c r="F13" s="153">
        <v>10.330190328258842</v>
      </c>
      <c r="G13" s="153">
        <v>5.1244299741177439</v>
      </c>
      <c r="H13" s="153">
        <v>6.915947929898878</v>
      </c>
      <c r="I13" s="153">
        <v>13.078648851748762</v>
      </c>
      <c r="J13" s="153">
        <v>6.6758903594868659</v>
      </c>
      <c r="K13" s="153">
        <v>13.334077041993712</v>
      </c>
      <c r="L13" s="153">
        <v>6.5075972064869889</v>
      </c>
      <c r="M13" s="153">
        <v>8.8743304117464543</v>
      </c>
      <c r="N13" s="153"/>
      <c r="O13" s="153">
        <v>6.10896430092592</v>
      </c>
      <c r="P13" s="153">
        <v>26.260851584414944</v>
      </c>
      <c r="Q13" s="153">
        <v>9.0529323045195866</v>
      </c>
      <c r="R13" s="153">
        <v>9.0166820127421712</v>
      </c>
      <c r="S13" s="153">
        <v>8.539130233096758</v>
      </c>
      <c r="T13" s="153">
        <v>5.8857212979083684</v>
      </c>
      <c r="U13" s="153">
        <v>13.319421878207184</v>
      </c>
      <c r="V13" s="153">
        <v>7.5296442687747032</v>
      </c>
      <c r="W13" s="153">
        <v>7.1869244541148047</v>
      </c>
      <c r="X13" s="153">
        <v>8.3448891787313926</v>
      </c>
      <c r="Y13" s="153"/>
      <c r="Z13" s="153">
        <v>8.2270726196041757</v>
      </c>
      <c r="AA13" s="153">
        <v>7.4203881088872787</v>
      </c>
      <c r="AB13" s="153">
        <v>6.529546178396239</v>
      </c>
      <c r="AC13" s="153">
        <v>11.322813575231187</v>
      </c>
      <c r="AD13" s="153">
        <v>10.516699612693781</v>
      </c>
      <c r="AE13" s="153">
        <v>73.572222222222223</v>
      </c>
      <c r="AF13" s="153">
        <v>1.8574790586358196</v>
      </c>
      <c r="AG13" s="153">
        <v>10.5</v>
      </c>
      <c r="AH13" s="153">
        <v>65.481012658227854</v>
      </c>
      <c r="AI13" s="153">
        <v>14.573809523809524</v>
      </c>
      <c r="AJ13" s="153">
        <v>8.749360613810742</v>
      </c>
      <c r="AK13" s="153">
        <v>6.5141955835962149</v>
      </c>
      <c r="AL13" s="153">
        <v>6.4997232982844491</v>
      </c>
      <c r="AM13" s="153">
        <v>244.75</v>
      </c>
      <c r="AN13" s="153">
        <v>11.235099337748345</v>
      </c>
      <c r="AO13" s="153"/>
      <c r="AP13" s="153">
        <v>5.1536726315800268</v>
      </c>
      <c r="AQ13" s="153">
        <v>7.1310159042635863</v>
      </c>
    </row>
    <row r="14" spans="1:43">
      <c r="A14" s="151" t="s">
        <v>947</v>
      </c>
      <c r="B14" s="152">
        <v>43178</v>
      </c>
      <c r="C14" s="153">
        <v>6.4422686995656608</v>
      </c>
      <c r="D14" s="153">
        <v>6.3084829231042701</v>
      </c>
      <c r="E14" s="153">
        <v>5.3835293504734372</v>
      </c>
      <c r="F14" s="153">
        <v>9.2783307710896352</v>
      </c>
      <c r="G14" s="153">
        <v>4.8443983402489623</v>
      </c>
      <c r="H14" s="153">
        <v>6.0745068348229569</v>
      </c>
      <c r="I14" s="153">
        <v>12.34611532870332</v>
      </c>
      <c r="J14" s="153">
        <v>6.0263809120439005</v>
      </c>
      <c r="K14" s="153">
        <v>12.867536463506621</v>
      </c>
      <c r="L14" s="153">
        <v>5.9301297882688209</v>
      </c>
      <c r="M14" s="153">
        <v>8.689193703498157</v>
      </c>
      <c r="N14" s="153"/>
      <c r="O14" s="153">
        <v>6.1340651070245773</v>
      </c>
      <c r="P14" s="153">
        <v>26.92569870371667</v>
      </c>
      <c r="Q14" s="153">
        <v>9.3378473188706828</v>
      </c>
      <c r="R14" s="153">
        <v>8.1421887177014725</v>
      </c>
      <c r="S14" s="153">
        <v>8.6102209383948729</v>
      </c>
      <c r="T14" s="153">
        <v>5.9511158342189159</v>
      </c>
      <c r="U14" s="153">
        <v>12.939974960080967</v>
      </c>
      <c r="V14" s="153">
        <v>6.6403162055335967</v>
      </c>
      <c r="W14" s="153">
        <v>7.2683981942314775</v>
      </c>
      <c r="X14" s="153">
        <v>8.4292576996916821</v>
      </c>
      <c r="Y14" s="153"/>
      <c r="Z14" s="153">
        <v>8.1271622253389442</v>
      </c>
      <c r="AA14" s="153">
        <v>6.8469526587427314</v>
      </c>
      <c r="AB14" s="153">
        <v>6.1900645668610803</v>
      </c>
      <c r="AC14" s="153">
        <v>10.519938099792219</v>
      </c>
      <c r="AD14" s="153">
        <v>8.2707519791359552</v>
      </c>
      <c r="AE14" s="153">
        <v>74.538888888888891</v>
      </c>
      <c r="AF14" s="153">
        <v>1.8574790586358196</v>
      </c>
      <c r="AG14" s="153">
        <v>10.481927710843374</v>
      </c>
      <c r="AH14" s="153">
        <v>65.455696202531641</v>
      </c>
      <c r="AI14" s="153">
        <v>12.438095238095238</v>
      </c>
      <c r="AJ14" s="153">
        <v>8.8695652173913047</v>
      </c>
      <c r="AK14" s="153">
        <v>6.4300736067297581</v>
      </c>
      <c r="AL14" s="153">
        <v>6.8079690094078584</v>
      </c>
      <c r="AM14" s="153">
        <v>187.6</v>
      </c>
      <c r="AN14" s="153">
        <v>9.6887417218543046</v>
      </c>
      <c r="AO14" s="153"/>
      <c r="AP14" s="153">
        <v>5.1125058071503071</v>
      </c>
      <c r="AQ14" s="153">
        <v>6.7384582058433296</v>
      </c>
    </row>
    <row r="15" spans="1:43">
      <c r="A15" s="151" t="s">
        <v>1041</v>
      </c>
      <c r="B15" s="152">
        <v>43208</v>
      </c>
      <c r="C15" s="153">
        <v>6.3196181554716437</v>
      </c>
      <c r="D15" s="153">
        <v>5.7643927861864013</v>
      </c>
      <c r="E15" s="153">
        <v>5.3403488296699733</v>
      </c>
      <c r="F15" s="153">
        <v>8.9708254264289646</v>
      </c>
      <c r="G15" s="153">
        <v>4.748546690768662</v>
      </c>
      <c r="H15" s="153">
        <v>6.4848570684346152</v>
      </c>
      <c r="I15" s="153">
        <v>11.459099731787743</v>
      </c>
      <c r="J15" s="153">
        <v>5.9502078406752386</v>
      </c>
      <c r="K15" s="153">
        <v>12.553448069842645</v>
      </c>
      <c r="L15" s="153">
        <v>5.9883756647405413</v>
      </c>
      <c r="M15" s="153">
        <v>8.2729264637655415</v>
      </c>
      <c r="N15" s="153"/>
      <c r="O15" s="153">
        <v>5.9261234421686151</v>
      </c>
      <c r="P15" s="153">
        <v>26.673255866639757</v>
      </c>
      <c r="Q15" s="153">
        <v>9.5926487661992983</v>
      </c>
      <c r="R15" s="153">
        <v>7.8332988128237009</v>
      </c>
      <c r="S15" s="153">
        <v>9.7920079315059336</v>
      </c>
      <c r="T15" s="153">
        <v>5.7579225591977981</v>
      </c>
      <c r="U15" s="153">
        <v>12.796488244655469</v>
      </c>
      <c r="V15" s="153">
        <v>6.7272727272727275</v>
      </c>
      <c r="W15" s="153">
        <v>6.6520365139106596</v>
      </c>
      <c r="X15" s="153">
        <v>7.9438649848809835</v>
      </c>
      <c r="Y15" s="153"/>
      <c r="Z15" s="153">
        <v>8.0559256661991583</v>
      </c>
      <c r="AA15" s="153">
        <v>6.229085128087398</v>
      </c>
      <c r="AB15" s="153">
        <v>5.9179591514583159</v>
      </c>
      <c r="AC15" s="153">
        <v>11.413291652307462</v>
      </c>
      <c r="AD15" s="153">
        <v>8.7931157707621299</v>
      </c>
      <c r="AE15" s="153">
        <v>74.533333333333331</v>
      </c>
      <c r="AF15" s="153">
        <v>1.8574790586358196</v>
      </c>
      <c r="AG15" s="153">
        <v>8.7771084337349397</v>
      </c>
      <c r="AH15" s="153">
        <v>65.35443037974683</v>
      </c>
      <c r="AI15" s="153">
        <v>12.566666666666666</v>
      </c>
      <c r="AJ15" s="153">
        <v>8.1636828644501271</v>
      </c>
      <c r="AK15" s="153">
        <v>5.7131578947368418</v>
      </c>
      <c r="AL15" s="153">
        <v>6.0553403431101271</v>
      </c>
      <c r="AM15" s="153">
        <v>179.35</v>
      </c>
      <c r="AN15" s="153">
        <v>10.049668874172186</v>
      </c>
      <c r="AO15" s="153"/>
      <c r="AP15" s="153">
        <v>5.3119579608467316</v>
      </c>
      <c r="AQ15" s="153">
        <v>6.4355196880246979</v>
      </c>
    </row>
    <row r="16" spans="1:43">
      <c r="A16" s="151" t="s">
        <v>1094</v>
      </c>
      <c r="B16" s="152">
        <v>43241</v>
      </c>
      <c r="C16" s="153">
        <v>6.1491469440532196</v>
      </c>
      <c r="D16" s="153">
        <v>5.7987519081394261</v>
      </c>
      <c r="E16" s="153">
        <v>4.7537898043509434</v>
      </c>
      <c r="F16" s="153">
        <v>8.9410114259903857</v>
      </c>
      <c r="G16" s="153">
        <v>4.5661640852881966</v>
      </c>
      <c r="H16" s="153">
        <v>6.3485302796351961</v>
      </c>
      <c r="I16" s="153">
        <v>13.158647991487193</v>
      </c>
      <c r="J16" s="153">
        <v>5.725549852673451</v>
      </c>
      <c r="K16" s="153">
        <v>12.6220283119798</v>
      </c>
      <c r="L16" s="153">
        <v>6.1119130658579781</v>
      </c>
      <c r="M16" s="153">
        <v>8.6450120626657458</v>
      </c>
      <c r="N16" s="153"/>
      <c r="O16" s="153">
        <v>6.0332070091395522</v>
      </c>
      <c r="P16" s="153">
        <v>25.129386934092214</v>
      </c>
      <c r="Q16" s="153">
        <v>8.997903182139412</v>
      </c>
      <c r="R16" s="153">
        <v>8.0638155102182267</v>
      </c>
      <c r="S16" s="153">
        <v>10.681433986769417</v>
      </c>
      <c r="T16" s="153">
        <v>6.0944423814828568</v>
      </c>
      <c r="U16" s="153">
        <v>11.033084009098047</v>
      </c>
      <c r="V16" s="153">
        <v>6.542553191489362</v>
      </c>
      <c r="W16" s="153">
        <v>6.6372689235762499</v>
      </c>
      <c r="X16" s="153">
        <v>8.4189905071341169</v>
      </c>
      <c r="Y16" s="153"/>
      <c r="Z16" s="153">
        <v>8.267262850306917</v>
      </c>
      <c r="AA16" s="153">
        <v>6.8398967305400893</v>
      </c>
      <c r="AB16" s="153">
        <v>6.1751748948523364</v>
      </c>
      <c r="AC16" s="153">
        <v>10.731188984674557</v>
      </c>
      <c r="AD16" s="153">
        <v>11.478747845017562</v>
      </c>
      <c r="AE16" s="153">
        <v>583.304347826087</v>
      </c>
      <c r="AF16" s="153">
        <v>1.8574790586358196</v>
      </c>
      <c r="AG16" s="153">
        <v>8.2801204819277103</v>
      </c>
      <c r="AH16" s="153">
        <v>113.57777777777778</v>
      </c>
      <c r="AI16" s="153">
        <v>13.161904761904761</v>
      </c>
      <c r="AJ16" s="153">
        <v>8.3606138107416879</v>
      </c>
      <c r="AK16" s="153">
        <v>8.4862745098039216</v>
      </c>
      <c r="AL16" s="153">
        <v>6.0890979524073048</v>
      </c>
      <c r="AM16" s="153">
        <v>210.25</v>
      </c>
      <c r="AN16" s="153">
        <v>11.943708609271523</v>
      </c>
      <c r="AO16" s="153"/>
      <c r="AP16" s="153">
        <v>4.6579072275051656</v>
      </c>
      <c r="AQ16" s="153">
        <v>7.0051160743756187</v>
      </c>
    </row>
    <row r="17" spans="6:9" ht="18.75">
      <c r="F17" s="209" t="s">
        <v>668</v>
      </c>
      <c r="G17" s="144" t="s">
        <v>1094</v>
      </c>
      <c r="H17" s="144" t="s">
        <v>1109</v>
      </c>
      <c r="I17" s="144" t="s">
        <v>1376</v>
      </c>
    </row>
    <row r="18" spans="6:9" ht="18.75">
      <c r="F18" s="213" t="s">
        <v>397</v>
      </c>
      <c r="G18" s="275">
        <v>6.1491469440532196</v>
      </c>
      <c r="H18" s="275">
        <v>6.3196181554716437</v>
      </c>
      <c r="I18" s="275">
        <v>6.4422686995656608</v>
      </c>
    </row>
    <row r="19" spans="6:9" ht="34.5">
      <c r="F19" s="96" t="s">
        <v>421</v>
      </c>
      <c r="G19" s="157">
        <v>583.304347826087</v>
      </c>
      <c r="H19" s="157">
        <v>74.533333333333331</v>
      </c>
      <c r="I19" s="157">
        <v>74.538888888888891</v>
      </c>
    </row>
    <row r="20" spans="6:9">
      <c r="F20" s="96" t="s">
        <v>428</v>
      </c>
      <c r="G20" s="157">
        <v>210.25</v>
      </c>
      <c r="H20" s="157">
        <v>179.35</v>
      </c>
      <c r="I20" s="157">
        <v>187.6</v>
      </c>
    </row>
    <row r="21" spans="6:9">
      <c r="F21" s="96" t="s">
        <v>40</v>
      </c>
      <c r="G21" s="157">
        <v>113.57777777777778</v>
      </c>
      <c r="H21" s="157">
        <v>65.35443037974683</v>
      </c>
      <c r="I21" s="157">
        <v>65.455696202531641</v>
      </c>
    </row>
    <row r="22" spans="6:9">
      <c r="F22" s="96" t="s">
        <v>406</v>
      </c>
      <c r="G22" s="157">
        <v>25.129386934092214</v>
      </c>
      <c r="H22" s="157">
        <v>26.673255866639757</v>
      </c>
      <c r="I22" s="157">
        <v>26.92569870371667</v>
      </c>
    </row>
    <row r="23" spans="6:9">
      <c r="F23" s="96" t="s">
        <v>424</v>
      </c>
      <c r="G23" s="157">
        <v>13.161904761904761</v>
      </c>
      <c r="H23" s="157">
        <v>12.566666666666666</v>
      </c>
      <c r="I23" s="157">
        <v>12.438095238095238</v>
      </c>
    </row>
    <row r="24" spans="6:9">
      <c r="F24" s="96" t="s">
        <v>16</v>
      </c>
      <c r="G24" s="157">
        <v>13.158647991487193</v>
      </c>
      <c r="H24" s="157">
        <v>11.459099731787743</v>
      </c>
      <c r="I24" s="157">
        <v>12.34611532870332</v>
      </c>
    </row>
    <row r="25" spans="6:9">
      <c r="F25" s="96" t="s">
        <v>401</v>
      </c>
      <c r="G25" s="157">
        <v>12.6220283119798</v>
      </c>
      <c r="H25" s="157">
        <v>12.553448069842645</v>
      </c>
      <c r="I25" s="157">
        <v>12.867536463506621</v>
      </c>
    </row>
    <row r="26" spans="6:9" ht="19.5">
      <c r="F26" s="213" t="s">
        <v>752</v>
      </c>
      <c r="G26" s="140" t="s">
        <v>589</v>
      </c>
      <c r="H26" s="140" t="s">
        <v>667</v>
      </c>
      <c r="I26" s="140" t="s">
        <v>1376</v>
      </c>
    </row>
    <row r="27" spans="6:9">
      <c r="F27" s="96" t="s">
        <v>405</v>
      </c>
      <c r="G27" s="157">
        <v>6.0332070091395522</v>
      </c>
      <c r="H27" s="157">
        <v>5.9261234421686151</v>
      </c>
      <c r="I27" s="157">
        <v>6.1340651070245773</v>
      </c>
    </row>
    <row r="28" spans="6:9">
      <c r="F28" s="96" t="s">
        <v>29</v>
      </c>
      <c r="G28" s="157">
        <v>5.7987519081394261</v>
      </c>
      <c r="H28" s="157">
        <v>5.7643927861864013</v>
      </c>
      <c r="I28" s="157">
        <v>6.3084829231042701</v>
      </c>
    </row>
    <row r="29" spans="6:9">
      <c r="F29" s="96" t="s">
        <v>400</v>
      </c>
      <c r="G29" s="157">
        <v>5.725549852673451</v>
      </c>
      <c r="H29" s="157">
        <v>5.9502078406752386</v>
      </c>
      <c r="I29" s="157">
        <v>6.0263809120439005</v>
      </c>
    </row>
    <row r="30" spans="6:9">
      <c r="F30" s="96" t="s">
        <v>39</v>
      </c>
      <c r="G30" s="157">
        <v>4.7537898043509434</v>
      </c>
      <c r="H30" s="157">
        <v>5.3403488296699733</v>
      </c>
      <c r="I30" s="157">
        <v>5.3835293504734372</v>
      </c>
    </row>
    <row r="31" spans="6:9">
      <c r="F31" s="96" t="s">
        <v>431</v>
      </c>
      <c r="G31" s="157">
        <v>4.6579072275051656</v>
      </c>
      <c r="H31" s="157">
        <v>5.3119579608467316</v>
      </c>
      <c r="I31" s="157">
        <v>5.1125058071503071</v>
      </c>
    </row>
    <row r="32" spans="6:9">
      <c r="F32" s="96" t="s">
        <v>399</v>
      </c>
      <c r="G32" s="157">
        <v>4.5661640852881966</v>
      </c>
      <c r="H32" s="157">
        <v>4.748546690768662</v>
      </c>
      <c r="I32" s="157">
        <v>4.8443983402489623</v>
      </c>
    </row>
    <row r="33" spans="6:9">
      <c r="F33" s="96" t="s">
        <v>422</v>
      </c>
      <c r="G33" s="157">
        <v>1.8574790586358196</v>
      </c>
      <c r="H33" s="157">
        <v>1.8574790586358196</v>
      </c>
      <c r="I33" s="157">
        <v>1.8574790586358196</v>
      </c>
    </row>
    <row r="34" spans="6:9">
      <c r="F34" s="76"/>
    </row>
    <row r="35" spans="6:9">
      <c r="F35" s="76"/>
    </row>
    <row r="36" spans="6:9">
      <c r="F36" s="76"/>
    </row>
    <row r="37" spans="6:9">
      <c r="F37" s="76"/>
    </row>
    <row r="38" spans="6:9">
      <c r="F38" s="76"/>
    </row>
    <row r="39" spans="6:9">
      <c r="F39" s="76"/>
    </row>
    <row r="40" spans="6:9">
      <c r="F40" s="76"/>
    </row>
    <row r="41" spans="6:9">
      <c r="F41" s="76"/>
    </row>
    <row r="42" spans="6:9">
      <c r="F42" s="76"/>
    </row>
    <row r="43" spans="6:9">
      <c r="F43" s="76"/>
    </row>
    <row r="44" spans="6:9">
      <c r="F44" s="76"/>
    </row>
    <row r="45" spans="6:9">
      <c r="F45" s="76"/>
    </row>
    <row r="46" spans="6:9">
      <c r="F46" s="76"/>
    </row>
    <row r="47" spans="6:9">
      <c r="F47" s="76"/>
    </row>
    <row r="48" spans="6:9">
      <c r="F48" s="76"/>
    </row>
    <row r="49" spans="6:12">
      <c r="F49" s="76"/>
    </row>
    <row r="50" spans="6:12">
      <c r="F50" s="76"/>
    </row>
    <row r="51" spans="6:12">
      <c r="F51" s="76"/>
    </row>
    <row r="52" spans="6:12">
      <c r="F52" s="76"/>
    </row>
    <row r="53" spans="6:12">
      <c r="F53" s="76"/>
    </row>
    <row r="54" spans="6:12">
      <c r="F54" s="76"/>
    </row>
    <row r="55" spans="6:12">
      <c r="F55" s="76"/>
    </row>
    <row r="56" spans="6:12">
      <c r="F56" s="76"/>
    </row>
    <row r="57" spans="6:12">
      <c r="F57" s="76"/>
    </row>
    <row r="58" spans="6:12">
      <c r="F58" s="76"/>
    </row>
    <row r="59" spans="6:12">
      <c r="F59" s="76"/>
    </row>
    <row r="60" spans="6:12">
      <c r="F60" s="76"/>
    </row>
    <row r="61" spans="6:12">
      <c r="F61" s="76"/>
      <c r="J61" s="117"/>
      <c r="L61" s="117"/>
    </row>
    <row r="62" spans="6:12">
      <c r="F62" s="76"/>
      <c r="J62" s="117"/>
      <c r="L62" s="117"/>
    </row>
    <row r="63" spans="6:12">
      <c r="F63" s="76"/>
      <c r="J63" s="117"/>
      <c r="L63" s="117"/>
    </row>
    <row r="64" spans="6:12">
      <c r="F64" s="76"/>
      <c r="J64" s="117"/>
      <c r="L64" s="117"/>
    </row>
    <row r="65" spans="6:16">
      <c r="F65" s="76"/>
      <c r="J65" s="117"/>
      <c r="L65" s="117"/>
    </row>
    <row r="66" spans="6:16">
      <c r="F66" s="76"/>
      <c r="J66" s="117"/>
      <c r="L66" s="117"/>
    </row>
    <row r="67" spans="6:16">
      <c r="F67" s="76"/>
      <c r="J67" s="117"/>
      <c r="L67" s="117"/>
    </row>
    <row r="68" spans="6:16">
      <c r="F68" s="76"/>
      <c r="J68" s="117"/>
      <c r="L68" s="117"/>
    </row>
    <row r="69" spans="6:16">
      <c r="F69" s="76"/>
      <c r="J69" s="117"/>
      <c r="L69" s="117"/>
    </row>
    <row r="70" spans="6:16">
      <c r="F70" s="76"/>
      <c r="J70" s="117"/>
      <c r="L70" s="117"/>
    </row>
    <row r="71" spans="6:16">
      <c r="F71" s="76"/>
      <c r="J71" s="117"/>
      <c r="L71" s="117"/>
    </row>
    <row r="72" spans="6:16">
      <c r="F72" s="76"/>
      <c r="J72" s="117"/>
      <c r="L72" s="117"/>
    </row>
    <row r="73" spans="6:16">
      <c r="F73" s="76"/>
      <c r="J73" s="117"/>
      <c r="L73" s="117"/>
    </row>
    <row r="74" spans="6:16">
      <c r="F74" s="76"/>
      <c r="J74" s="117"/>
      <c r="L74" s="117"/>
    </row>
    <row r="75" spans="6:16">
      <c r="F75" s="76"/>
      <c r="J75" s="117"/>
      <c r="L75" s="117"/>
    </row>
    <row r="76" spans="6:16">
      <c r="F76" s="76"/>
      <c r="J76" s="117"/>
      <c r="L76" s="117"/>
    </row>
    <row r="77" spans="6:16">
      <c r="F77" s="76"/>
      <c r="J77" s="117"/>
      <c r="L77" s="117"/>
    </row>
    <row r="78" spans="6:16">
      <c r="F78" s="76"/>
      <c r="J78" s="117"/>
      <c r="L78" s="117"/>
    </row>
    <row r="79" spans="6:16">
      <c r="F79" s="76"/>
      <c r="J79" s="117"/>
      <c r="L79" s="117"/>
    </row>
    <row r="80" spans="6:16">
      <c r="F80" s="76"/>
      <c r="G80" s="117"/>
      <c r="I80" s="81"/>
      <c r="L80" s="117"/>
      <c r="P80" s="81"/>
    </row>
    <row r="81" spans="6:16">
      <c r="F81" s="76"/>
      <c r="G81" s="117"/>
      <c r="I81" s="81"/>
      <c r="L81" s="117"/>
      <c r="P81" s="81"/>
    </row>
    <row r="82" spans="6:16">
      <c r="F82" s="76"/>
      <c r="G82" s="117"/>
      <c r="I82" s="81"/>
      <c r="L82" s="117"/>
      <c r="P82" s="81"/>
    </row>
    <row r="83" spans="6:16">
      <c r="F83" s="76"/>
      <c r="G83" s="117"/>
      <c r="I83" s="81"/>
      <c r="L83" s="117"/>
      <c r="P83" s="81"/>
    </row>
    <row r="84" spans="6:16">
      <c r="F84" s="76"/>
      <c r="G84" s="117"/>
      <c r="I84" s="81"/>
      <c r="L84" s="117"/>
      <c r="P84" s="81"/>
    </row>
    <row r="85" spans="6:16">
      <c r="F85" s="76"/>
      <c r="G85" s="117"/>
      <c r="I85" s="81"/>
      <c r="L85" s="117"/>
      <c r="P85" s="81"/>
    </row>
    <row r="86" spans="6:16">
      <c r="F86" s="76"/>
      <c r="G86" s="117"/>
      <c r="I86" s="81"/>
      <c r="L86" s="117"/>
      <c r="P86" s="81"/>
    </row>
    <row r="87" spans="6:16">
      <c r="F87" s="76"/>
      <c r="G87" s="117"/>
      <c r="I87" s="81"/>
      <c r="L87" s="117"/>
      <c r="P87" s="81"/>
    </row>
    <row r="88" spans="6:16">
      <c r="F88" s="76"/>
      <c r="G88" s="117"/>
      <c r="I88" s="81"/>
      <c r="L88" s="117"/>
      <c r="P88" s="81"/>
    </row>
    <row r="89" spans="6:16">
      <c r="F89" s="76"/>
      <c r="G89" s="117"/>
      <c r="I89" s="81"/>
      <c r="L89" s="117"/>
      <c r="P89" s="81"/>
    </row>
    <row r="90" spans="6:16">
      <c r="F90" s="76"/>
      <c r="G90" s="117"/>
      <c r="I90" s="81"/>
      <c r="L90" s="117"/>
      <c r="P90" s="81"/>
    </row>
    <row r="91" spans="6:16">
      <c r="F91" s="76"/>
      <c r="G91" s="117"/>
      <c r="I91" s="81"/>
      <c r="L91" s="117"/>
      <c r="P91" s="81"/>
    </row>
    <row r="92" spans="6:16">
      <c r="F92" s="76"/>
      <c r="G92" s="117"/>
      <c r="I92" s="81"/>
      <c r="L92" s="117"/>
      <c r="P92" s="81"/>
    </row>
    <row r="93" spans="6:16">
      <c r="F93" s="76"/>
      <c r="G93" s="117"/>
      <c r="I93" s="81"/>
      <c r="L93" s="117"/>
      <c r="P93" s="81"/>
    </row>
    <row r="94" spans="6:16">
      <c r="F94" s="76"/>
      <c r="G94" s="117"/>
      <c r="I94" s="81"/>
      <c r="L94" s="117"/>
      <c r="P94" s="81"/>
    </row>
    <row r="95" spans="6:16">
      <c r="F95" s="76"/>
      <c r="G95" s="117"/>
      <c r="I95" s="81"/>
      <c r="L95" s="117"/>
      <c r="P95" s="81"/>
    </row>
    <row r="96" spans="6:16">
      <c r="F96" s="76"/>
      <c r="G96" s="117"/>
      <c r="I96" s="81"/>
      <c r="L96" s="117"/>
      <c r="P96" s="81"/>
    </row>
    <row r="97" spans="6:16">
      <c r="F97" s="76"/>
      <c r="G97" s="117"/>
      <c r="I97" s="81"/>
      <c r="L97" s="117"/>
      <c r="P97" s="81"/>
    </row>
    <row r="98" spans="6:16">
      <c r="F98" s="76"/>
      <c r="G98" s="117"/>
      <c r="I98" s="81"/>
      <c r="L98" s="117"/>
      <c r="P98" s="81"/>
    </row>
    <row r="99" spans="6:16">
      <c r="F99" s="76"/>
      <c r="G99" s="117"/>
      <c r="I99" s="81"/>
      <c r="L99" s="117"/>
      <c r="P99" s="81"/>
    </row>
    <row r="100" spans="6:16">
      <c r="F100" s="76"/>
      <c r="G100" s="117"/>
      <c r="I100" s="81"/>
      <c r="L100" s="117"/>
      <c r="P100" s="81"/>
    </row>
    <row r="101" spans="6:16">
      <c r="F101" s="76"/>
      <c r="G101" s="117"/>
      <c r="I101" s="81"/>
      <c r="L101" s="117"/>
      <c r="P101" s="81"/>
    </row>
    <row r="102" spans="6:16">
      <c r="F102" s="76"/>
      <c r="G102" s="117"/>
      <c r="I102" s="81"/>
      <c r="L102" s="117"/>
      <c r="P102" s="81"/>
    </row>
    <row r="103" spans="6:16">
      <c r="F103" s="76"/>
      <c r="G103" s="117"/>
      <c r="I103" s="81"/>
      <c r="L103" s="117"/>
      <c r="P103" s="81"/>
    </row>
    <row r="104" spans="6:16">
      <c r="F104" s="76"/>
      <c r="G104" s="117"/>
      <c r="I104" s="81"/>
      <c r="L104" s="117"/>
      <c r="P104" s="81"/>
    </row>
    <row r="105" spans="6:16">
      <c r="F105" s="76"/>
      <c r="G105" s="117"/>
      <c r="I105" s="81"/>
      <c r="L105" s="117"/>
      <c r="P105" s="81"/>
    </row>
    <row r="106" spans="6:16">
      <c r="F106" s="76"/>
      <c r="G106" s="117"/>
      <c r="I106" s="81"/>
      <c r="L106" s="117"/>
      <c r="P106" s="81"/>
    </row>
    <row r="107" spans="6:16">
      <c r="F107" s="76"/>
      <c r="G107" s="117"/>
      <c r="I107" s="81"/>
      <c r="L107" s="117"/>
      <c r="P107" s="81"/>
    </row>
    <row r="108" spans="6:16">
      <c r="F108" s="76"/>
      <c r="G108" s="117"/>
      <c r="I108" s="81"/>
      <c r="L108" s="117"/>
      <c r="P108" s="81"/>
    </row>
    <row r="109" spans="6:16">
      <c r="F109" s="76"/>
      <c r="G109" s="117"/>
      <c r="I109" s="81"/>
      <c r="L109" s="117"/>
      <c r="P109" s="81"/>
    </row>
    <row r="110" spans="6:16">
      <c r="F110" s="76"/>
      <c r="G110" s="117"/>
      <c r="I110" s="81"/>
      <c r="L110" s="117"/>
      <c r="P110" s="81"/>
    </row>
    <row r="111" spans="6:16">
      <c r="F111" s="76"/>
      <c r="G111" s="117"/>
      <c r="I111" s="81"/>
      <c r="L111" s="117"/>
      <c r="P111" s="81"/>
    </row>
    <row r="112" spans="6:16">
      <c r="F112" s="76"/>
      <c r="G112" s="117"/>
      <c r="I112" s="81"/>
      <c r="L112" s="117"/>
      <c r="P112" s="81"/>
    </row>
    <row r="113" spans="6:16">
      <c r="F113" s="76"/>
      <c r="G113" s="117"/>
      <c r="I113" s="81"/>
      <c r="L113" s="117"/>
      <c r="P113" s="81"/>
    </row>
    <row r="114" spans="6:16">
      <c r="F114" s="76"/>
      <c r="G114" s="117"/>
      <c r="I114" s="81"/>
      <c r="L114" s="117"/>
      <c r="P114" s="81"/>
    </row>
    <row r="115" spans="6:16">
      <c r="F115" s="76"/>
      <c r="G115" s="117"/>
      <c r="I115" s="81"/>
      <c r="L115" s="117"/>
      <c r="P115" s="81"/>
    </row>
    <row r="116" spans="6:16">
      <c r="F116" s="76"/>
      <c r="G116" s="117"/>
      <c r="I116" s="81"/>
      <c r="L116" s="117"/>
      <c r="P116" s="81"/>
    </row>
    <row r="117" spans="6:16">
      <c r="F117" s="76"/>
      <c r="G117" s="117"/>
      <c r="I117" s="81"/>
      <c r="L117" s="117"/>
      <c r="P117" s="81"/>
    </row>
    <row r="118" spans="6:16">
      <c r="F118" s="76"/>
      <c r="G118" s="117"/>
      <c r="I118" s="81"/>
      <c r="L118" s="117"/>
      <c r="P118" s="81"/>
    </row>
    <row r="119" spans="6:16">
      <c r="F119" s="76"/>
      <c r="G119" s="117"/>
      <c r="I119" s="81"/>
      <c r="L119" s="117"/>
      <c r="P119" s="81"/>
    </row>
    <row r="120" spans="6:16">
      <c r="F120" s="76"/>
      <c r="G120" s="117"/>
      <c r="I120" s="81"/>
      <c r="L120" s="117"/>
      <c r="P120" s="81"/>
    </row>
    <row r="121" spans="6:16">
      <c r="F121" s="76"/>
      <c r="G121" s="117"/>
      <c r="I121" s="81"/>
      <c r="L121" s="117"/>
      <c r="P121" s="81"/>
    </row>
    <row r="122" spans="6:16">
      <c r="F122" s="76"/>
      <c r="G122" s="117"/>
      <c r="I122" s="81"/>
      <c r="L122" s="117"/>
      <c r="P122" s="81"/>
    </row>
    <row r="123" spans="6:16">
      <c r="F123" s="76"/>
      <c r="G123" s="117"/>
      <c r="I123" s="81"/>
      <c r="L123" s="117"/>
      <c r="P123" s="81"/>
    </row>
    <row r="124" spans="6:16">
      <c r="F124" s="76"/>
      <c r="G124" s="117"/>
      <c r="I124" s="81"/>
      <c r="L124" s="117"/>
      <c r="P124" s="81"/>
    </row>
    <row r="125" spans="6:16">
      <c r="F125" s="76"/>
      <c r="G125" s="117"/>
      <c r="I125" s="81"/>
      <c r="L125" s="117"/>
      <c r="P125" s="81"/>
    </row>
    <row r="126" spans="6:16">
      <c r="F126" s="76"/>
      <c r="G126" s="117"/>
      <c r="I126" s="81"/>
      <c r="L126" s="117"/>
      <c r="P126" s="81"/>
    </row>
    <row r="127" spans="6:16">
      <c r="F127" s="76"/>
      <c r="G127" s="117"/>
      <c r="I127" s="81"/>
      <c r="L127" s="117"/>
      <c r="P127" s="81"/>
    </row>
    <row r="128" spans="6:16">
      <c r="F128" s="76"/>
      <c r="G128" s="117"/>
      <c r="I128" s="81"/>
      <c r="L128" s="117"/>
      <c r="P128" s="81"/>
    </row>
    <row r="129" spans="6:16">
      <c r="F129" s="76"/>
      <c r="G129" s="117"/>
      <c r="I129" s="81"/>
      <c r="L129" s="117"/>
      <c r="P129" s="81"/>
    </row>
    <row r="130" spans="6:16">
      <c r="F130" s="76"/>
      <c r="G130" s="117"/>
      <c r="I130" s="81"/>
      <c r="L130" s="117"/>
      <c r="P130" s="81"/>
    </row>
    <row r="131" spans="6:16">
      <c r="F131" s="76"/>
      <c r="G131" s="117"/>
      <c r="I131" s="81"/>
      <c r="L131" s="117"/>
      <c r="P131" s="81"/>
    </row>
    <row r="132" spans="6:16">
      <c r="F132" s="76"/>
      <c r="G132" s="117"/>
      <c r="I132" s="81"/>
      <c r="L132" s="117"/>
      <c r="P132" s="81"/>
    </row>
    <row r="133" spans="6:16">
      <c r="F133" s="76"/>
      <c r="G133" s="117"/>
      <c r="I133" s="81"/>
      <c r="L133" s="117"/>
      <c r="P133" s="81"/>
    </row>
    <row r="134" spans="6:16">
      <c r="F134" s="76"/>
      <c r="G134" s="117"/>
      <c r="I134" s="81"/>
      <c r="L134" s="117"/>
      <c r="P134" s="81"/>
    </row>
    <row r="135" spans="6:16">
      <c r="F135" s="76"/>
      <c r="G135" s="117"/>
      <c r="I135" s="81"/>
      <c r="L135" s="117"/>
      <c r="P135" s="81"/>
    </row>
    <row r="136" spans="6:16">
      <c r="F136" s="76"/>
      <c r="G136" s="117"/>
      <c r="I136" s="81"/>
      <c r="L136" s="117"/>
      <c r="P136" s="81"/>
    </row>
    <row r="137" spans="6:16">
      <c r="F137" s="76"/>
      <c r="G137" s="117"/>
      <c r="I137" s="81"/>
      <c r="L137" s="117"/>
      <c r="P137" s="81"/>
    </row>
    <row r="138" spans="6:16">
      <c r="F138" s="76"/>
      <c r="G138" s="117"/>
      <c r="I138" s="81"/>
      <c r="L138" s="117"/>
      <c r="P138" s="81"/>
    </row>
    <row r="139" spans="6:16">
      <c r="F139" s="76"/>
      <c r="G139" s="117"/>
      <c r="I139" s="81"/>
      <c r="L139" s="117"/>
      <c r="P139" s="81"/>
    </row>
    <row r="140" spans="6:16">
      <c r="F140" s="76"/>
      <c r="G140" s="117"/>
      <c r="I140" s="81"/>
      <c r="L140" s="117"/>
      <c r="P140" s="81"/>
    </row>
    <row r="141" spans="6:16">
      <c r="F141" s="76"/>
      <c r="G141" s="117"/>
      <c r="I141" s="81"/>
      <c r="L141" s="117"/>
      <c r="P141" s="81"/>
    </row>
    <row r="142" spans="6:16">
      <c r="F142" s="76"/>
      <c r="G142" s="117"/>
      <c r="I142" s="81"/>
      <c r="L142" s="117"/>
      <c r="P142" s="81"/>
    </row>
    <row r="143" spans="6:16">
      <c r="F143" s="76"/>
      <c r="G143" s="117"/>
      <c r="I143" s="81"/>
      <c r="L143" s="117"/>
      <c r="P143" s="81"/>
    </row>
    <row r="144" spans="6:16">
      <c r="F144" s="76"/>
      <c r="G144" s="117"/>
      <c r="I144" s="81"/>
      <c r="L144" s="117"/>
      <c r="P144" s="81"/>
    </row>
    <row r="145" spans="6:16">
      <c r="F145" s="76"/>
      <c r="G145" s="117"/>
      <c r="I145" s="81"/>
      <c r="L145" s="117"/>
      <c r="P145" s="81"/>
    </row>
    <row r="146" spans="6:16">
      <c r="F146" s="76"/>
      <c r="G146" s="117"/>
      <c r="I146" s="81"/>
      <c r="L146" s="117"/>
      <c r="P146" s="81"/>
    </row>
    <row r="147" spans="6:16">
      <c r="F147" s="76"/>
      <c r="G147" s="117"/>
      <c r="I147" s="81"/>
      <c r="L147" s="117"/>
      <c r="P147" s="81"/>
    </row>
    <row r="148" spans="6:16">
      <c r="F148" s="76"/>
      <c r="G148" s="117"/>
      <c r="I148" s="81"/>
      <c r="L148" s="117"/>
      <c r="P148" s="81"/>
    </row>
    <row r="149" spans="6:16">
      <c r="F149" s="76"/>
      <c r="G149" s="117"/>
      <c r="I149" s="81"/>
      <c r="L149" s="117"/>
      <c r="P149" s="81"/>
    </row>
    <row r="150" spans="6:16">
      <c r="F150" s="76"/>
      <c r="G150" s="117"/>
      <c r="I150" s="81"/>
      <c r="L150" s="117"/>
      <c r="P150" s="81"/>
    </row>
    <row r="151" spans="6:16">
      <c r="F151" s="76"/>
      <c r="G151" s="117"/>
      <c r="I151" s="81"/>
      <c r="L151" s="117"/>
      <c r="P151" s="81"/>
    </row>
    <row r="152" spans="6:16">
      <c r="F152" s="76"/>
      <c r="G152" s="117"/>
      <c r="I152" s="81"/>
      <c r="L152" s="117"/>
      <c r="P152" s="81"/>
    </row>
    <row r="153" spans="6:16">
      <c r="F153" s="76"/>
      <c r="G153" s="117"/>
      <c r="I153" s="81"/>
      <c r="L153" s="117"/>
      <c r="P153" s="81"/>
    </row>
    <row r="154" spans="6:16">
      <c r="F154" s="76"/>
      <c r="G154" s="117"/>
      <c r="I154" s="81"/>
      <c r="L154" s="117"/>
      <c r="P154" s="81"/>
    </row>
    <row r="155" spans="6:16">
      <c r="F155" s="76"/>
      <c r="G155" s="117"/>
      <c r="I155" s="81"/>
      <c r="L155" s="117"/>
      <c r="P155" s="81"/>
    </row>
    <row r="156" spans="6:16">
      <c r="F156" s="76"/>
      <c r="G156" s="117"/>
      <c r="I156" s="81"/>
      <c r="L156" s="117"/>
      <c r="P156" s="81"/>
    </row>
    <row r="157" spans="6:16">
      <c r="F157" s="76"/>
      <c r="G157" s="117"/>
      <c r="I157" s="81"/>
      <c r="L157" s="117"/>
      <c r="P157" s="81"/>
    </row>
    <row r="158" spans="6:16">
      <c r="F158" s="76"/>
      <c r="G158" s="117"/>
      <c r="I158" s="81"/>
      <c r="L158" s="117"/>
      <c r="P158" s="81"/>
    </row>
    <row r="159" spans="6:16">
      <c r="F159" s="76"/>
      <c r="G159" s="117"/>
      <c r="I159" s="81"/>
      <c r="L159" s="117"/>
      <c r="P159" s="81"/>
    </row>
    <row r="160" spans="6:16">
      <c r="F160" s="76"/>
      <c r="G160" s="117"/>
      <c r="I160" s="81"/>
      <c r="L160" s="117"/>
      <c r="P160" s="81"/>
    </row>
    <row r="161" spans="6:16">
      <c r="F161" s="76"/>
      <c r="G161" s="117"/>
      <c r="I161" s="81"/>
      <c r="L161" s="117"/>
      <c r="P161" s="81"/>
    </row>
    <row r="162" spans="6:16">
      <c r="F162" s="76"/>
      <c r="G162" s="117"/>
      <c r="I162" s="81"/>
      <c r="L162" s="117"/>
      <c r="P162" s="81"/>
    </row>
    <row r="163" spans="6:16">
      <c r="F163" s="76"/>
      <c r="G163" s="117"/>
      <c r="I163" s="81"/>
      <c r="L163" s="117"/>
      <c r="P163" s="81"/>
    </row>
    <row r="164" spans="6:16">
      <c r="F164" s="76"/>
      <c r="G164" s="117"/>
      <c r="I164" s="81"/>
      <c r="L164" s="117"/>
      <c r="P164" s="81"/>
    </row>
    <row r="165" spans="6:16">
      <c r="F165" s="76"/>
      <c r="G165" s="117"/>
      <c r="I165" s="81"/>
      <c r="L165" s="117"/>
      <c r="P165" s="81"/>
    </row>
    <row r="166" spans="6:16">
      <c r="F166" s="76"/>
      <c r="G166" s="117"/>
      <c r="I166" s="81"/>
      <c r="L166" s="117"/>
      <c r="P166" s="81"/>
    </row>
    <row r="167" spans="6:16">
      <c r="F167" s="76"/>
      <c r="G167" s="117"/>
      <c r="I167" s="81"/>
      <c r="L167" s="117"/>
      <c r="P167" s="81"/>
    </row>
    <row r="168" spans="6:16">
      <c r="F168" s="76"/>
      <c r="G168" s="117"/>
      <c r="I168" s="81"/>
      <c r="L168" s="117"/>
      <c r="P168" s="81"/>
    </row>
    <row r="169" spans="6:16">
      <c r="F169" s="76"/>
      <c r="G169" s="117"/>
      <c r="I169" s="81"/>
      <c r="L169" s="117"/>
      <c r="P169" s="81"/>
    </row>
    <row r="170" spans="6:16">
      <c r="F170" s="76"/>
      <c r="G170" s="117"/>
      <c r="I170" s="81"/>
      <c r="L170" s="117"/>
      <c r="P170" s="81"/>
    </row>
    <row r="171" spans="6:16">
      <c r="F171" s="76"/>
      <c r="G171" s="117"/>
      <c r="I171" s="81"/>
      <c r="L171" s="117"/>
      <c r="P171" s="81"/>
    </row>
    <row r="172" spans="6:16">
      <c r="F172" s="76"/>
      <c r="G172" s="117"/>
      <c r="I172" s="81"/>
      <c r="L172" s="117"/>
      <c r="P172" s="81"/>
    </row>
    <row r="173" spans="6:16">
      <c r="F173" s="76"/>
      <c r="G173" s="117"/>
      <c r="I173" s="81"/>
      <c r="L173" s="117"/>
      <c r="P173" s="81"/>
    </row>
    <row r="174" spans="6:16">
      <c r="F174" s="76"/>
      <c r="G174" s="117"/>
      <c r="I174" s="81"/>
      <c r="L174" s="117"/>
      <c r="P174" s="81"/>
    </row>
    <row r="175" spans="6:16">
      <c r="F175" s="76"/>
      <c r="G175" s="117"/>
      <c r="I175" s="81"/>
      <c r="L175" s="117"/>
      <c r="P175" s="81"/>
    </row>
    <row r="176" spans="6:16">
      <c r="F176" s="76"/>
      <c r="G176" s="117"/>
      <c r="I176" s="81"/>
      <c r="L176" s="117"/>
      <c r="P176" s="81"/>
    </row>
    <row r="177" spans="6:16">
      <c r="F177" s="76"/>
      <c r="G177" s="117"/>
      <c r="I177" s="81"/>
      <c r="L177" s="117"/>
      <c r="P177" s="81"/>
    </row>
    <row r="178" spans="6:16">
      <c r="F178" s="76"/>
      <c r="G178" s="117"/>
      <c r="I178" s="81"/>
      <c r="L178" s="117"/>
      <c r="P178" s="81"/>
    </row>
    <row r="179" spans="6:16">
      <c r="F179" s="76"/>
      <c r="G179" s="117"/>
      <c r="I179" s="81"/>
      <c r="L179" s="117"/>
      <c r="P179" s="81"/>
    </row>
    <row r="180" spans="6:16">
      <c r="F180" s="76"/>
      <c r="G180" s="117"/>
      <c r="I180" s="81"/>
      <c r="L180" s="117"/>
      <c r="P180" s="81"/>
    </row>
    <row r="181" spans="6:16">
      <c r="F181" s="76"/>
      <c r="G181" s="117"/>
      <c r="I181" s="81"/>
      <c r="L181" s="117"/>
      <c r="P181" s="81"/>
    </row>
    <row r="182" spans="6:16">
      <c r="F182" s="76"/>
      <c r="G182" s="117"/>
      <c r="I182" s="81"/>
      <c r="L182" s="117"/>
      <c r="P182" s="81"/>
    </row>
    <row r="183" spans="6:16">
      <c r="F183" s="76"/>
      <c r="G183" s="117"/>
      <c r="I183" s="81"/>
      <c r="L183" s="117"/>
      <c r="P183" s="81"/>
    </row>
    <row r="184" spans="6:16">
      <c r="F184" s="76"/>
      <c r="G184" s="117"/>
      <c r="I184" s="81"/>
      <c r="L184" s="117"/>
      <c r="P184" s="81"/>
    </row>
    <row r="185" spans="6:16">
      <c r="F185" s="76"/>
      <c r="G185" s="117"/>
      <c r="I185" s="81"/>
      <c r="L185" s="117"/>
      <c r="P185" s="81"/>
    </row>
    <row r="186" spans="6:16">
      <c r="F186" s="76"/>
      <c r="G186" s="117"/>
      <c r="I186" s="81"/>
      <c r="L186" s="117"/>
      <c r="P186" s="81"/>
    </row>
    <row r="187" spans="6:16">
      <c r="F187" s="76"/>
      <c r="G187" s="117"/>
      <c r="I187" s="81"/>
      <c r="L187" s="117"/>
      <c r="P187" s="81"/>
    </row>
    <row r="188" spans="6:16">
      <c r="F188" s="76"/>
      <c r="G188" s="117"/>
      <c r="I188" s="81"/>
      <c r="L188" s="117"/>
      <c r="P188" s="81"/>
    </row>
    <row r="189" spans="6:16">
      <c r="F189" s="76"/>
      <c r="G189" s="117"/>
      <c r="I189" s="81"/>
      <c r="L189" s="117"/>
      <c r="P189" s="81"/>
    </row>
    <row r="190" spans="6:16">
      <c r="F190" s="76"/>
      <c r="G190" s="117"/>
      <c r="I190" s="81"/>
      <c r="L190" s="117"/>
      <c r="P190" s="81"/>
    </row>
    <row r="191" spans="6:16">
      <c r="F191" s="76"/>
      <c r="G191" s="117"/>
      <c r="I191" s="81"/>
      <c r="L191" s="117"/>
      <c r="P191" s="81"/>
    </row>
    <row r="192" spans="6:16">
      <c r="F192" s="76"/>
      <c r="G192" s="117"/>
      <c r="I192" s="81"/>
      <c r="L192" s="117"/>
      <c r="P192" s="81"/>
    </row>
    <row r="193" spans="6:16">
      <c r="F193" s="76"/>
      <c r="G193" s="117"/>
      <c r="I193" s="81"/>
      <c r="L193" s="117"/>
      <c r="P193" s="81"/>
    </row>
    <row r="194" spans="6:16">
      <c r="F194" s="76"/>
      <c r="G194" s="117"/>
      <c r="I194" s="81"/>
      <c r="L194" s="117"/>
      <c r="P194" s="81"/>
    </row>
    <row r="195" spans="6:16">
      <c r="F195" s="76"/>
      <c r="G195" s="117"/>
      <c r="I195" s="81"/>
      <c r="L195" s="117"/>
      <c r="P195" s="81"/>
    </row>
    <row r="196" spans="6:16">
      <c r="F196" s="76"/>
      <c r="G196" s="117"/>
      <c r="I196" s="81"/>
      <c r="L196" s="117"/>
      <c r="P196" s="81"/>
    </row>
    <row r="197" spans="6:16">
      <c r="F197" s="76"/>
      <c r="G197" s="117"/>
      <c r="I197" s="81"/>
      <c r="L197" s="117"/>
      <c r="P197" s="81"/>
    </row>
    <row r="198" spans="6:16">
      <c r="F198" s="76"/>
      <c r="G198" s="117"/>
      <c r="I198" s="81"/>
      <c r="L198" s="117"/>
      <c r="P198" s="81"/>
    </row>
    <row r="199" spans="6:16">
      <c r="F199" s="76"/>
      <c r="G199" s="117"/>
      <c r="I199" s="81"/>
      <c r="L199" s="117"/>
      <c r="P199" s="81"/>
    </row>
    <row r="200" spans="6:16">
      <c r="F200" s="76"/>
      <c r="G200" s="117"/>
      <c r="I200" s="81"/>
      <c r="L200" s="117"/>
      <c r="P200" s="81"/>
    </row>
    <row r="201" spans="6:16">
      <c r="F201" s="76"/>
      <c r="G201" s="117"/>
      <c r="I201" s="81"/>
      <c r="L201" s="117"/>
      <c r="P201" s="81"/>
    </row>
    <row r="202" spans="6:16">
      <c r="F202" s="76"/>
      <c r="G202" s="117"/>
      <c r="I202" s="81"/>
      <c r="L202" s="117"/>
      <c r="P202" s="81"/>
    </row>
    <row r="203" spans="6:16">
      <c r="F203" s="76"/>
      <c r="G203" s="117"/>
      <c r="I203" s="81"/>
      <c r="L203" s="117"/>
      <c r="P203" s="81"/>
    </row>
    <row r="204" spans="6:16">
      <c r="F204" s="76"/>
      <c r="G204" s="117"/>
      <c r="I204" s="81"/>
      <c r="L204" s="117"/>
      <c r="P204" s="81"/>
    </row>
    <row r="205" spans="6:16">
      <c r="F205" s="76"/>
      <c r="G205" s="117"/>
      <c r="I205" s="81"/>
      <c r="L205" s="117"/>
      <c r="P205" s="81"/>
    </row>
    <row r="206" spans="6:16">
      <c r="F206" s="76"/>
      <c r="G206" s="117"/>
      <c r="I206" s="81"/>
      <c r="L206" s="117"/>
      <c r="P206" s="81"/>
    </row>
    <row r="207" spans="6:16">
      <c r="F207" s="76"/>
      <c r="G207" s="117"/>
      <c r="I207" s="81"/>
      <c r="L207" s="117"/>
      <c r="P207" s="81"/>
    </row>
    <row r="208" spans="6:16">
      <c r="F208" s="76"/>
      <c r="G208" s="117"/>
      <c r="I208" s="81"/>
      <c r="L208" s="117"/>
      <c r="P208" s="81"/>
    </row>
    <row r="209" spans="6:16">
      <c r="F209" s="76"/>
      <c r="G209" s="117"/>
      <c r="I209" s="81"/>
      <c r="L209" s="117"/>
      <c r="P209" s="81"/>
    </row>
    <row r="210" spans="6:16">
      <c r="F210" s="76"/>
      <c r="G210" s="117"/>
      <c r="I210" s="81"/>
      <c r="L210" s="117"/>
      <c r="P210" s="81"/>
    </row>
    <row r="211" spans="6:16">
      <c r="F211" s="76"/>
      <c r="G211" s="117"/>
      <c r="I211" s="81"/>
      <c r="L211" s="117"/>
      <c r="P211" s="81"/>
    </row>
    <row r="212" spans="6:16">
      <c r="F212" s="76"/>
      <c r="G212" s="117"/>
      <c r="I212" s="81"/>
      <c r="L212" s="117"/>
      <c r="P212" s="81"/>
    </row>
    <row r="213" spans="6:16">
      <c r="F213" s="76"/>
      <c r="G213" s="117"/>
      <c r="I213" s="81"/>
      <c r="L213" s="117"/>
      <c r="P213" s="81"/>
    </row>
    <row r="214" spans="6:16">
      <c r="F214" s="76"/>
      <c r="G214" s="117"/>
      <c r="I214" s="81"/>
      <c r="L214" s="117"/>
      <c r="P214" s="81"/>
    </row>
    <row r="215" spans="6:16">
      <c r="F215" s="76"/>
      <c r="G215" s="117"/>
      <c r="I215" s="81"/>
      <c r="L215" s="117"/>
      <c r="P215" s="81"/>
    </row>
    <row r="216" spans="6:16">
      <c r="F216" s="76"/>
      <c r="G216" s="117"/>
      <c r="I216" s="81"/>
      <c r="L216" s="117"/>
      <c r="P216" s="81"/>
    </row>
    <row r="217" spans="6:16">
      <c r="F217" s="76"/>
      <c r="G217" s="117"/>
      <c r="I217" s="81"/>
      <c r="L217" s="117"/>
      <c r="P217" s="81"/>
    </row>
    <row r="218" spans="6:16">
      <c r="F218" s="76"/>
      <c r="G218" s="117"/>
      <c r="I218" s="81"/>
      <c r="L218" s="117"/>
      <c r="P218" s="81"/>
    </row>
    <row r="219" spans="6:16">
      <c r="F219" s="76"/>
      <c r="G219" s="117"/>
      <c r="I219" s="81"/>
      <c r="L219" s="117"/>
      <c r="P219" s="81"/>
    </row>
    <row r="220" spans="6:16">
      <c r="F220" s="76"/>
      <c r="G220" s="117"/>
      <c r="I220" s="81"/>
      <c r="L220" s="117"/>
      <c r="P220" s="81"/>
    </row>
    <row r="221" spans="6:16">
      <c r="F221" s="76"/>
      <c r="G221" s="117"/>
      <c r="I221" s="81"/>
      <c r="L221" s="117"/>
      <c r="P221" s="81"/>
    </row>
    <row r="222" spans="6:16">
      <c r="F222" s="76"/>
      <c r="G222" s="117"/>
      <c r="I222" s="81"/>
      <c r="L222" s="117"/>
      <c r="P222" s="81"/>
    </row>
    <row r="223" spans="6:16">
      <c r="F223" s="76"/>
      <c r="G223" s="117"/>
      <c r="I223" s="81"/>
      <c r="L223" s="117"/>
      <c r="P223" s="81"/>
    </row>
    <row r="224" spans="6:16">
      <c r="F224" s="76"/>
      <c r="G224" s="117"/>
      <c r="I224" s="81"/>
      <c r="L224" s="117"/>
      <c r="P224" s="81"/>
    </row>
    <row r="225" spans="6:16">
      <c r="F225" s="76"/>
      <c r="G225" s="117"/>
      <c r="I225" s="81"/>
      <c r="L225" s="117"/>
      <c r="P225" s="81"/>
    </row>
    <row r="226" spans="6:16">
      <c r="F226" s="76"/>
      <c r="G226" s="117"/>
      <c r="I226" s="81"/>
      <c r="L226" s="117"/>
      <c r="P226" s="81"/>
    </row>
    <row r="227" spans="6:16">
      <c r="F227" s="76"/>
      <c r="G227" s="117"/>
      <c r="I227" s="81"/>
      <c r="L227" s="117"/>
      <c r="P227" s="81"/>
    </row>
    <row r="228" spans="6:16">
      <c r="F228" s="76"/>
      <c r="G228" s="117"/>
      <c r="I228" s="81"/>
      <c r="L228" s="117"/>
      <c r="P228" s="81"/>
    </row>
    <row r="229" spans="6:16">
      <c r="F229" s="76"/>
      <c r="G229" s="117"/>
      <c r="I229" s="81"/>
      <c r="L229" s="117"/>
      <c r="P229" s="81"/>
    </row>
    <row r="230" spans="6:16">
      <c r="F230" s="76"/>
      <c r="G230" s="117"/>
      <c r="I230" s="81"/>
      <c r="L230" s="117"/>
      <c r="P230" s="81"/>
    </row>
    <row r="231" spans="6:16">
      <c r="F231" s="76"/>
      <c r="G231" s="117"/>
      <c r="I231" s="81"/>
      <c r="L231" s="117"/>
      <c r="P231" s="81"/>
    </row>
    <row r="232" spans="6:16">
      <c r="F232" s="76"/>
      <c r="G232" s="117"/>
      <c r="I232" s="81"/>
      <c r="L232" s="117"/>
      <c r="P232" s="81"/>
    </row>
    <row r="233" spans="6:16">
      <c r="F233" s="76"/>
      <c r="G233" s="117"/>
      <c r="I233" s="81"/>
      <c r="L233" s="117"/>
      <c r="P233" s="81"/>
    </row>
    <row r="234" spans="6:16">
      <c r="F234" s="76"/>
      <c r="G234" s="117"/>
      <c r="I234" s="81"/>
      <c r="L234" s="117"/>
      <c r="P234" s="81"/>
    </row>
    <row r="235" spans="6:16">
      <c r="F235" s="76"/>
      <c r="G235" s="117"/>
      <c r="I235" s="81"/>
      <c r="L235" s="117"/>
      <c r="P235" s="81"/>
    </row>
    <row r="236" spans="6:16">
      <c r="F236" s="76"/>
      <c r="G236" s="117"/>
      <c r="I236" s="81"/>
      <c r="L236" s="117"/>
      <c r="P236" s="81"/>
    </row>
    <row r="237" spans="6:16">
      <c r="F237" s="76"/>
      <c r="G237" s="117"/>
      <c r="I237" s="81"/>
      <c r="L237" s="117"/>
      <c r="P237" s="81"/>
    </row>
    <row r="238" spans="6:16">
      <c r="F238" s="76"/>
      <c r="G238" s="117"/>
      <c r="I238" s="81"/>
      <c r="L238" s="117"/>
      <c r="P238" s="81"/>
    </row>
    <row r="239" spans="6:16">
      <c r="F239" s="76"/>
      <c r="G239" s="117"/>
      <c r="I239" s="81"/>
      <c r="L239" s="117"/>
      <c r="P239" s="81"/>
    </row>
    <row r="240" spans="6:16">
      <c r="F240" s="76"/>
      <c r="G240" s="117"/>
      <c r="I240" s="81"/>
      <c r="L240" s="117"/>
      <c r="P240" s="81"/>
    </row>
    <row r="241" spans="6:16">
      <c r="F241" s="76"/>
      <c r="G241" s="117"/>
      <c r="I241" s="81"/>
      <c r="L241" s="117"/>
      <c r="P241" s="81"/>
    </row>
    <row r="242" spans="6:16">
      <c r="F242" s="76"/>
      <c r="G242" s="117"/>
      <c r="I242" s="81"/>
      <c r="L242" s="117"/>
      <c r="P242" s="81"/>
    </row>
    <row r="243" spans="6:16">
      <c r="F243" s="76"/>
      <c r="G243" s="117"/>
      <c r="I243" s="81"/>
      <c r="L243" s="117"/>
      <c r="P243" s="81"/>
    </row>
    <row r="244" spans="6:16">
      <c r="F244" s="76"/>
      <c r="G244" s="117"/>
      <c r="I244" s="81"/>
      <c r="L244" s="117"/>
      <c r="P244" s="81"/>
    </row>
    <row r="245" spans="6:16">
      <c r="F245" s="76"/>
      <c r="G245" s="117"/>
      <c r="I245" s="81"/>
      <c r="L245" s="117"/>
      <c r="P245" s="81"/>
    </row>
    <row r="246" spans="6:16">
      <c r="F246" s="76"/>
      <c r="G246" s="117"/>
      <c r="I246" s="81"/>
      <c r="L246" s="117"/>
      <c r="P246" s="81"/>
    </row>
    <row r="247" spans="6:16">
      <c r="F247" s="76"/>
      <c r="G247" s="117"/>
      <c r="I247" s="81"/>
      <c r="L247" s="117"/>
      <c r="P247" s="81"/>
    </row>
    <row r="248" spans="6:16">
      <c r="F248" s="76"/>
      <c r="G248" s="117"/>
      <c r="I248" s="81"/>
      <c r="L248" s="117"/>
      <c r="P248" s="81"/>
    </row>
    <row r="249" spans="6:16">
      <c r="F249" s="76"/>
      <c r="G249" s="117"/>
      <c r="I249" s="81"/>
      <c r="L249" s="117"/>
      <c r="P249" s="81"/>
    </row>
    <row r="250" spans="6:16">
      <c r="F250" s="76"/>
      <c r="G250" s="117"/>
      <c r="I250" s="81"/>
      <c r="L250" s="117"/>
      <c r="P250" s="81"/>
    </row>
    <row r="251" spans="6:16">
      <c r="F251" s="76"/>
      <c r="G251" s="117"/>
      <c r="I251" s="81"/>
      <c r="L251" s="117"/>
      <c r="P251" s="81"/>
    </row>
    <row r="252" spans="6:16">
      <c r="F252" s="76"/>
      <c r="G252" s="117"/>
      <c r="I252" s="81"/>
      <c r="L252" s="117"/>
      <c r="P252" s="81"/>
    </row>
    <row r="253" spans="6:16">
      <c r="F253" s="76"/>
      <c r="G253" s="117"/>
      <c r="I253" s="81"/>
      <c r="L253" s="117"/>
      <c r="P253" s="81"/>
    </row>
    <row r="254" spans="6:16">
      <c r="F254" s="76"/>
      <c r="G254" s="117"/>
      <c r="I254" s="81"/>
      <c r="L254" s="117"/>
      <c r="P254" s="81"/>
    </row>
    <row r="255" spans="6:16">
      <c r="F255" s="76"/>
      <c r="G255" s="117"/>
      <c r="I255" s="81"/>
      <c r="L255" s="117"/>
      <c r="P255" s="81"/>
    </row>
    <row r="256" spans="6:16">
      <c r="F256" s="76"/>
      <c r="G256" s="117"/>
      <c r="I256" s="81"/>
      <c r="L256" s="117"/>
      <c r="P256" s="81"/>
    </row>
    <row r="257" spans="6:16">
      <c r="F257" s="76"/>
      <c r="G257" s="117"/>
      <c r="I257" s="81"/>
      <c r="L257" s="117"/>
      <c r="P257" s="81"/>
    </row>
    <row r="258" spans="6:16">
      <c r="F258" s="76"/>
      <c r="G258" s="117"/>
      <c r="I258" s="81"/>
      <c r="L258" s="117"/>
      <c r="P258" s="81"/>
    </row>
    <row r="259" spans="6:16">
      <c r="F259" s="76"/>
      <c r="G259" s="117"/>
      <c r="I259" s="81"/>
      <c r="L259" s="117"/>
      <c r="P259" s="81"/>
    </row>
    <row r="260" spans="6:16">
      <c r="F260" s="76"/>
      <c r="G260" s="117"/>
      <c r="I260" s="81"/>
      <c r="L260" s="117"/>
      <c r="P260" s="81"/>
    </row>
    <row r="261" spans="6:16">
      <c r="F261" s="76"/>
      <c r="G261" s="117"/>
      <c r="I261" s="81"/>
      <c r="L261" s="117"/>
      <c r="P261" s="81"/>
    </row>
    <row r="262" spans="6:16">
      <c r="F262" s="76"/>
      <c r="G262" s="117"/>
      <c r="I262" s="81"/>
      <c r="L262" s="117"/>
      <c r="P262" s="81"/>
    </row>
    <row r="263" spans="6:16">
      <c r="F263" s="76"/>
      <c r="G263" s="117"/>
      <c r="I263" s="81"/>
      <c r="L263" s="117"/>
      <c r="P263" s="81"/>
    </row>
    <row r="264" spans="6:16">
      <c r="F264" s="76"/>
      <c r="G264" s="117"/>
      <c r="I264" s="81"/>
      <c r="L264" s="117"/>
      <c r="P264" s="81"/>
    </row>
    <row r="265" spans="6:16">
      <c r="F265" s="76"/>
      <c r="G265" s="117"/>
      <c r="I265" s="81"/>
      <c r="L265" s="117"/>
      <c r="P265" s="81"/>
    </row>
    <row r="266" spans="6:16">
      <c r="F266" s="76"/>
      <c r="G266" s="117"/>
      <c r="I266" s="81"/>
      <c r="L266" s="117"/>
      <c r="P266" s="81"/>
    </row>
    <row r="267" spans="6:16">
      <c r="F267" s="76"/>
      <c r="G267" s="117"/>
      <c r="I267" s="81"/>
      <c r="L267" s="117"/>
      <c r="P267" s="81"/>
    </row>
    <row r="268" spans="6:16">
      <c r="F268" s="76"/>
      <c r="G268" s="117"/>
      <c r="I268" s="81"/>
      <c r="L268" s="117"/>
      <c r="P268" s="81"/>
    </row>
    <row r="269" spans="6:16">
      <c r="F269" s="76"/>
      <c r="G269" s="117"/>
      <c r="I269" s="81"/>
      <c r="L269" s="117"/>
      <c r="P269" s="81"/>
    </row>
    <row r="270" spans="6:16">
      <c r="F270" s="76"/>
      <c r="G270" s="117"/>
      <c r="I270" s="81"/>
      <c r="L270" s="117"/>
      <c r="P270" s="81"/>
    </row>
    <row r="271" spans="6:16">
      <c r="F271" s="76"/>
      <c r="G271" s="117"/>
      <c r="I271" s="81"/>
      <c r="L271" s="117"/>
      <c r="P271" s="81"/>
    </row>
    <row r="272" spans="6:16">
      <c r="F272" s="76"/>
      <c r="G272" s="117"/>
      <c r="I272" s="81"/>
      <c r="L272" s="117"/>
      <c r="P272" s="81"/>
    </row>
    <row r="273" spans="6:16">
      <c r="F273" s="76"/>
      <c r="G273" s="117"/>
      <c r="I273" s="81"/>
      <c r="L273" s="117"/>
      <c r="P273" s="81"/>
    </row>
    <row r="274" spans="6:16">
      <c r="F274" s="76"/>
      <c r="G274" s="117"/>
      <c r="I274" s="81"/>
      <c r="L274" s="117"/>
      <c r="P274" s="81"/>
    </row>
    <row r="275" spans="6:16">
      <c r="F275" s="76"/>
      <c r="G275" s="117"/>
      <c r="I275" s="81"/>
      <c r="L275" s="117"/>
      <c r="P275" s="81"/>
    </row>
    <row r="276" spans="6:16">
      <c r="F276" s="76"/>
      <c r="G276" s="117"/>
      <c r="I276" s="81"/>
      <c r="L276" s="117"/>
      <c r="P276" s="81"/>
    </row>
    <row r="277" spans="6:16">
      <c r="F277" s="76"/>
      <c r="G277" s="117"/>
      <c r="I277" s="81"/>
      <c r="L277" s="117"/>
      <c r="P277" s="81"/>
    </row>
    <row r="278" spans="6:16">
      <c r="F278" s="76"/>
      <c r="G278" s="117"/>
      <c r="I278" s="81"/>
      <c r="L278" s="117"/>
      <c r="P278" s="81"/>
    </row>
    <row r="279" spans="6:16">
      <c r="F279" s="76"/>
      <c r="G279" s="117"/>
      <c r="I279" s="81"/>
      <c r="L279" s="117"/>
      <c r="P279" s="81"/>
    </row>
    <row r="280" spans="6:16">
      <c r="F280" s="76"/>
      <c r="G280" s="117"/>
      <c r="I280" s="81"/>
      <c r="L280" s="117"/>
      <c r="P280" s="81"/>
    </row>
    <row r="281" spans="6:16">
      <c r="F281" s="76"/>
      <c r="G281" s="117"/>
      <c r="I281" s="81"/>
      <c r="L281" s="117"/>
      <c r="P281" s="81"/>
    </row>
    <row r="282" spans="6:16">
      <c r="F282" s="76"/>
      <c r="G282" s="117"/>
      <c r="I282" s="81"/>
      <c r="L282" s="117"/>
      <c r="P282" s="81"/>
    </row>
    <row r="283" spans="6:16">
      <c r="F283" s="76"/>
      <c r="G283" s="117"/>
      <c r="I283" s="81"/>
      <c r="L283" s="117"/>
      <c r="P283" s="81"/>
    </row>
    <row r="284" spans="6:16">
      <c r="F284" s="76"/>
      <c r="G284" s="117"/>
      <c r="I284" s="81"/>
      <c r="L284" s="117"/>
      <c r="P284" s="81"/>
    </row>
    <row r="285" spans="6:16">
      <c r="F285" s="76"/>
      <c r="G285" s="117"/>
      <c r="I285" s="81"/>
      <c r="L285" s="117"/>
      <c r="P285" s="81"/>
    </row>
    <row r="286" spans="6:16">
      <c r="F286" s="76"/>
      <c r="G286" s="117"/>
      <c r="I286" s="81"/>
      <c r="L286" s="117"/>
      <c r="P286" s="81"/>
    </row>
    <row r="287" spans="6:16">
      <c r="F287" s="76"/>
      <c r="G287" s="117"/>
      <c r="I287" s="81"/>
      <c r="L287" s="117"/>
      <c r="P287" s="81"/>
    </row>
    <row r="288" spans="6:16">
      <c r="F288" s="76"/>
      <c r="G288" s="117"/>
      <c r="I288" s="81"/>
      <c r="L288" s="117"/>
      <c r="P288" s="81"/>
    </row>
    <row r="289" spans="6:16">
      <c r="F289" s="76"/>
      <c r="G289" s="117"/>
      <c r="I289" s="81"/>
      <c r="L289" s="117"/>
      <c r="P289" s="81"/>
    </row>
    <row r="290" spans="6:16">
      <c r="F290" s="76"/>
      <c r="G290" s="117"/>
      <c r="I290" s="81"/>
      <c r="L290" s="117"/>
      <c r="P290" s="81"/>
    </row>
    <row r="291" spans="6:16">
      <c r="F291" s="76"/>
      <c r="G291" s="117"/>
      <c r="I291" s="81"/>
      <c r="L291" s="117"/>
      <c r="P291" s="81"/>
    </row>
    <row r="292" spans="6:16">
      <c r="F292" s="76"/>
      <c r="G292" s="117"/>
      <c r="I292" s="81"/>
      <c r="L292" s="117"/>
      <c r="P292" s="81"/>
    </row>
    <row r="293" spans="6:16">
      <c r="F293" s="76"/>
      <c r="G293" s="117"/>
      <c r="I293" s="81"/>
      <c r="L293" s="117"/>
      <c r="P293" s="81"/>
    </row>
    <row r="294" spans="6:16">
      <c r="F294" s="76"/>
      <c r="G294" s="117"/>
      <c r="I294" s="81"/>
      <c r="L294" s="117"/>
      <c r="P294" s="81"/>
    </row>
    <row r="295" spans="6:16">
      <c r="F295" s="76"/>
      <c r="G295" s="117"/>
      <c r="I295" s="81"/>
      <c r="L295" s="117"/>
      <c r="P295" s="81"/>
    </row>
    <row r="296" spans="6:16">
      <c r="F296" s="76"/>
      <c r="G296" s="117"/>
      <c r="I296" s="81"/>
      <c r="L296" s="117"/>
      <c r="P296" s="81"/>
    </row>
    <row r="297" spans="6:16">
      <c r="F297" s="76"/>
      <c r="G297" s="117"/>
      <c r="I297" s="81"/>
      <c r="L297" s="117"/>
      <c r="P297" s="81"/>
    </row>
    <row r="298" spans="6:16">
      <c r="F298" s="76"/>
      <c r="G298" s="117"/>
      <c r="I298" s="81"/>
      <c r="L298" s="117"/>
      <c r="P298" s="81"/>
    </row>
    <row r="299" spans="6:16">
      <c r="F299" s="76"/>
      <c r="G299" s="117"/>
      <c r="I299" s="81"/>
      <c r="L299" s="117"/>
      <c r="P299" s="81"/>
    </row>
    <row r="300" spans="6:16">
      <c r="F300" s="76"/>
      <c r="G300" s="117"/>
      <c r="I300" s="81"/>
      <c r="L300" s="117"/>
      <c r="P300" s="81"/>
    </row>
    <row r="301" spans="6:16">
      <c r="F301" s="76"/>
      <c r="G301" s="117"/>
      <c r="I301" s="81"/>
      <c r="L301" s="117"/>
      <c r="P301" s="81"/>
    </row>
    <row r="302" spans="6:16">
      <c r="F302" s="76"/>
      <c r="G302" s="117"/>
      <c r="I302" s="81"/>
      <c r="L302" s="117"/>
      <c r="P302" s="81"/>
    </row>
    <row r="303" spans="6:16">
      <c r="F303" s="76"/>
      <c r="G303" s="117"/>
      <c r="I303" s="81"/>
      <c r="L303" s="117"/>
      <c r="P303" s="81"/>
    </row>
    <row r="304" spans="6:16">
      <c r="F304" s="76"/>
      <c r="G304" s="117"/>
      <c r="I304" s="81"/>
      <c r="L304" s="117"/>
      <c r="P304" s="81"/>
    </row>
    <row r="305" spans="6:16">
      <c r="F305" s="76"/>
      <c r="G305" s="117"/>
      <c r="I305" s="81"/>
      <c r="L305" s="117"/>
      <c r="P305" s="81"/>
    </row>
    <row r="306" spans="6:16">
      <c r="F306" s="76"/>
      <c r="G306" s="117"/>
      <c r="I306" s="81"/>
      <c r="L306" s="117"/>
      <c r="P306" s="81"/>
    </row>
    <row r="307" spans="6:16">
      <c r="F307" s="76"/>
      <c r="G307" s="117"/>
      <c r="I307" s="81"/>
      <c r="L307" s="117"/>
      <c r="P307" s="81"/>
    </row>
    <row r="308" spans="6:16">
      <c r="F308" s="76"/>
      <c r="G308" s="117"/>
      <c r="I308" s="81"/>
      <c r="L308" s="117"/>
      <c r="P308" s="81"/>
    </row>
    <row r="309" spans="6:16">
      <c r="F309" s="76"/>
      <c r="G309" s="117"/>
      <c r="I309" s="81"/>
      <c r="L309" s="117"/>
      <c r="P309" s="81"/>
    </row>
    <row r="310" spans="6:16">
      <c r="F310" s="76"/>
      <c r="G310" s="117"/>
      <c r="I310" s="81"/>
      <c r="L310" s="117"/>
      <c r="P310" s="81"/>
    </row>
    <row r="311" spans="6:16">
      <c r="F311" s="76"/>
      <c r="G311" s="117"/>
      <c r="I311" s="81"/>
      <c r="L311" s="117"/>
      <c r="P311" s="81"/>
    </row>
    <row r="312" spans="6:16">
      <c r="F312" s="76"/>
      <c r="G312" s="117"/>
      <c r="I312" s="81"/>
      <c r="L312" s="117"/>
      <c r="P312" s="81"/>
    </row>
    <row r="313" spans="6:16">
      <c r="F313" s="76"/>
      <c r="G313" s="117"/>
      <c r="I313" s="81"/>
      <c r="L313" s="117"/>
      <c r="P313" s="81"/>
    </row>
    <row r="314" spans="6:16">
      <c r="F314" s="76"/>
      <c r="G314" s="117"/>
      <c r="I314" s="81"/>
      <c r="L314" s="117"/>
      <c r="P314" s="81"/>
    </row>
    <row r="315" spans="6:16">
      <c r="F315" s="76"/>
      <c r="G315" s="117"/>
      <c r="I315" s="81"/>
      <c r="L315" s="117"/>
      <c r="P315" s="81"/>
    </row>
    <row r="316" spans="6:16">
      <c r="F316" s="76"/>
      <c r="G316" s="117"/>
      <c r="I316" s="81"/>
      <c r="L316" s="117"/>
      <c r="P316" s="81"/>
    </row>
    <row r="317" spans="6:16">
      <c r="F317" s="76"/>
      <c r="G317" s="117"/>
      <c r="I317" s="81"/>
      <c r="L317" s="117"/>
      <c r="P317" s="81"/>
    </row>
    <row r="318" spans="6:16">
      <c r="F318" s="76"/>
      <c r="G318" s="117"/>
      <c r="I318" s="81"/>
      <c r="L318" s="117"/>
      <c r="P318" s="81"/>
    </row>
    <row r="319" spans="6:16">
      <c r="F319" s="76"/>
      <c r="G319" s="117"/>
      <c r="I319" s="81"/>
      <c r="L319" s="117"/>
      <c r="P319" s="81"/>
    </row>
    <row r="320" spans="6:16">
      <c r="F320" s="76"/>
      <c r="G320" s="117"/>
      <c r="I320" s="81"/>
      <c r="L320" s="117"/>
      <c r="P320" s="81"/>
    </row>
    <row r="321" spans="6:16">
      <c r="F321" s="76"/>
      <c r="G321" s="117"/>
      <c r="I321" s="81"/>
      <c r="L321" s="117"/>
      <c r="P321" s="81"/>
    </row>
    <row r="322" spans="6:16">
      <c r="F322" s="76"/>
      <c r="G322" s="117"/>
      <c r="I322" s="81"/>
      <c r="L322" s="117"/>
      <c r="P322" s="81"/>
    </row>
    <row r="323" spans="6:16">
      <c r="F323" s="76"/>
      <c r="G323" s="117"/>
      <c r="I323" s="81"/>
      <c r="L323" s="117"/>
      <c r="P323" s="81"/>
    </row>
    <row r="324" spans="6:16">
      <c r="F324" s="76"/>
      <c r="G324" s="117"/>
      <c r="I324" s="81"/>
      <c r="L324" s="117"/>
      <c r="P324" s="81"/>
    </row>
    <row r="325" spans="6:16">
      <c r="F325" s="76"/>
      <c r="G325" s="117"/>
      <c r="I325" s="81"/>
      <c r="L325" s="117"/>
      <c r="P325" s="81"/>
    </row>
    <row r="326" spans="6:16">
      <c r="F326" s="76"/>
      <c r="G326" s="117"/>
      <c r="I326" s="81"/>
      <c r="L326" s="117"/>
      <c r="P326" s="81"/>
    </row>
    <row r="327" spans="6:16">
      <c r="F327" s="76"/>
      <c r="G327" s="117"/>
      <c r="I327" s="81"/>
      <c r="L327" s="117"/>
      <c r="P327" s="81"/>
    </row>
    <row r="328" spans="6:16">
      <c r="F328" s="76"/>
      <c r="G328" s="117"/>
      <c r="I328" s="81"/>
      <c r="L328" s="117"/>
      <c r="P328" s="81"/>
    </row>
    <row r="329" spans="6:16">
      <c r="F329" s="76"/>
      <c r="G329" s="117"/>
      <c r="I329" s="81"/>
      <c r="L329" s="117"/>
      <c r="P329" s="81"/>
    </row>
    <row r="330" spans="6:16">
      <c r="F330" s="76"/>
      <c r="G330" s="117"/>
      <c r="I330" s="81"/>
      <c r="L330" s="117"/>
      <c r="P330" s="81"/>
    </row>
    <row r="331" spans="6:16">
      <c r="F331" s="76"/>
      <c r="G331" s="117"/>
      <c r="I331" s="81"/>
      <c r="L331" s="117"/>
      <c r="P331" s="81"/>
    </row>
    <row r="332" spans="6:16">
      <c r="F332" s="76"/>
      <c r="G332" s="117"/>
      <c r="I332" s="81"/>
      <c r="L332" s="117"/>
      <c r="P332" s="81"/>
    </row>
    <row r="333" spans="6:16">
      <c r="F333" s="76"/>
      <c r="G333" s="117"/>
      <c r="I333" s="81"/>
      <c r="L333" s="117"/>
      <c r="P333" s="81"/>
    </row>
    <row r="334" spans="6:16">
      <c r="F334" s="76"/>
      <c r="G334" s="117"/>
      <c r="I334" s="81"/>
      <c r="L334" s="117"/>
      <c r="P334" s="81"/>
    </row>
    <row r="335" spans="6:16">
      <c r="F335" s="76"/>
      <c r="G335" s="117"/>
      <c r="I335" s="81"/>
      <c r="L335" s="117"/>
      <c r="P335" s="81"/>
    </row>
    <row r="336" spans="6:16">
      <c r="F336" s="76"/>
      <c r="G336" s="117"/>
      <c r="I336" s="81"/>
      <c r="L336" s="117"/>
      <c r="P336" s="81"/>
    </row>
    <row r="337" spans="6:16">
      <c r="F337" s="76"/>
      <c r="G337" s="117"/>
      <c r="I337" s="81"/>
      <c r="L337" s="117"/>
      <c r="P337" s="81"/>
    </row>
    <row r="338" spans="6:16">
      <c r="F338" s="76"/>
      <c r="G338" s="117"/>
      <c r="I338" s="81"/>
      <c r="L338" s="117"/>
      <c r="P338" s="81"/>
    </row>
    <row r="339" spans="6:16">
      <c r="F339" s="76"/>
      <c r="G339" s="117"/>
      <c r="I339" s="81"/>
      <c r="L339" s="117"/>
      <c r="P339" s="81"/>
    </row>
    <row r="340" spans="6:16">
      <c r="F340" s="76"/>
      <c r="G340" s="117"/>
      <c r="I340" s="81"/>
      <c r="L340" s="117"/>
      <c r="P340" s="81"/>
    </row>
    <row r="341" spans="6:16">
      <c r="F341" s="76"/>
      <c r="G341" s="117"/>
      <c r="I341" s="81"/>
      <c r="L341" s="117"/>
      <c r="P341" s="81"/>
    </row>
    <row r="342" spans="6:16">
      <c r="F342" s="76"/>
      <c r="G342" s="117"/>
      <c r="I342" s="81"/>
      <c r="L342" s="117"/>
      <c r="P342" s="81"/>
    </row>
    <row r="343" spans="6:16">
      <c r="F343" s="76"/>
      <c r="G343" s="117"/>
      <c r="I343" s="81"/>
      <c r="L343" s="117"/>
      <c r="P343" s="81"/>
    </row>
    <row r="344" spans="6:16">
      <c r="F344" s="76"/>
      <c r="G344" s="117"/>
      <c r="I344" s="81"/>
      <c r="L344" s="117"/>
      <c r="P344" s="81"/>
    </row>
    <row r="345" spans="6:16">
      <c r="F345" s="76"/>
      <c r="G345" s="117"/>
      <c r="I345" s="81"/>
      <c r="L345" s="117"/>
      <c r="P345" s="81"/>
    </row>
    <row r="346" spans="6:16">
      <c r="F346" s="76"/>
      <c r="G346" s="117"/>
      <c r="I346" s="81"/>
      <c r="L346" s="117"/>
      <c r="P346" s="81"/>
    </row>
    <row r="347" spans="6:16">
      <c r="F347" s="76"/>
      <c r="G347" s="117"/>
      <c r="I347" s="81"/>
      <c r="L347" s="117"/>
      <c r="P347" s="81"/>
    </row>
    <row r="348" spans="6:16">
      <c r="F348" s="76"/>
      <c r="G348" s="117"/>
      <c r="I348" s="81"/>
      <c r="L348" s="117"/>
      <c r="P348" s="81"/>
    </row>
    <row r="349" spans="6:16">
      <c r="F349" s="76"/>
      <c r="G349" s="117"/>
      <c r="I349" s="81"/>
      <c r="L349" s="117"/>
      <c r="P349" s="81"/>
    </row>
    <row r="350" spans="6:16">
      <c r="F350" s="76"/>
      <c r="G350" s="117"/>
      <c r="I350" s="81"/>
      <c r="L350" s="117"/>
      <c r="P350" s="81"/>
    </row>
    <row r="351" spans="6:16">
      <c r="F351" s="76"/>
      <c r="G351" s="117"/>
      <c r="I351" s="81"/>
      <c r="L351" s="117"/>
      <c r="P351" s="81"/>
    </row>
    <row r="352" spans="6:16">
      <c r="F352" s="76"/>
      <c r="G352" s="117"/>
      <c r="I352" s="81"/>
      <c r="L352" s="117"/>
      <c r="P352" s="81"/>
    </row>
    <row r="353" spans="6:16">
      <c r="F353" s="76"/>
      <c r="G353" s="117"/>
      <c r="I353" s="81"/>
      <c r="L353" s="117"/>
      <c r="P353" s="81"/>
    </row>
    <row r="354" spans="6:16">
      <c r="F354" s="76"/>
      <c r="G354" s="117"/>
      <c r="I354" s="81"/>
      <c r="L354" s="117"/>
      <c r="P354" s="81"/>
    </row>
    <row r="355" spans="6:16">
      <c r="F355" s="76"/>
      <c r="G355" s="117"/>
      <c r="I355" s="81"/>
      <c r="L355" s="117"/>
      <c r="P355" s="81"/>
    </row>
    <row r="356" spans="6:16">
      <c r="F356" s="76"/>
      <c r="G356" s="117"/>
      <c r="I356" s="81"/>
      <c r="L356" s="117"/>
      <c r="P356" s="81"/>
    </row>
    <row r="357" spans="6:16">
      <c r="F357" s="76"/>
      <c r="G357" s="117"/>
      <c r="I357" s="81"/>
      <c r="L357" s="117"/>
      <c r="P357" s="81"/>
    </row>
    <row r="358" spans="6:16">
      <c r="F358" s="76"/>
      <c r="G358" s="117"/>
      <c r="I358" s="81"/>
      <c r="L358" s="117"/>
      <c r="P358" s="81"/>
    </row>
    <row r="359" spans="6:16">
      <c r="F359" s="76"/>
      <c r="G359" s="117"/>
      <c r="I359" s="81"/>
      <c r="L359" s="117"/>
      <c r="P359" s="81"/>
    </row>
    <row r="360" spans="6:16">
      <c r="F360" s="76"/>
      <c r="G360" s="117"/>
      <c r="I360" s="81"/>
      <c r="L360" s="117"/>
      <c r="P360" s="81"/>
    </row>
    <row r="361" spans="6:16">
      <c r="F361" s="76"/>
      <c r="G361" s="117"/>
      <c r="I361" s="81"/>
      <c r="L361" s="117"/>
      <c r="P361" s="81"/>
    </row>
    <row r="362" spans="6:16">
      <c r="F362" s="76"/>
      <c r="G362" s="117"/>
      <c r="I362" s="81"/>
      <c r="L362" s="117"/>
      <c r="P362" s="81"/>
    </row>
    <row r="363" spans="6:16">
      <c r="F363" s="76"/>
      <c r="G363" s="117"/>
      <c r="I363" s="81"/>
      <c r="L363" s="117"/>
      <c r="P363" s="81"/>
    </row>
    <row r="364" spans="6:16">
      <c r="F364" s="76"/>
      <c r="G364" s="117"/>
      <c r="I364" s="81"/>
      <c r="L364" s="117"/>
      <c r="P364" s="81"/>
    </row>
    <row r="365" spans="6:16">
      <c r="F365" s="76"/>
      <c r="G365" s="117"/>
      <c r="I365" s="81"/>
      <c r="L365" s="117"/>
      <c r="P365" s="81"/>
    </row>
    <row r="366" spans="6:16">
      <c r="F366" s="76"/>
      <c r="G366" s="117"/>
      <c r="I366" s="81"/>
      <c r="L366" s="117"/>
      <c r="P366" s="81"/>
    </row>
    <row r="367" spans="6:16">
      <c r="F367" s="76"/>
      <c r="G367" s="117"/>
      <c r="I367" s="81"/>
      <c r="L367" s="117"/>
      <c r="P367" s="81"/>
    </row>
    <row r="368" spans="6:16">
      <c r="F368" s="76"/>
      <c r="G368" s="117"/>
      <c r="I368" s="81"/>
      <c r="L368" s="117"/>
      <c r="P368" s="81"/>
    </row>
    <row r="369" spans="6:16">
      <c r="F369" s="76"/>
      <c r="G369" s="117"/>
      <c r="I369" s="81"/>
      <c r="L369" s="117"/>
      <c r="P369" s="81"/>
    </row>
    <row r="370" spans="6:16">
      <c r="F370" s="76"/>
      <c r="G370" s="117"/>
      <c r="I370" s="81"/>
      <c r="L370" s="117"/>
      <c r="P370" s="81"/>
    </row>
    <row r="371" spans="6:16">
      <c r="F371" s="76"/>
      <c r="G371" s="117"/>
      <c r="I371" s="81"/>
      <c r="L371" s="117"/>
      <c r="P371" s="81"/>
    </row>
    <row r="372" spans="6:16">
      <c r="F372" s="76"/>
      <c r="G372" s="117"/>
      <c r="I372" s="81"/>
      <c r="L372" s="117"/>
      <c r="P372" s="81"/>
    </row>
    <row r="373" spans="6:16">
      <c r="F373" s="76"/>
      <c r="G373" s="117"/>
      <c r="I373" s="81"/>
      <c r="L373" s="117"/>
      <c r="P373" s="81"/>
    </row>
    <row r="374" spans="6:16">
      <c r="F374" s="76"/>
      <c r="G374" s="117"/>
      <c r="I374" s="81"/>
      <c r="L374" s="117"/>
      <c r="P374" s="81"/>
    </row>
    <row r="375" spans="6:16">
      <c r="F375" s="76"/>
      <c r="G375" s="117"/>
      <c r="I375" s="81"/>
      <c r="L375" s="117"/>
      <c r="P375" s="81"/>
    </row>
    <row r="376" spans="6:16">
      <c r="F376" s="76"/>
      <c r="G376" s="117"/>
      <c r="I376" s="81"/>
      <c r="L376" s="117"/>
      <c r="P376" s="81"/>
    </row>
    <row r="377" spans="6:16">
      <c r="F377" s="76"/>
      <c r="G377" s="117"/>
      <c r="I377" s="81"/>
      <c r="L377" s="117"/>
      <c r="P377" s="81"/>
    </row>
    <row r="378" spans="6:16">
      <c r="F378" s="76"/>
      <c r="G378" s="117"/>
      <c r="I378" s="81"/>
      <c r="L378" s="117"/>
      <c r="P378" s="81"/>
    </row>
    <row r="379" spans="6:16">
      <c r="F379" s="76"/>
      <c r="G379" s="117"/>
      <c r="I379" s="81"/>
      <c r="L379" s="117"/>
      <c r="P379" s="81"/>
    </row>
    <row r="380" spans="6:16">
      <c r="F380" s="76"/>
      <c r="G380" s="117"/>
      <c r="I380" s="81"/>
      <c r="L380" s="117"/>
      <c r="P380" s="81"/>
    </row>
    <row r="381" spans="6:16">
      <c r="F381" s="76"/>
      <c r="G381" s="117"/>
      <c r="I381" s="81"/>
      <c r="L381" s="117"/>
      <c r="P381" s="81"/>
    </row>
    <row r="382" spans="6:16">
      <c r="F382" s="76"/>
      <c r="G382" s="117"/>
      <c r="I382" s="81"/>
      <c r="L382" s="117"/>
      <c r="P382" s="81"/>
    </row>
    <row r="383" spans="6:16">
      <c r="F383" s="76"/>
      <c r="G383" s="117"/>
      <c r="I383" s="81"/>
      <c r="L383" s="117"/>
      <c r="P383" s="81"/>
    </row>
    <row r="384" spans="6:16">
      <c r="F384" s="76"/>
      <c r="G384" s="117"/>
      <c r="I384" s="81"/>
      <c r="L384" s="117"/>
      <c r="P384" s="81"/>
    </row>
    <row r="385" spans="6:16">
      <c r="F385" s="76"/>
      <c r="G385" s="117"/>
      <c r="I385" s="81"/>
      <c r="L385" s="117"/>
      <c r="P385" s="81"/>
    </row>
    <row r="386" spans="6:16">
      <c r="F386" s="76"/>
      <c r="G386" s="117"/>
      <c r="I386" s="81"/>
      <c r="L386" s="117"/>
      <c r="P386" s="81"/>
    </row>
    <row r="387" spans="6:16">
      <c r="F387" s="76"/>
      <c r="G387" s="117"/>
      <c r="I387" s="81"/>
      <c r="L387" s="117"/>
      <c r="P387" s="81"/>
    </row>
    <row r="388" spans="6:16">
      <c r="F388" s="76"/>
      <c r="G388" s="117"/>
      <c r="I388" s="81"/>
      <c r="L388" s="117"/>
      <c r="P388" s="81"/>
    </row>
    <row r="389" spans="6:16">
      <c r="F389" s="76"/>
      <c r="G389" s="117"/>
      <c r="I389" s="81"/>
      <c r="L389" s="117"/>
      <c r="P389" s="81"/>
    </row>
    <row r="390" spans="6:16">
      <c r="F390" s="76"/>
      <c r="G390" s="117"/>
      <c r="I390" s="81"/>
      <c r="L390" s="117"/>
      <c r="P390" s="81"/>
    </row>
    <row r="391" spans="6:16">
      <c r="F391" s="76"/>
      <c r="G391" s="117"/>
      <c r="I391" s="81"/>
      <c r="L391" s="117"/>
      <c r="P391" s="81"/>
    </row>
    <row r="392" spans="6:16">
      <c r="F392" s="76"/>
      <c r="G392" s="117"/>
      <c r="I392" s="81"/>
      <c r="L392" s="117"/>
      <c r="P392" s="81"/>
    </row>
    <row r="393" spans="6:16">
      <c r="F393" s="76"/>
      <c r="G393" s="117"/>
      <c r="I393" s="81"/>
      <c r="L393" s="117"/>
      <c r="P393" s="81"/>
    </row>
    <row r="394" spans="6:16">
      <c r="F394" s="76"/>
      <c r="G394" s="117"/>
      <c r="I394" s="81"/>
      <c r="L394" s="117"/>
      <c r="P394" s="81"/>
    </row>
    <row r="395" spans="6:16">
      <c r="F395" s="76"/>
      <c r="G395" s="117"/>
      <c r="I395" s="81"/>
      <c r="L395" s="117"/>
      <c r="P395" s="81"/>
    </row>
    <row r="396" spans="6:16">
      <c r="F396" s="76"/>
      <c r="G396" s="117"/>
      <c r="I396" s="81"/>
      <c r="L396" s="117"/>
      <c r="P396" s="81"/>
    </row>
    <row r="397" spans="6:16">
      <c r="F397" s="76"/>
      <c r="G397" s="117"/>
      <c r="I397" s="81"/>
      <c r="L397" s="117"/>
      <c r="P397" s="81"/>
    </row>
    <row r="398" spans="6:16">
      <c r="F398" s="76"/>
      <c r="G398" s="117"/>
      <c r="I398" s="81"/>
      <c r="L398" s="117"/>
      <c r="P398" s="81"/>
    </row>
    <row r="399" spans="6:16">
      <c r="F399" s="76"/>
      <c r="G399" s="117"/>
      <c r="I399" s="81"/>
      <c r="L399" s="117"/>
      <c r="P399" s="81"/>
    </row>
    <row r="400" spans="6:16">
      <c r="F400" s="76"/>
      <c r="G400" s="117"/>
      <c r="I400" s="81"/>
      <c r="L400" s="117"/>
      <c r="P400" s="81"/>
    </row>
    <row r="401" spans="6:16">
      <c r="F401" s="76"/>
      <c r="G401" s="117"/>
      <c r="I401" s="81"/>
      <c r="L401" s="117"/>
      <c r="P401" s="81"/>
    </row>
    <row r="402" spans="6:16">
      <c r="F402" s="76"/>
      <c r="G402" s="117"/>
      <c r="I402" s="81"/>
      <c r="L402" s="117"/>
      <c r="P402" s="81"/>
    </row>
    <row r="403" spans="6:16">
      <c r="F403" s="76"/>
      <c r="G403" s="117"/>
      <c r="I403" s="81"/>
      <c r="L403" s="117"/>
      <c r="P403" s="81"/>
    </row>
    <row r="404" spans="6:16">
      <c r="F404" s="76"/>
      <c r="G404" s="117"/>
      <c r="I404" s="81"/>
      <c r="L404" s="117"/>
      <c r="P404" s="81"/>
    </row>
    <row r="405" spans="6:16">
      <c r="F405" s="76"/>
      <c r="G405" s="117"/>
      <c r="I405" s="81"/>
      <c r="L405" s="117"/>
      <c r="P405" s="81"/>
    </row>
    <row r="406" spans="6:16">
      <c r="F406" s="76"/>
      <c r="G406" s="117"/>
      <c r="I406" s="81"/>
      <c r="L406" s="117"/>
      <c r="P406" s="81"/>
    </row>
    <row r="407" spans="6:16">
      <c r="F407" s="76"/>
      <c r="G407" s="117"/>
      <c r="I407" s="81"/>
      <c r="L407" s="117"/>
      <c r="P407" s="81"/>
    </row>
    <row r="408" spans="6:16">
      <c r="F408" s="76"/>
      <c r="G408" s="117"/>
      <c r="I408" s="81"/>
      <c r="L408" s="117"/>
      <c r="P408" s="81"/>
    </row>
    <row r="409" spans="6:16">
      <c r="F409" s="76"/>
      <c r="G409" s="117"/>
      <c r="I409" s="81"/>
      <c r="L409" s="117"/>
      <c r="P409" s="81"/>
    </row>
    <row r="410" spans="6:16">
      <c r="F410" s="76"/>
      <c r="G410" s="117"/>
      <c r="I410" s="81"/>
      <c r="L410" s="117"/>
      <c r="P410" s="81"/>
    </row>
    <row r="411" spans="6:16">
      <c r="F411" s="76"/>
      <c r="G411" s="117"/>
      <c r="I411" s="81"/>
      <c r="L411" s="117"/>
      <c r="P411" s="81"/>
    </row>
    <row r="412" spans="6:16">
      <c r="F412" s="76"/>
      <c r="G412" s="117"/>
      <c r="I412" s="81"/>
      <c r="L412" s="117"/>
      <c r="P412" s="81"/>
    </row>
    <row r="413" spans="6:16">
      <c r="F413" s="76"/>
      <c r="G413" s="117"/>
      <c r="I413" s="81"/>
      <c r="L413" s="117"/>
      <c r="P413" s="81"/>
    </row>
    <row r="414" spans="6:16">
      <c r="F414" s="76"/>
      <c r="G414" s="117"/>
      <c r="I414" s="81"/>
      <c r="L414" s="117"/>
      <c r="P414" s="81"/>
    </row>
    <row r="415" spans="6:16">
      <c r="F415" s="76"/>
      <c r="G415" s="117"/>
      <c r="I415" s="81"/>
      <c r="L415" s="117"/>
      <c r="P415" s="81"/>
    </row>
    <row r="416" spans="6:16">
      <c r="F416" s="76"/>
      <c r="G416" s="117"/>
      <c r="I416" s="81"/>
      <c r="L416" s="117"/>
      <c r="P416" s="81"/>
    </row>
    <row r="417" spans="6:16">
      <c r="F417" s="76"/>
      <c r="G417" s="117"/>
      <c r="I417" s="81"/>
      <c r="L417" s="117"/>
      <c r="P417" s="81"/>
    </row>
    <row r="418" spans="6:16">
      <c r="F418" s="76"/>
      <c r="G418" s="117"/>
      <c r="I418" s="81"/>
      <c r="L418" s="117"/>
      <c r="P418" s="81"/>
    </row>
    <row r="419" spans="6:16">
      <c r="F419" s="76"/>
      <c r="G419" s="117"/>
      <c r="I419" s="81"/>
      <c r="L419" s="117"/>
      <c r="P419" s="81"/>
    </row>
    <row r="420" spans="6:16">
      <c r="F420" s="76"/>
      <c r="G420" s="117"/>
      <c r="I420" s="81"/>
      <c r="L420" s="117"/>
      <c r="P420" s="81"/>
    </row>
    <row r="421" spans="6:16">
      <c r="F421" s="76"/>
      <c r="G421" s="117"/>
      <c r="I421" s="81"/>
      <c r="L421" s="117"/>
      <c r="P421" s="81"/>
    </row>
    <row r="422" spans="6:16">
      <c r="F422" s="76"/>
      <c r="G422" s="117"/>
      <c r="I422" s="81"/>
      <c r="L422" s="117"/>
      <c r="P422" s="81"/>
    </row>
    <row r="423" spans="6:16">
      <c r="F423" s="76"/>
      <c r="G423" s="117"/>
      <c r="I423" s="81"/>
      <c r="L423" s="117"/>
      <c r="P423" s="81"/>
    </row>
    <row r="424" spans="6:16">
      <c r="F424" s="76"/>
      <c r="G424" s="117"/>
      <c r="I424" s="81"/>
      <c r="L424" s="117"/>
      <c r="P424" s="81"/>
    </row>
    <row r="425" spans="6:16">
      <c r="F425" s="76"/>
      <c r="G425" s="117"/>
      <c r="I425" s="81"/>
      <c r="L425" s="117"/>
      <c r="P425" s="81"/>
    </row>
    <row r="426" spans="6:16">
      <c r="F426" s="76"/>
      <c r="G426" s="117"/>
      <c r="I426" s="81"/>
      <c r="L426" s="117"/>
      <c r="P426" s="81"/>
    </row>
    <row r="427" spans="6:16">
      <c r="F427" s="76"/>
      <c r="G427" s="117"/>
      <c r="I427" s="81"/>
      <c r="L427" s="117"/>
      <c r="P427" s="81"/>
    </row>
    <row r="428" spans="6:16">
      <c r="F428" s="76"/>
      <c r="G428" s="117"/>
      <c r="I428" s="81"/>
      <c r="L428" s="117"/>
      <c r="P428" s="81"/>
    </row>
    <row r="429" spans="6:16">
      <c r="F429" s="76"/>
      <c r="G429" s="117"/>
      <c r="I429" s="81"/>
      <c r="L429" s="117"/>
      <c r="P429" s="81"/>
    </row>
    <row r="430" spans="6:16">
      <c r="F430" s="76"/>
      <c r="G430" s="117"/>
      <c r="I430" s="81"/>
      <c r="L430" s="117"/>
      <c r="P430" s="81"/>
    </row>
    <row r="431" spans="6:16">
      <c r="F431" s="76"/>
      <c r="G431" s="117"/>
      <c r="I431" s="81"/>
      <c r="L431" s="117"/>
      <c r="P431" s="81"/>
    </row>
    <row r="432" spans="6:16">
      <c r="F432" s="76"/>
      <c r="G432" s="117"/>
      <c r="I432" s="81"/>
      <c r="L432" s="117"/>
      <c r="P432" s="81"/>
    </row>
    <row r="433" spans="6:16">
      <c r="F433" s="76"/>
      <c r="G433" s="117"/>
      <c r="I433" s="81"/>
      <c r="L433" s="117"/>
      <c r="P433" s="81"/>
    </row>
    <row r="434" spans="6:16">
      <c r="F434" s="76"/>
      <c r="G434" s="117"/>
      <c r="I434" s="81"/>
      <c r="L434" s="117"/>
      <c r="P434" s="81"/>
    </row>
    <row r="435" spans="6:16">
      <c r="F435" s="76"/>
      <c r="G435" s="117"/>
      <c r="I435" s="81"/>
      <c r="L435" s="117"/>
      <c r="P435" s="81"/>
    </row>
    <row r="436" spans="6:16">
      <c r="F436" s="76"/>
      <c r="G436" s="117"/>
      <c r="I436" s="81"/>
      <c r="L436" s="117"/>
      <c r="P436" s="81"/>
    </row>
    <row r="437" spans="6:16">
      <c r="F437" s="76"/>
      <c r="G437" s="117"/>
      <c r="I437" s="81"/>
      <c r="L437" s="117"/>
      <c r="P437" s="81"/>
    </row>
    <row r="438" spans="6:16">
      <c r="F438" s="76"/>
      <c r="G438" s="117"/>
      <c r="I438" s="81"/>
      <c r="L438" s="117"/>
      <c r="P438" s="81"/>
    </row>
    <row r="439" spans="6:16">
      <c r="F439" s="76"/>
      <c r="G439" s="117"/>
      <c r="I439" s="81"/>
      <c r="L439" s="117"/>
      <c r="P439" s="81"/>
    </row>
    <row r="440" spans="6:16">
      <c r="F440" s="76"/>
      <c r="G440" s="117"/>
      <c r="I440" s="81"/>
      <c r="L440" s="117"/>
      <c r="P440" s="81"/>
    </row>
    <row r="441" spans="6:16">
      <c r="F441" s="76"/>
      <c r="G441" s="117"/>
      <c r="I441" s="81"/>
      <c r="L441" s="117"/>
      <c r="P441" s="81"/>
    </row>
    <row r="442" spans="6:16">
      <c r="F442" s="76"/>
      <c r="G442" s="117"/>
      <c r="I442" s="81"/>
      <c r="L442" s="117"/>
      <c r="P442" s="81"/>
    </row>
    <row r="443" spans="6:16">
      <c r="F443" s="76"/>
      <c r="G443" s="117"/>
      <c r="I443" s="81"/>
      <c r="L443" s="117"/>
      <c r="P443" s="81"/>
    </row>
    <row r="444" spans="6:16">
      <c r="F444" s="76"/>
      <c r="G444" s="117"/>
      <c r="I444" s="81"/>
      <c r="L444" s="117"/>
      <c r="P444" s="81"/>
    </row>
    <row r="445" spans="6:16">
      <c r="F445" s="76"/>
      <c r="G445" s="117"/>
      <c r="I445" s="81"/>
      <c r="L445" s="117"/>
      <c r="P445" s="81"/>
    </row>
    <row r="446" spans="6:16">
      <c r="F446" s="76"/>
      <c r="G446" s="117"/>
      <c r="I446" s="81"/>
      <c r="L446" s="117"/>
      <c r="P446" s="81"/>
    </row>
    <row r="447" spans="6:16">
      <c r="F447" s="76"/>
      <c r="G447" s="117"/>
      <c r="I447" s="81"/>
      <c r="L447" s="117"/>
      <c r="P447" s="81"/>
    </row>
    <row r="448" spans="6:16">
      <c r="F448" s="76"/>
      <c r="G448" s="117"/>
      <c r="I448" s="81"/>
      <c r="L448" s="117"/>
      <c r="P448" s="81"/>
    </row>
    <row r="449" spans="6:16">
      <c r="F449" s="76"/>
      <c r="G449" s="117"/>
      <c r="I449" s="81"/>
      <c r="L449" s="117"/>
      <c r="P449" s="81"/>
    </row>
    <row r="450" spans="6:16">
      <c r="F450" s="76"/>
      <c r="G450" s="117"/>
      <c r="I450" s="81"/>
      <c r="L450" s="117"/>
      <c r="P450" s="81"/>
    </row>
    <row r="451" spans="6:16">
      <c r="F451" s="76"/>
      <c r="G451" s="117"/>
      <c r="I451" s="81"/>
      <c r="L451" s="117"/>
      <c r="P451" s="81"/>
    </row>
    <row r="452" spans="6:16">
      <c r="F452" s="76"/>
      <c r="G452" s="117"/>
      <c r="I452" s="81"/>
      <c r="L452" s="117"/>
      <c r="P452" s="81"/>
    </row>
    <row r="453" spans="6:16">
      <c r="F453" s="76"/>
      <c r="G453" s="117"/>
      <c r="I453" s="81"/>
      <c r="L453" s="117"/>
      <c r="P453" s="81"/>
    </row>
    <row r="454" spans="6:16">
      <c r="F454" s="76"/>
      <c r="G454" s="117"/>
      <c r="I454" s="81"/>
      <c r="L454" s="117"/>
      <c r="P454" s="81"/>
    </row>
    <row r="455" spans="6:16">
      <c r="F455" s="76"/>
      <c r="G455" s="117"/>
      <c r="I455" s="81"/>
      <c r="L455" s="117"/>
      <c r="P455" s="81"/>
    </row>
    <row r="456" spans="6:16">
      <c r="F456" s="76"/>
      <c r="G456" s="117"/>
      <c r="I456" s="81"/>
      <c r="L456" s="117"/>
      <c r="P456" s="81"/>
    </row>
    <row r="457" spans="6:16">
      <c r="F457" s="76"/>
      <c r="G457" s="117"/>
      <c r="I457" s="81"/>
      <c r="L457" s="117"/>
      <c r="P457" s="81"/>
    </row>
    <row r="458" spans="6:16">
      <c r="F458" s="76"/>
      <c r="G458" s="117"/>
      <c r="I458" s="81"/>
      <c r="L458" s="117"/>
      <c r="P458" s="81"/>
    </row>
    <row r="459" spans="6:16">
      <c r="F459" s="76"/>
      <c r="G459" s="117"/>
      <c r="I459" s="81"/>
      <c r="L459" s="117"/>
      <c r="P459" s="81"/>
    </row>
    <row r="460" spans="6:16">
      <c r="F460" s="76"/>
      <c r="G460" s="117"/>
      <c r="I460" s="81"/>
      <c r="L460" s="117"/>
      <c r="P460" s="81"/>
    </row>
    <row r="461" spans="6:16">
      <c r="F461" s="76"/>
      <c r="G461" s="117"/>
      <c r="I461" s="81"/>
      <c r="L461" s="117"/>
      <c r="P461" s="81"/>
    </row>
    <row r="462" spans="6:16">
      <c r="F462" s="76"/>
      <c r="G462" s="117"/>
      <c r="I462" s="81"/>
      <c r="L462" s="117"/>
      <c r="P462" s="81"/>
    </row>
    <row r="463" spans="6:16">
      <c r="F463" s="76"/>
      <c r="G463" s="117"/>
      <c r="I463" s="81"/>
      <c r="L463" s="117"/>
      <c r="P463" s="81"/>
    </row>
    <row r="464" spans="6:16">
      <c r="F464" s="76"/>
      <c r="G464" s="117"/>
      <c r="I464" s="81"/>
      <c r="L464" s="117"/>
      <c r="P464" s="81"/>
    </row>
    <row r="465" spans="6:16">
      <c r="F465" s="76"/>
      <c r="G465" s="117"/>
      <c r="I465" s="81"/>
      <c r="L465" s="117"/>
      <c r="P465" s="81"/>
    </row>
    <row r="466" spans="6:16">
      <c r="F466" s="76"/>
      <c r="G466" s="117"/>
      <c r="I466" s="81"/>
      <c r="L466" s="117"/>
      <c r="P466" s="81"/>
    </row>
    <row r="467" spans="6:16">
      <c r="F467" s="76"/>
      <c r="G467" s="117"/>
      <c r="I467" s="81"/>
      <c r="L467" s="117"/>
      <c r="P467" s="81"/>
    </row>
    <row r="468" spans="6:16">
      <c r="F468" s="76"/>
      <c r="G468" s="117"/>
      <c r="I468" s="81"/>
      <c r="L468" s="117"/>
      <c r="P468" s="81"/>
    </row>
    <row r="469" spans="6:16">
      <c r="F469" s="76"/>
      <c r="G469" s="117"/>
      <c r="I469" s="81"/>
      <c r="L469" s="117"/>
      <c r="P469" s="81"/>
    </row>
    <row r="470" spans="6:16">
      <c r="F470" s="76"/>
      <c r="G470" s="117"/>
      <c r="I470" s="81"/>
      <c r="L470" s="117"/>
      <c r="P470" s="81"/>
    </row>
    <row r="471" spans="6:16">
      <c r="F471" s="76"/>
      <c r="G471" s="117"/>
      <c r="I471" s="81"/>
      <c r="L471" s="117"/>
      <c r="P471" s="81"/>
    </row>
    <row r="472" spans="6:16">
      <c r="F472" s="76"/>
      <c r="G472" s="117"/>
      <c r="I472" s="81"/>
      <c r="L472" s="117"/>
      <c r="P472" s="81"/>
    </row>
    <row r="473" spans="6:16">
      <c r="F473" s="76"/>
      <c r="G473" s="117"/>
      <c r="I473" s="81"/>
      <c r="L473" s="117"/>
      <c r="P473" s="81"/>
    </row>
    <row r="474" spans="6:16">
      <c r="F474" s="76"/>
      <c r="G474" s="117"/>
      <c r="I474" s="81"/>
      <c r="L474" s="117"/>
      <c r="P474" s="81"/>
    </row>
    <row r="475" spans="6:16">
      <c r="F475" s="76"/>
      <c r="G475" s="117"/>
      <c r="I475" s="81"/>
      <c r="L475" s="117"/>
      <c r="P475" s="81"/>
    </row>
    <row r="476" spans="6:16">
      <c r="F476" s="76"/>
      <c r="G476" s="117"/>
      <c r="I476" s="81"/>
      <c r="L476" s="117"/>
      <c r="P476" s="81"/>
    </row>
    <row r="477" spans="6:16">
      <c r="F477" s="76"/>
      <c r="G477" s="117"/>
      <c r="I477" s="81"/>
      <c r="L477" s="117"/>
      <c r="P477" s="81"/>
    </row>
    <row r="478" spans="6:16">
      <c r="F478" s="76"/>
      <c r="G478" s="117"/>
      <c r="I478" s="81"/>
      <c r="L478" s="117"/>
      <c r="P478" s="81"/>
    </row>
    <row r="479" spans="6:16">
      <c r="F479" s="76"/>
      <c r="G479" s="117"/>
      <c r="I479" s="81"/>
      <c r="L479" s="117"/>
      <c r="P479" s="81"/>
    </row>
    <row r="480" spans="6:16">
      <c r="F480" s="76"/>
      <c r="G480" s="117"/>
      <c r="I480" s="81"/>
      <c r="L480" s="117"/>
      <c r="P480" s="81"/>
    </row>
    <row r="481" spans="6:16">
      <c r="F481" s="76"/>
      <c r="G481" s="117"/>
      <c r="I481" s="81"/>
      <c r="L481" s="117"/>
      <c r="P481" s="81"/>
    </row>
    <row r="482" spans="6:16">
      <c r="F482" s="76"/>
      <c r="G482" s="117"/>
      <c r="I482" s="81"/>
      <c r="L482" s="117"/>
      <c r="P482" s="81"/>
    </row>
    <row r="483" spans="6:16">
      <c r="F483" s="76"/>
      <c r="G483" s="117"/>
      <c r="I483" s="81"/>
      <c r="L483" s="117"/>
      <c r="P483" s="81"/>
    </row>
    <row r="484" spans="6:16">
      <c r="F484" s="76"/>
      <c r="G484" s="117"/>
      <c r="I484" s="81"/>
      <c r="L484" s="117"/>
      <c r="P484" s="81"/>
    </row>
    <row r="485" spans="6:16">
      <c r="F485" s="76"/>
      <c r="G485" s="117"/>
      <c r="I485" s="81"/>
      <c r="L485" s="117"/>
      <c r="P485" s="81"/>
    </row>
    <row r="486" spans="6:16">
      <c r="F486" s="76"/>
      <c r="G486" s="117"/>
      <c r="I486" s="81"/>
      <c r="L486" s="117"/>
      <c r="P486" s="81"/>
    </row>
    <row r="487" spans="6:16">
      <c r="F487" s="76"/>
      <c r="G487" s="117"/>
      <c r="I487" s="81"/>
      <c r="L487" s="117"/>
      <c r="P487" s="81"/>
    </row>
    <row r="488" spans="6:16">
      <c r="F488" s="76"/>
      <c r="G488" s="117"/>
      <c r="I488" s="81"/>
      <c r="L488" s="117"/>
      <c r="P488" s="81"/>
    </row>
    <row r="489" spans="6:16">
      <c r="F489" s="76"/>
      <c r="G489" s="117"/>
      <c r="I489" s="81"/>
      <c r="L489" s="117"/>
      <c r="P489" s="81"/>
    </row>
    <row r="490" spans="6:16">
      <c r="F490" s="76"/>
      <c r="G490" s="117"/>
      <c r="I490" s="81"/>
      <c r="L490" s="117"/>
      <c r="P490" s="81"/>
    </row>
    <row r="491" spans="6:16">
      <c r="F491" s="76"/>
      <c r="G491" s="117"/>
      <c r="I491" s="81"/>
      <c r="L491" s="117"/>
      <c r="P491" s="81"/>
    </row>
    <row r="492" spans="6:16">
      <c r="F492" s="76"/>
      <c r="G492" s="117"/>
      <c r="I492" s="81"/>
      <c r="L492" s="117"/>
      <c r="P492" s="81"/>
    </row>
    <row r="493" spans="6:16">
      <c r="F493" s="76"/>
      <c r="G493" s="117"/>
      <c r="I493" s="81"/>
      <c r="L493" s="117"/>
      <c r="P493" s="81"/>
    </row>
    <row r="494" spans="6:16">
      <c r="F494" s="76"/>
      <c r="G494" s="117"/>
      <c r="I494" s="81"/>
      <c r="L494" s="117"/>
      <c r="P494" s="81"/>
    </row>
    <row r="495" spans="6:16">
      <c r="F495" s="76"/>
      <c r="G495" s="117"/>
      <c r="I495" s="81"/>
      <c r="L495" s="117"/>
      <c r="P495" s="81"/>
    </row>
    <row r="496" spans="6:16">
      <c r="F496" s="76"/>
      <c r="G496" s="117"/>
      <c r="I496" s="81"/>
      <c r="L496" s="117"/>
      <c r="P496" s="81"/>
    </row>
    <row r="497" spans="6:16">
      <c r="F497" s="76"/>
      <c r="G497" s="117"/>
      <c r="I497" s="81"/>
      <c r="L497" s="117"/>
      <c r="P497" s="81"/>
    </row>
    <row r="498" spans="6:16">
      <c r="F498" s="76"/>
      <c r="G498" s="117"/>
      <c r="I498" s="81"/>
      <c r="L498" s="117"/>
      <c r="P498" s="81"/>
    </row>
    <row r="499" spans="6:16">
      <c r="F499" s="76"/>
      <c r="G499" s="117"/>
      <c r="I499" s="81"/>
      <c r="L499" s="117"/>
      <c r="P499" s="81"/>
    </row>
    <row r="500" spans="6:16">
      <c r="F500" s="76"/>
      <c r="G500" s="117"/>
      <c r="I500" s="81"/>
      <c r="L500" s="117"/>
      <c r="P500" s="81"/>
    </row>
    <row r="501" spans="6:16">
      <c r="F501" s="76"/>
      <c r="G501" s="117"/>
      <c r="I501" s="81"/>
      <c r="L501" s="117"/>
      <c r="P501" s="81"/>
    </row>
    <row r="502" spans="6:16">
      <c r="F502" s="76"/>
      <c r="G502" s="117"/>
      <c r="I502" s="81"/>
      <c r="L502" s="117"/>
      <c r="P502" s="81"/>
    </row>
    <row r="503" spans="6:16">
      <c r="F503" s="76"/>
      <c r="G503" s="117"/>
      <c r="I503" s="81"/>
      <c r="L503" s="117"/>
      <c r="P503" s="81"/>
    </row>
    <row r="504" spans="6:16">
      <c r="F504" s="76"/>
      <c r="G504" s="117"/>
      <c r="I504" s="81"/>
      <c r="L504" s="117"/>
      <c r="P504" s="81"/>
    </row>
    <row r="505" spans="6:16">
      <c r="F505" s="76"/>
      <c r="G505" s="117"/>
      <c r="I505" s="81"/>
      <c r="L505" s="117"/>
      <c r="P505" s="81"/>
    </row>
    <row r="506" spans="6:16">
      <c r="F506" s="76"/>
      <c r="G506" s="117"/>
      <c r="I506" s="81"/>
      <c r="L506" s="117"/>
      <c r="P506" s="81"/>
    </row>
    <row r="507" spans="6:16">
      <c r="F507" s="76"/>
      <c r="G507" s="117"/>
      <c r="I507" s="81"/>
      <c r="L507" s="117"/>
      <c r="P507" s="81"/>
    </row>
    <row r="508" spans="6:16">
      <c r="F508" s="76"/>
      <c r="G508" s="117"/>
      <c r="I508" s="81"/>
      <c r="L508" s="117"/>
      <c r="P508" s="81"/>
    </row>
    <row r="509" spans="6:16">
      <c r="F509" s="76"/>
      <c r="G509" s="117"/>
      <c r="I509" s="81"/>
      <c r="L509" s="117"/>
      <c r="P509" s="81"/>
    </row>
    <row r="510" spans="6:16">
      <c r="F510" s="76"/>
      <c r="G510" s="117"/>
      <c r="I510" s="81"/>
      <c r="L510" s="117"/>
      <c r="P510" s="81"/>
    </row>
    <row r="511" spans="6:16">
      <c r="F511" s="76"/>
      <c r="G511" s="117"/>
      <c r="I511" s="81"/>
      <c r="L511" s="117"/>
      <c r="P511" s="81"/>
    </row>
    <row r="512" spans="6:16">
      <c r="F512" s="76"/>
      <c r="G512" s="117"/>
      <c r="I512" s="81"/>
      <c r="L512" s="117"/>
      <c r="P512" s="81"/>
    </row>
    <row r="513" spans="6:16">
      <c r="F513" s="76"/>
      <c r="G513" s="117"/>
      <c r="I513" s="81"/>
      <c r="L513" s="117"/>
      <c r="P513" s="81"/>
    </row>
    <row r="514" spans="6:16">
      <c r="F514" s="76"/>
      <c r="G514" s="117"/>
      <c r="I514" s="81"/>
      <c r="L514" s="117"/>
      <c r="P514" s="81"/>
    </row>
    <row r="515" spans="6:16">
      <c r="F515" s="76"/>
      <c r="G515" s="117"/>
      <c r="I515" s="81"/>
      <c r="L515" s="117"/>
      <c r="P515" s="81"/>
    </row>
    <row r="516" spans="6:16">
      <c r="F516" s="76"/>
      <c r="G516" s="117"/>
      <c r="I516" s="81"/>
      <c r="L516" s="117"/>
      <c r="P516" s="81"/>
    </row>
    <row r="517" spans="6:16">
      <c r="F517" s="76"/>
      <c r="G517" s="117"/>
      <c r="I517" s="81"/>
      <c r="L517" s="117"/>
      <c r="P517" s="81"/>
    </row>
    <row r="518" spans="6:16">
      <c r="F518" s="76"/>
      <c r="G518" s="117"/>
      <c r="I518" s="81"/>
      <c r="L518" s="117"/>
      <c r="P518" s="81"/>
    </row>
    <row r="519" spans="6:16">
      <c r="F519" s="76"/>
      <c r="G519" s="117"/>
      <c r="I519" s="81"/>
      <c r="L519" s="117"/>
      <c r="P519" s="81"/>
    </row>
    <row r="520" spans="6:16">
      <c r="F520" s="76"/>
      <c r="G520" s="117"/>
      <c r="I520" s="81"/>
      <c r="L520" s="117"/>
      <c r="P520" s="81"/>
    </row>
    <row r="521" spans="6:16">
      <c r="F521" s="76"/>
      <c r="G521" s="117"/>
      <c r="I521" s="81"/>
      <c r="L521" s="117"/>
      <c r="P521" s="81"/>
    </row>
    <row r="522" spans="6:16">
      <c r="F522" s="76"/>
      <c r="G522" s="117"/>
      <c r="I522" s="81"/>
      <c r="L522" s="117"/>
      <c r="P522" s="81"/>
    </row>
    <row r="523" spans="6:16">
      <c r="F523" s="76"/>
      <c r="G523" s="117"/>
      <c r="I523" s="81"/>
      <c r="L523" s="117"/>
      <c r="P523" s="81"/>
    </row>
    <row r="524" spans="6:16">
      <c r="F524" s="76"/>
      <c r="G524" s="117"/>
      <c r="I524" s="81"/>
      <c r="L524" s="117"/>
      <c r="P524" s="81"/>
    </row>
    <row r="525" spans="6:16">
      <c r="F525" s="76"/>
      <c r="G525" s="117"/>
      <c r="I525" s="81"/>
      <c r="L525" s="117"/>
      <c r="P525" s="81"/>
    </row>
    <row r="526" spans="6:16">
      <c r="F526" s="76"/>
      <c r="G526" s="117"/>
      <c r="I526" s="81"/>
      <c r="L526" s="117"/>
      <c r="P526" s="81"/>
    </row>
    <row r="527" spans="6:16">
      <c r="F527" s="76"/>
      <c r="G527" s="117"/>
      <c r="I527" s="81"/>
      <c r="L527" s="117"/>
      <c r="P527" s="81"/>
    </row>
    <row r="528" spans="6:16">
      <c r="F528" s="76"/>
      <c r="G528" s="117"/>
      <c r="I528" s="81"/>
      <c r="L528" s="117"/>
      <c r="P528" s="81"/>
    </row>
    <row r="529" spans="6:16">
      <c r="F529" s="76"/>
      <c r="G529" s="117"/>
      <c r="I529" s="81"/>
      <c r="L529" s="117"/>
      <c r="P529" s="81"/>
    </row>
    <row r="530" spans="6:16">
      <c r="F530" s="76"/>
      <c r="G530" s="117"/>
      <c r="I530" s="81"/>
      <c r="L530" s="117"/>
      <c r="P530" s="81"/>
    </row>
    <row r="531" spans="6:16">
      <c r="F531" s="76"/>
      <c r="G531" s="117"/>
      <c r="I531" s="81"/>
      <c r="L531" s="117"/>
      <c r="P531" s="81"/>
    </row>
    <row r="532" spans="6:16">
      <c r="F532" s="76"/>
      <c r="G532" s="117"/>
      <c r="I532" s="81"/>
      <c r="L532" s="117"/>
      <c r="P532" s="81"/>
    </row>
    <row r="533" spans="6:16">
      <c r="F533" s="76"/>
      <c r="G533" s="117"/>
      <c r="I533" s="81"/>
      <c r="L533" s="117"/>
      <c r="P533" s="81"/>
    </row>
    <row r="534" spans="6:16">
      <c r="F534" s="76"/>
      <c r="G534" s="117"/>
      <c r="I534" s="81"/>
      <c r="L534" s="117"/>
      <c r="P534" s="81"/>
    </row>
    <row r="535" spans="6:16">
      <c r="F535" s="76"/>
      <c r="G535" s="117"/>
      <c r="I535" s="81"/>
      <c r="L535" s="117"/>
      <c r="P535" s="81"/>
    </row>
    <row r="536" spans="6:16">
      <c r="F536" s="76"/>
      <c r="G536" s="117"/>
      <c r="I536" s="81"/>
      <c r="L536" s="117"/>
      <c r="P536" s="81"/>
    </row>
    <row r="537" spans="6:16">
      <c r="F537" s="76"/>
      <c r="G537" s="117"/>
      <c r="I537" s="81"/>
      <c r="L537" s="117"/>
      <c r="P537" s="81"/>
    </row>
    <row r="538" spans="6:16">
      <c r="F538" s="76"/>
      <c r="G538" s="117"/>
      <c r="I538" s="81"/>
      <c r="L538" s="117"/>
      <c r="P538" s="81"/>
    </row>
    <row r="539" spans="6:16">
      <c r="F539" s="76"/>
      <c r="G539" s="117"/>
      <c r="I539" s="81"/>
      <c r="L539" s="117"/>
      <c r="P539" s="81"/>
    </row>
    <row r="540" spans="6:16">
      <c r="F540" s="76"/>
      <c r="G540" s="117"/>
      <c r="I540" s="81"/>
      <c r="L540" s="117"/>
      <c r="P540" s="81"/>
    </row>
    <row r="541" spans="6:16">
      <c r="F541" s="76"/>
      <c r="G541" s="117"/>
      <c r="I541" s="81"/>
      <c r="L541" s="117"/>
      <c r="P541" s="81"/>
    </row>
    <row r="542" spans="6:16">
      <c r="F542" s="76"/>
      <c r="G542" s="117"/>
      <c r="I542" s="81"/>
      <c r="L542" s="117"/>
      <c r="P542" s="81"/>
    </row>
    <row r="543" spans="6:16">
      <c r="F543" s="76"/>
      <c r="G543" s="117"/>
      <c r="I543" s="81"/>
      <c r="L543" s="117"/>
      <c r="P543" s="81"/>
    </row>
    <row r="544" spans="6:16">
      <c r="F544" s="76"/>
      <c r="G544" s="117"/>
      <c r="I544" s="81"/>
      <c r="L544" s="117"/>
      <c r="P544" s="81"/>
    </row>
    <row r="545" spans="6:16">
      <c r="F545" s="76"/>
      <c r="G545" s="117"/>
      <c r="I545" s="81"/>
      <c r="L545" s="117"/>
      <c r="P545" s="81"/>
    </row>
    <row r="546" spans="6:16">
      <c r="F546" s="76"/>
      <c r="G546" s="117"/>
      <c r="I546" s="81"/>
      <c r="L546" s="117"/>
      <c r="P546" s="81"/>
    </row>
    <row r="547" spans="6:16">
      <c r="F547" s="76"/>
      <c r="G547" s="117"/>
      <c r="I547" s="81"/>
      <c r="L547" s="117"/>
      <c r="P547" s="81"/>
    </row>
    <row r="548" spans="6:16">
      <c r="F548" s="76"/>
      <c r="G548" s="117"/>
      <c r="I548" s="81"/>
      <c r="L548" s="117"/>
      <c r="P548" s="81"/>
    </row>
    <row r="549" spans="6:16">
      <c r="F549" s="76"/>
      <c r="G549" s="117"/>
      <c r="I549" s="81"/>
      <c r="L549" s="117"/>
      <c r="P549" s="81"/>
    </row>
    <row r="550" spans="6:16">
      <c r="F550" s="76"/>
      <c r="G550" s="117"/>
      <c r="I550" s="81"/>
      <c r="L550" s="117"/>
      <c r="P550" s="81"/>
    </row>
    <row r="551" spans="6:16">
      <c r="F551" s="76"/>
      <c r="G551" s="117"/>
      <c r="I551" s="81"/>
      <c r="L551" s="117"/>
      <c r="P551" s="81"/>
    </row>
    <row r="552" spans="6:16">
      <c r="F552" s="76"/>
      <c r="G552" s="117"/>
      <c r="I552" s="81"/>
      <c r="L552" s="117"/>
      <c r="P552" s="81"/>
    </row>
    <row r="553" spans="6:16">
      <c r="F553" s="76"/>
      <c r="G553" s="117"/>
      <c r="I553" s="81"/>
      <c r="L553" s="117"/>
      <c r="P553" s="81"/>
    </row>
    <row r="554" spans="6:16">
      <c r="F554" s="76"/>
      <c r="G554" s="117"/>
      <c r="I554" s="81"/>
      <c r="L554" s="117"/>
      <c r="P554" s="81"/>
    </row>
    <row r="555" spans="6:16">
      <c r="F555" s="76"/>
      <c r="G555" s="117"/>
      <c r="I555" s="81"/>
      <c r="L555" s="117"/>
      <c r="P555" s="81"/>
    </row>
    <row r="556" spans="6:16">
      <c r="F556" s="76"/>
      <c r="G556" s="117"/>
      <c r="I556" s="81"/>
      <c r="L556" s="117"/>
      <c r="P556" s="81"/>
    </row>
    <row r="557" spans="6:16">
      <c r="F557" s="76"/>
      <c r="G557" s="117"/>
      <c r="I557" s="81"/>
      <c r="L557" s="117"/>
      <c r="P557" s="81"/>
    </row>
    <row r="558" spans="6:16">
      <c r="F558" s="76"/>
      <c r="G558" s="117"/>
      <c r="I558" s="81"/>
      <c r="L558" s="117"/>
      <c r="P558" s="81"/>
    </row>
    <row r="559" spans="6:16">
      <c r="F559" s="76"/>
      <c r="G559" s="117"/>
      <c r="I559" s="81"/>
      <c r="L559" s="117"/>
      <c r="P559" s="81"/>
    </row>
    <row r="560" spans="6:16">
      <c r="F560" s="76"/>
      <c r="G560" s="117"/>
      <c r="I560" s="81"/>
      <c r="L560" s="117"/>
      <c r="P560" s="81"/>
    </row>
    <row r="561" spans="6:16">
      <c r="F561" s="76"/>
      <c r="G561" s="117"/>
      <c r="I561" s="81"/>
      <c r="L561" s="117"/>
      <c r="P561" s="81"/>
    </row>
    <row r="562" spans="6:16">
      <c r="F562" s="76"/>
      <c r="G562" s="117"/>
      <c r="I562" s="81"/>
      <c r="L562" s="117"/>
      <c r="P562" s="81"/>
    </row>
    <row r="563" spans="6:16">
      <c r="F563" s="76"/>
      <c r="G563" s="117"/>
      <c r="I563" s="81"/>
      <c r="L563" s="117"/>
      <c r="P563" s="81"/>
    </row>
    <row r="564" spans="6:16">
      <c r="F564" s="76"/>
      <c r="G564" s="117"/>
      <c r="I564" s="81"/>
      <c r="L564" s="117"/>
      <c r="P564" s="81"/>
    </row>
    <row r="565" spans="6:16">
      <c r="F565" s="76"/>
      <c r="G565" s="117"/>
      <c r="I565" s="81"/>
      <c r="L565" s="117"/>
      <c r="P565" s="81"/>
    </row>
    <row r="566" spans="6:16">
      <c r="F566" s="76"/>
      <c r="G566" s="117"/>
      <c r="I566" s="81"/>
      <c r="L566" s="117"/>
      <c r="P566" s="81"/>
    </row>
    <row r="567" spans="6:16">
      <c r="F567" s="76"/>
      <c r="G567" s="117"/>
      <c r="I567" s="81"/>
      <c r="L567" s="117"/>
      <c r="P567" s="81"/>
    </row>
    <row r="568" spans="6:16">
      <c r="F568" s="76"/>
      <c r="G568" s="117"/>
      <c r="I568" s="81"/>
      <c r="L568" s="117"/>
      <c r="P568" s="81"/>
    </row>
    <row r="569" spans="6:16">
      <c r="F569" s="76"/>
      <c r="G569" s="117"/>
      <c r="I569" s="81"/>
      <c r="L569" s="117"/>
      <c r="P569" s="81"/>
    </row>
    <row r="570" spans="6:16">
      <c r="F570" s="76"/>
      <c r="G570" s="117"/>
      <c r="I570" s="81"/>
      <c r="L570" s="117"/>
      <c r="P570" s="81"/>
    </row>
    <row r="571" spans="6:16">
      <c r="F571" s="76"/>
      <c r="G571" s="117"/>
      <c r="I571" s="81"/>
      <c r="L571" s="117"/>
      <c r="P571" s="81"/>
    </row>
    <row r="572" spans="6:16">
      <c r="F572" s="76"/>
      <c r="G572" s="117"/>
      <c r="I572" s="81"/>
      <c r="L572" s="117"/>
      <c r="P572" s="81"/>
    </row>
    <row r="573" spans="6:16">
      <c r="F573" s="76"/>
      <c r="G573" s="117"/>
      <c r="I573" s="81"/>
      <c r="L573" s="117"/>
      <c r="P573" s="81"/>
    </row>
    <row r="574" spans="6:16">
      <c r="F574" s="76"/>
      <c r="G574" s="117"/>
      <c r="I574" s="81"/>
      <c r="L574" s="117"/>
      <c r="P574" s="81"/>
    </row>
    <row r="575" spans="6:16">
      <c r="F575" s="76"/>
      <c r="G575" s="117"/>
      <c r="I575" s="81"/>
      <c r="L575" s="117"/>
      <c r="P575" s="81"/>
    </row>
    <row r="576" spans="6:16">
      <c r="F576" s="76"/>
      <c r="G576" s="117"/>
      <c r="I576" s="81"/>
      <c r="L576" s="117"/>
      <c r="P576" s="81"/>
    </row>
    <row r="577" spans="6:16">
      <c r="F577" s="76"/>
      <c r="G577" s="117"/>
      <c r="I577" s="81"/>
      <c r="L577" s="117"/>
      <c r="P577" s="81"/>
    </row>
    <row r="578" spans="6:16">
      <c r="F578" s="76"/>
      <c r="G578" s="117"/>
      <c r="I578" s="81"/>
      <c r="L578" s="117"/>
      <c r="P578" s="81"/>
    </row>
    <row r="579" spans="6:16">
      <c r="F579" s="76"/>
      <c r="G579" s="117"/>
      <c r="I579" s="81"/>
      <c r="L579" s="117"/>
      <c r="P579" s="81"/>
    </row>
    <row r="580" spans="6:16">
      <c r="F580" s="76"/>
      <c r="G580" s="117"/>
      <c r="I580" s="81"/>
      <c r="L580" s="117"/>
      <c r="P580" s="81"/>
    </row>
    <row r="581" spans="6:16">
      <c r="F581" s="76"/>
      <c r="G581" s="117"/>
      <c r="I581" s="81"/>
      <c r="L581" s="117"/>
      <c r="P581" s="81"/>
    </row>
    <row r="582" spans="6:16">
      <c r="F582" s="76"/>
      <c r="G582" s="117"/>
      <c r="I582" s="81"/>
      <c r="L582" s="117"/>
      <c r="P582" s="81"/>
    </row>
    <row r="583" spans="6:16">
      <c r="F583" s="76"/>
      <c r="G583" s="117"/>
      <c r="I583" s="81"/>
      <c r="L583" s="117"/>
      <c r="P583" s="81"/>
    </row>
    <row r="584" spans="6:16">
      <c r="F584" s="76"/>
      <c r="G584" s="117"/>
      <c r="I584" s="81"/>
      <c r="L584" s="117"/>
      <c r="P584" s="81"/>
    </row>
    <row r="585" spans="6:16">
      <c r="F585" s="76"/>
      <c r="G585" s="117"/>
      <c r="I585" s="81"/>
      <c r="L585" s="117"/>
      <c r="P585" s="81"/>
    </row>
    <row r="586" spans="6:16">
      <c r="F586" s="76"/>
      <c r="G586" s="117"/>
      <c r="I586" s="81"/>
      <c r="L586" s="117"/>
      <c r="P586" s="81"/>
    </row>
    <row r="587" spans="6:16">
      <c r="F587" s="76"/>
      <c r="G587" s="117"/>
      <c r="I587" s="81"/>
      <c r="L587" s="117"/>
      <c r="P587" s="81"/>
    </row>
    <row r="588" spans="6:16">
      <c r="F588" s="76"/>
      <c r="G588" s="117"/>
      <c r="I588" s="81"/>
      <c r="L588" s="117"/>
      <c r="P588" s="81"/>
    </row>
    <row r="589" spans="6:16">
      <c r="F589" s="76"/>
      <c r="G589" s="117"/>
      <c r="I589" s="81"/>
      <c r="L589" s="117"/>
      <c r="P589" s="81"/>
    </row>
    <row r="590" spans="6:16">
      <c r="F590" s="76"/>
      <c r="G590" s="117"/>
      <c r="I590" s="81"/>
      <c r="L590" s="117"/>
      <c r="P590" s="81"/>
    </row>
    <row r="591" spans="6:16">
      <c r="F591" s="76"/>
      <c r="G591" s="117"/>
      <c r="I591" s="81"/>
      <c r="L591" s="117"/>
      <c r="P591" s="81"/>
    </row>
    <row r="592" spans="6:16">
      <c r="F592" s="76"/>
      <c r="G592" s="117"/>
      <c r="I592" s="81"/>
      <c r="L592" s="117"/>
      <c r="P592" s="81"/>
    </row>
    <row r="593" spans="6:16">
      <c r="F593" s="76"/>
      <c r="G593" s="117"/>
      <c r="I593" s="81"/>
      <c r="L593" s="117"/>
      <c r="P593" s="81"/>
    </row>
    <row r="594" spans="6:16">
      <c r="F594" s="76"/>
      <c r="G594" s="117"/>
      <c r="I594" s="81"/>
      <c r="L594" s="117"/>
      <c r="P594" s="81"/>
    </row>
    <row r="595" spans="6:16">
      <c r="F595" s="76"/>
      <c r="G595" s="117"/>
      <c r="I595" s="81"/>
      <c r="L595" s="117"/>
      <c r="P595" s="81"/>
    </row>
    <row r="596" spans="6:16">
      <c r="F596" s="76"/>
      <c r="G596" s="117"/>
      <c r="I596" s="81"/>
      <c r="L596" s="117"/>
      <c r="P596" s="81"/>
    </row>
    <row r="597" spans="6:16">
      <c r="F597" s="76"/>
      <c r="G597" s="117"/>
      <c r="I597" s="81"/>
      <c r="L597" s="117"/>
      <c r="P597" s="81"/>
    </row>
    <row r="598" spans="6:16">
      <c r="F598" s="76"/>
      <c r="G598" s="117"/>
      <c r="I598" s="81"/>
      <c r="L598" s="117"/>
      <c r="P598" s="81"/>
    </row>
    <row r="599" spans="6:16">
      <c r="F599" s="76"/>
      <c r="G599" s="117"/>
      <c r="I599" s="81"/>
      <c r="L599" s="117"/>
      <c r="P599" s="81"/>
    </row>
    <row r="600" spans="6:16">
      <c r="F600" s="76"/>
      <c r="G600" s="117"/>
      <c r="I600" s="81"/>
      <c r="L600" s="117"/>
      <c r="P600" s="81"/>
    </row>
    <row r="601" spans="6:16">
      <c r="F601" s="76"/>
      <c r="G601" s="117"/>
      <c r="I601" s="81"/>
      <c r="L601" s="117"/>
      <c r="P601" s="81"/>
    </row>
    <row r="602" spans="6:16">
      <c r="F602" s="76"/>
      <c r="G602" s="117"/>
      <c r="I602" s="81"/>
      <c r="L602" s="117"/>
      <c r="P602" s="81"/>
    </row>
    <row r="603" spans="6:16">
      <c r="F603" s="76"/>
      <c r="G603" s="117"/>
      <c r="I603" s="81"/>
      <c r="L603" s="117"/>
      <c r="P603" s="81"/>
    </row>
    <row r="604" spans="6:16">
      <c r="F604" s="76"/>
      <c r="G604" s="117"/>
      <c r="I604" s="81"/>
      <c r="L604" s="117"/>
      <c r="P604" s="81"/>
    </row>
    <row r="605" spans="6:16">
      <c r="F605" s="76"/>
      <c r="G605" s="117"/>
      <c r="I605" s="81"/>
      <c r="L605" s="117"/>
      <c r="P605" s="81"/>
    </row>
    <row r="606" spans="6:16">
      <c r="F606" s="76"/>
      <c r="G606" s="117"/>
      <c r="I606" s="81"/>
      <c r="L606" s="117"/>
      <c r="P606" s="81"/>
    </row>
    <row r="607" spans="6:16">
      <c r="F607" s="76"/>
      <c r="G607" s="117"/>
      <c r="I607" s="81"/>
      <c r="L607" s="117"/>
      <c r="P607" s="81"/>
    </row>
    <row r="608" spans="6:16">
      <c r="F608" s="76"/>
      <c r="G608" s="117"/>
      <c r="I608" s="81"/>
      <c r="L608" s="117"/>
      <c r="P608" s="81"/>
    </row>
    <row r="609" spans="6:16">
      <c r="F609" s="76"/>
      <c r="G609" s="117"/>
      <c r="I609" s="81"/>
      <c r="L609" s="117"/>
      <c r="P609" s="81"/>
    </row>
    <row r="610" spans="6:16">
      <c r="F610" s="76"/>
      <c r="G610" s="117"/>
      <c r="I610" s="81"/>
      <c r="L610" s="117"/>
      <c r="P610" s="81"/>
    </row>
    <row r="611" spans="6:16">
      <c r="F611" s="76"/>
      <c r="G611" s="117"/>
      <c r="I611" s="81"/>
      <c r="L611" s="117"/>
      <c r="P611" s="81"/>
    </row>
    <row r="612" spans="6:16">
      <c r="F612" s="76"/>
      <c r="G612" s="117"/>
      <c r="I612" s="81"/>
      <c r="L612" s="117"/>
      <c r="P612" s="81"/>
    </row>
    <row r="613" spans="6:16">
      <c r="F613" s="76"/>
      <c r="G613" s="117"/>
      <c r="I613" s="81"/>
      <c r="L613" s="117"/>
      <c r="P613" s="81"/>
    </row>
    <row r="614" spans="6:16">
      <c r="F614" s="76"/>
      <c r="G614" s="117"/>
      <c r="I614" s="81"/>
      <c r="L614" s="117"/>
      <c r="P614" s="81"/>
    </row>
    <row r="615" spans="6:16">
      <c r="F615" s="76"/>
      <c r="G615" s="117"/>
      <c r="I615" s="81"/>
      <c r="L615" s="117"/>
      <c r="P615" s="81"/>
    </row>
    <row r="616" spans="6:16">
      <c r="F616" s="76"/>
      <c r="G616" s="117"/>
      <c r="I616" s="81"/>
      <c r="L616" s="117"/>
      <c r="P616" s="81"/>
    </row>
    <row r="617" spans="6:16">
      <c r="F617" s="76"/>
      <c r="G617" s="117"/>
      <c r="I617" s="81"/>
      <c r="L617" s="117"/>
      <c r="P617" s="81"/>
    </row>
    <row r="618" spans="6:16">
      <c r="F618" s="76"/>
      <c r="G618" s="117"/>
      <c r="I618" s="81"/>
      <c r="L618" s="117"/>
      <c r="P618" s="81"/>
    </row>
    <row r="619" spans="6:16">
      <c r="F619" s="76"/>
      <c r="G619" s="117"/>
      <c r="I619" s="81"/>
      <c r="L619" s="117"/>
      <c r="P619" s="81"/>
    </row>
    <row r="620" spans="6:16">
      <c r="F620" s="76"/>
      <c r="G620" s="117"/>
      <c r="I620" s="81"/>
      <c r="L620" s="117"/>
      <c r="P620" s="81"/>
    </row>
    <row r="621" spans="6:16">
      <c r="F621" s="76"/>
      <c r="G621" s="117"/>
      <c r="I621" s="81"/>
      <c r="L621" s="117"/>
      <c r="P621" s="81"/>
    </row>
    <row r="622" spans="6:16">
      <c r="F622" s="76"/>
      <c r="G622" s="117"/>
      <c r="I622" s="81"/>
      <c r="L622" s="117"/>
      <c r="P622" s="81"/>
    </row>
    <row r="623" spans="6:16">
      <c r="F623" s="76"/>
      <c r="G623" s="117"/>
      <c r="I623" s="81"/>
      <c r="L623" s="117"/>
      <c r="P623" s="81"/>
    </row>
    <row r="624" spans="6:16">
      <c r="F624" s="76"/>
      <c r="G624" s="117"/>
      <c r="I624" s="81"/>
      <c r="L624" s="117"/>
      <c r="P624" s="81"/>
    </row>
    <row r="625" spans="6:16">
      <c r="F625" s="76"/>
      <c r="G625" s="117"/>
      <c r="I625" s="81"/>
      <c r="L625" s="117"/>
      <c r="P625" s="81"/>
    </row>
    <row r="626" spans="6:16">
      <c r="F626" s="76"/>
      <c r="G626" s="117"/>
      <c r="I626" s="81"/>
      <c r="L626" s="117"/>
      <c r="P626" s="81"/>
    </row>
    <row r="627" spans="6:16">
      <c r="F627" s="76"/>
      <c r="G627" s="117"/>
      <c r="I627" s="81"/>
      <c r="L627" s="117"/>
      <c r="P627" s="81"/>
    </row>
    <row r="628" spans="6:16">
      <c r="F628" s="76"/>
      <c r="G628" s="117"/>
      <c r="I628" s="81"/>
      <c r="L628" s="117"/>
      <c r="P628" s="81"/>
    </row>
    <row r="629" spans="6:16">
      <c r="F629" s="76"/>
      <c r="G629" s="117"/>
      <c r="I629" s="81"/>
      <c r="L629" s="117"/>
      <c r="P629" s="81"/>
    </row>
    <row r="630" spans="6:16">
      <c r="F630" s="76"/>
      <c r="G630" s="117"/>
      <c r="I630" s="81"/>
      <c r="L630" s="117"/>
      <c r="P630" s="81"/>
    </row>
    <row r="631" spans="6:16">
      <c r="F631" s="76"/>
      <c r="G631" s="117"/>
      <c r="I631" s="81"/>
      <c r="L631" s="117"/>
      <c r="P631" s="81"/>
    </row>
    <row r="632" spans="6:16">
      <c r="F632" s="76"/>
      <c r="G632" s="117"/>
      <c r="I632" s="81"/>
      <c r="L632" s="117"/>
      <c r="P632" s="81"/>
    </row>
    <row r="633" spans="6:16">
      <c r="F633" s="76"/>
      <c r="G633" s="117"/>
      <c r="I633" s="81"/>
      <c r="L633" s="117"/>
      <c r="P633" s="81"/>
    </row>
    <row r="634" spans="6:16">
      <c r="F634" s="76"/>
      <c r="G634" s="117"/>
      <c r="I634" s="81"/>
      <c r="L634" s="117"/>
      <c r="P634" s="81"/>
    </row>
    <row r="635" spans="6:16">
      <c r="F635" s="76"/>
      <c r="G635" s="117"/>
      <c r="I635" s="81"/>
      <c r="L635" s="117"/>
      <c r="P635" s="81"/>
    </row>
    <row r="636" spans="6:16">
      <c r="F636" s="76"/>
      <c r="G636" s="117"/>
      <c r="I636" s="81"/>
      <c r="L636" s="117"/>
      <c r="P636" s="81"/>
    </row>
    <row r="637" spans="6:16">
      <c r="F637" s="76"/>
      <c r="G637" s="117"/>
      <c r="I637" s="81"/>
      <c r="L637" s="117"/>
      <c r="P637" s="81"/>
    </row>
    <row r="638" spans="6:16">
      <c r="F638" s="76"/>
      <c r="G638" s="117"/>
      <c r="I638" s="81"/>
      <c r="L638" s="117"/>
      <c r="P638" s="81"/>
    </row>
    <row r="639" spans="6:16">
      <c r="F639" s="76"/>
      <c r="G639" s="117"/>
      <c r="I639" s="81"/>
      <c r="L639" s="117"/>
      <c r="P639" s="81"/>
    </row>
    <row r="640" spans="6:16">
      <c r="F640" s="76"/>
      <c r="G640" s="117"/>
      <c r="I640" s="81"/>
      <c r="L640" s="117"/>
      <c r="P640" s="81"/>
    </row>
    <row r="641" spans="6:16">
      <c r="F641" s="76"/>
      <c r="G641" s="117"/>
      <c r="I641" s="81"/>
      <c r="L641" s="117"/>
      <c r="P641" s="81"/>
    </row>
    <row r="642" spans="6:16">
      <c r="F642" s="76"/>
      <c r="G642" s="117"/>
      <c r="I642" s="81"/>
      <c r="L642" s="117"/>
      <c r="P642" s="81"/>
    </row>
    <row r="643" spans="6:16">
      <c r="F643" s="76"/>
      <c r="G643" s="117"/>
      <c r="I643" s="81"/>
      <c r="L643" s="117"/>
      <c r="P643" s="81"/>
    </row>
    <row r="644" spans="6:16">
      <c r="F644" s="76"/>
      <c r="G644" s="117"/>
      <c r="I644" s="81"/>
      <c r="L644" s="117"/>
      <c r="P644" s="81"/>
    </row>
    <row r="645" spans="6:16">
      <c r="F645" s="76"/>
      <c r="G645" s="117"/>
      <c r="I645" s="81"/>
      <c r="L645" s="117"/>
      <c r="P645" s="81"/>
    </row>
    <row r="646" spans="6:16">
      <c r="F646" s="76"/>
      <c r="G646" s="117"/>
      <c r="I646" s="81"/>
      <c r="L646" s="117"/>
      <c r="P646" s="81"/>
    </row>
    <row r="647" spans="6:16">
      <c r="F647" s="76"/>
      <c r="G647" s="117"/>
      <c r="I647" s="81"/>
      <c r="L647" s="117"/>
      <c r="P647" s="81"/>
    </row>
    <row r="648" spans="6:16">
      <c r="F648" s="76"/>
      <c r="G648" s="117"/>
      <c r="I648" s="81"/>
      <c r="L648" s="117"/>
      <c r="P648" s="81"/>
    </row>
    <row r="649" spans="6:16">
      <c r="F649" s="76"/>
      <c r="G649" s="117"/>
      <c r="I649" s="81"/>
      <c r="L649" s="117"/>
      <c r="P649" s="81"/>
    </row>
    <row r="650" spans="6:16">
      <c r="F650" s="76"/>
      <c r="G650" s="117"/>
      <c r="I650" s="81"/>
      <c r="L650" s="117"/>
      <c r="P650" s="81"/>
    </row>
    <row r="651" spans="6:16">
      <c r="F651" s="76"/>
      <c r="G651" s="117"/>
      <c r="I651" s="81"/>
      <c r="L651" s="117"/>
      <c r="P651" s="81"/>
    </row>
    <row r="652" spans="6:16">
      <c r="F652" s="76"/>
      <c r="G652" s="117"/>
      <c r="I652" s="81"/>
      <c r="L652" s="117"/>
      <c r="P652" s="81"/>
    </row>
    <row r="653" spans="6:16">
      <c r="F653" s="76"/>
      <c r="G653" s="117"/>
      <c r="I653" s="81"/>
      <c r="L653" s="117"/>
      <c r="P653" s="81"/>
    </row>
    <row r="654" spans="6:16">
      <c r="F654" s="76"/>
      <c r="G654" s="117"/>
      <c r="I654" s="81"/>
      <c r="L654" s="117"/>
      <c r="P654" s="81"/>
    </row>
    <row r="655" spans="6:16">
      <c r="F655" s="76"/>
      <c r="G655" s="117"/>
      <c r="I655" s="81"/>
      <c r="L655" s="117"/>
      <c r="P655" s="81"/>
    </row>
    <row r="656" spans="6:16">
      <c r="F656" s="76"/>
      <c r="G656" s="117"/>
      <c r="I656" s="81"/>
      <c r="L656" s="117"/>
      <c r="P656" s="81"/>
    </row>
    <row r="657" spans="6:16">
      <c r="F657" s="76"/>
      <c r="G657" s="117"/>
      <c r="I657" s="81"/>
      <c r="L657" s="117"/>
      <c r="P657" s="81"/>
    </row>
    <row r="658" spans="6:16">
      <c r="F658" s="76"/>
      <c r="G658" s="117"/>
      <c r="I658" s="81"/>
      <c r="L658" s="117"/>
      <c r="P658" s="81"/>
    </row>
    <row r="659" spans="6:16">
      <c r="F659" s="76"/>
      <c r="G659" s="117"/>
      <c r="I659" s="81"/>
      <c r="L659" s="117"/>
      <c r="P659" s="81"/>
    </row>
    <row r="660" spans="6:16">
      <c r="F660" s="76"/>
      <c r="G660" s="117"/>
      <c r="I660" s="81"/>
      <c r="L660" s="117"/>
      <c r="P660" s="81"/>
    </row>
    <row r="661" spans="6:16">
      <c r="F661" s="76"/>
      <c r="G661" s="117"/>
      <c r="I661" s="81"/>
      <c r="L661" s="117"/>
      <c r="P661" s="81"/>
    </row>
    <row r="662" spans="6:16">
      <c r="F662" s="76"/>
      <c r="G662" s="117"/>
      <c r="I662" s="81"/>
      <c r="L662" s="117"/>
      <c r="P662" s="81"/>
    </row>
    <row r="663" spans="6:16">
      <c r="F663" s="76"/>
      <c r="G663" s="117"/>
      <c r="I663" s="81"/>
      <c r="L663" s="117"/>
      <c r="P663" s="81"/>
    </row>
    <row r="664" spans="6:16">
      <c r="F664" s="76"/>
      <c r="G664" s="117"/>
      <c r="I664" s="81"/>
      <c r="L664" s="117"/>
      <c r="P664" s="81"/>
    </row>
    <row r="665" spans="6:16">
      <c r="F665" s="76"/>
      <c r="G665" s="117"/>
      <c r="I665" s="81"/>
      <c r="L665" s="117"/>
      <c r="P665" s="81"/>
    </row>
    <row r="666" spans="6:16">
      <c r="F666" s="76"/>
      <c r="G666" s="117"/>
      <c r="I666" s="81"/>
      <c r="L666" s="117"/>
      <c r="P666" s="81"/>
    </row>
    <row r="667" spans="6:16">
      <c r="F667" s="76"/>
      <c r="G667" s="117"/>
      <c r="I667" s="81"/>
      <c r="L667" s="117"/>
      <c r="P667" s="81"/>
    </row>
    <row r="668" spans="6:16">
      <c r="F668" s="76"/>
      <c r="G668" s="117"/>
      <c r="I668" s="81"/>
      <c r="L668" s="117"/>
      <c r="P668" s="81"/>
    </row>
    <row r="669" spans="6:16">
      <c r="F669" s="76"/>
      <c r="G669" s="117"/>
      <c r="I669" s="81"/>
      <c r="L669" s="117"/>
      <c r="P669" s="81"/>
    </row>
    <row r="670" spans="6:16">
      <c r="F670" s="76"/>
      <c r="G670" s="117"/>
      <c r="I670" s="81"/>
      <c r="L670" s="117"/>
      <c r="P670" s="81"/>
    </row>
    <row r="671" spans="6:16">
      <c r="F671" s="76"/>
      <c r="G671" s="117"/>
      <c r="I671" s="81"/>
      <c r="L671" s="117"/>
      <c r="P671" s="81"/>
    </row>
    <row r="672" spans="6:16">
      <c r="F672" s="76"/>
      <c r="G672" s="117"/>
      <c r="I672" s="81"/>
      <c r="L672" s="117"/>
      <c r="P672" s="81"/>
    </row>
    <row r="673" spans="6:16">
      <c r="F673" s="76"/>
      <c r="G673" s="117"/>
      <c r="I673" s="81"/>
      <c r="L673" s="117"/>
      <c r="P673" s="81"/>
    </row>
    <row r="674" spans="6:16">
      <c r="F674" s="76"/>
      <c r="G674" s="117"/>
      <c r="I674" s="81"/>
      <c r="L674" s="117"/>
      <c r="P674" s="81"/>
    </row>
    <row r="675" spans="6:16">
      <c r="F675" s="76"/>
      <c r="G675" s="117"/>
      <c r="I675" s="81"/>
      <c r="L675" s="117"/>
      <c r="P675" s="81"/>
    </row>
    <row r="676" spans="6:16">
      <c r="F676" s="76"/>
      <c r="G676" s="117"/>
      <c r="I676" s="81"/>
      <c r="L676" s="117"/>
      <c r="P676" s="81"/>
    </row>
    <row r="677" spans="6:16">
      <c r="F677" s="76"/>
      <c r="G677" s="117"/>
      <c r="I677" s="81"/>
      <c r="L677" s="117"/>
      <c r="P677" s="81"/>
    </row>
    <row r="678" spans="6:16">
      <c r="F678" s="76"/>
      <c r="G678" s="117"/>
      <c r="I678" s="81"/>
      <c r="L678" s="117"/>
      <c r="P678" s="81"/>
    </row>
    <row r="679" spans="6:16">
      <c r="F679" s="76"/>
      <c r="G679" s="117"/>
      <c r="I679" s="81"/>
      <c r="L679" s="117"/>
      <c r="P679" s="81"/>
    </row>
    <row r="680" spans="6:16">
      <c r="F680" s="76"/>
      <c r="G680" s="117"/>
      <c r="I680" s="81"/>
      <c r="L680" s="117"/>
      <c r="P680" s="81"/>
    </row>
    <row r="681" spans="6:16">
      <c r="F681" s="76"/>
      <c r="G681" s="117"/>
      <c r="I681" s="81"/>
      <c r="L681" s="117"/>
      <c r="P681" s="81"/>
    </row>
    <row r="682" spans="6:16">
      <c r="F682" s="76"/>
      <c r="G682" s="117"/>
      <c r="I682" s="81"/>
      <c r="L682" s="117"/>
      <c r="P682" s="81"/>
    </row>
    <row r="683" spans="6:16">
      <c r="F683" s="76"/>
      <c r="G683" s="117"/>
      <c r="I683" s="81"/>
      <c r="L683" s="117"/>
      <c r="P683" s="81"/>
    </row>
    <row r="684" spans="6:16">
      <c r="F684" s="76"/>
      <c r="G684" s="117"/>
      <c r="I684" s="81"/>
      <c r="L684" s="117"/>
      <c r="P684" s="81"/>
    </row>
    <row r="685" spans="6:16">
      <c r="F685" s="76"/>
      <c r="G685" s="117"/>
      <c r="I685" s="81"/>
      <c r="L685" s="117"/>
      <c r="P685" s="81"/>
    </row>
    <row r="686" spans="6:16">
      <c r="F686" s="76"/>
      <c r="G686" s="117"/>
      <c r="I686" s="81"/>
      <c r="L686" s="117"/>
      <c r="P686" s="81"/>
    </row>
    <row r="687" spans="6:16">
      <c r="F687" s="76"/>
      <c r="G687" s="117"/>
      <c r="I687" s="81"/>
      <c r="L687" s="117"/>
      <c r="P687" s="81"/>
    </row>
    <row r="688" spans="6:16">
      <c r="F688" s="76"/>
      <c r="G688" s="117"/>
      <c r="I688" s="81"/>
      <c r="L688" s="117"/>
      <c r="P688" s="81"/>
    </row>
    <row r="689" spans="6:16">
      <c r="F689" s="76"/>
      <c r="G689" s="117"/>
      <c r="I689" s="81"/>
      <c r="L689" s="117"/>
      <c r="P689" s="81"/>
    </row>
    <row r="690" spans="6:16">
      <c r="F690" s="76"/>
      <c r="G690" s="117"/>
      <c r="I690" s="81"/>
      <c r="L690" s="117"/>
      <c r="P690" s="81"/>
    </row>
    <row r="691" spans="6:16">
      <c r="F691" s="76"/>
      <c r="G691" s="117"/>
      <c r="I691" s="81"/>
      <c r="L691" s="117"/>
      <c r="P691" s="81"/>
    </row>
    <row r="692" spans="6:16">
      <c r="F692" s="76"/>
      <c r="G692" s="117"/>
      <c r="I692" s="81"/>
      <c r="L692" s="117"/>
      <c r="P692" s="81"/>
    </row>
    <row r="693" spans="6:16">
      <c r="F693" s="76"/>
      <c r="G693" s="117"/>
      <c r="I693" s="81"/>
      <c r="L693" s="117"/>
      <c r="P693" s="81"/>
    </row>
    <row r="694" spans="6:16">
      <c r="F694" s="76"/>
      <c r="G694" s="117"/>
      <c r="I694" s="81"/>
      <c r="L694" s="117"/>
      <c r="P694" s="81"/>
    </row>
    <row r="695" spans="6:16">
      <c r="F695" s="76"/>
      <c r="G695" s="117"/>
      <c r="I695" s="81"/>
      <c r="L695" s="117"/>
      <c r="P695" s="81"/>
    </row>
    <row r="696" spans="6:16">
      <c r="F696" s="76"/>
      <c r="G696" s="117"/>
      <c r="I696" s="81"/>
      <c r="L696" s="117"/>
      <c r="P696" s="81"/>
    </row>
    <row r="697" spans="6:16">
      <c r="F697" s="76"/>
      <c r="G697" s="117"/>
      <c r="I697" s="81"/>
      <c r="L697" s="117"/>
      <c r="P697" s="81"/>
    </row>
    <row r="698" spans="6:16">
      <c r="F698" s="76"/>
      <c r="G698" s="117"/>
      <c r="I698" s="81"/>
      <c r="L698" s="117"/>
      <c r="P698" s="81"/>
    </row>
    <row r="699" spans="6:16">
      <c r="F699" s="76"/>
      <c r="G699" s="117"/>
      <c r="I699" s="81"/>
      <c r="L699" s="117"/>
      <c r="P699" s="81"/>
    </row>
    <row r="700" spans="6:16">
      <c r="F700" s="76"/>
      <c r="G700" s="117"/>
      <c r="I700" s="81"/>
      <c r="L700" s="117"/>
      <c r="P700" s="81"/>
    </row>
    <row r="701" spans="6:16">
      <c r="F701" s="76"/>
      <c r="G701" s="117"/>
      <c r="I701" s="81"/>
      <c r="L701" s="117"/>
      <c r="P701" s="81"/>
    </row>
    <row r="702" spans="6:16">
      <c r="F702" s="76"/>
      <c r="G702" s="117"/>
      <c r="I702" s="81"/>
      <c r="L702" s="117"/>
      <c r="P702" s="81"/>
    </row>
    <row r="703" spans="6:16">
      <c r="F703" s="76"/>
      <c r="G703" s="117"/>
      <c r="I703" s="81"/>
      <c r="L703" s="117"/>
      <c r="P703" s="81"/>
    </row>
    <row r="704" spans="6:16">
      <c r="F704" s="76"/>
      <c r="G704" s="117"/>
      <c r="I704" s="81"/>
      <c r="L704" s="117"/>
      <c r="P704" s="81"/>
    </row>
    <row r="705" spans="6:16">
      <c r="F705" s="76"/>
      <c r="G705" s="117"/>
      <c r="I705" s="81"/>
      <c r="L705" s="117"/>
      <c r="P705" s="81"/>
    </row>
    <row r="706" spans="6:16">
      <c r="F706" s="76"/>
      <c r="G706" s="117"/>
      <c r="I706" s="81"/>
      <c r="L706" s="117"/>
      <c r="P706" s="81"/>
    </row>
    <row r="707" spans="6:16">
      <c r="F707" s="76"/>
      <c r="G707" s="117"/>
      <c r="I707" s="81"/>
      <c r="L707" s="117"/>
      <c r="P707" s="81"/>
    </row>
    <row r="708" spans="6:16">
      <c r="F708" s="76"/>
      <c r="G708" s="117"/>
      <c r="I708" s="81"/>
      <c r="L708" s="117"/>
      <c r="P708" s="81"/>
    </row>
    <row r="709" spans="6:16">
      <c r="F709" s="76"/>
      <c r="G709" s="117"/>
      <c r="I709" s="81"/>
      <c r="L709" s="117"/>
      <c r="P709" s="81"/>
    </row>
    <row r="710" spans="6:16">
      <c r="F710" s="76"/>
      <c r="G710" s="117"/>
      <c r="I710" s="81"/>
      <c r="L710" s="117"/>
      <c r="P710" s="81"/>
    </row>
    <row r="711" spans="6:16">
      <c r="F711" s="76"/>
      <c r="G711" s="117"/>
      <c r="I711" s="81"/>
      <c r="L711" s="117"/>
      <c r="P711" s="81"/>
    </row>
    <row r="712" spans="6:16">
      <c r="F712" s="76"/>
      <c r="G712" s="117"/>
      <c r="I712" s="81"/>
      <c r="L712" s="117"/>
      <c r="P712" s="81"/>
    </row>
    <row r="713" spans="6:16">
      <c r="F713" s="76"/>
      <c r="G713" s="117"/>
      <c r="I713" s="81"/>
      <c r="L713" s="117"/>
      <c r="P713" s="81"/>
    </row>
    <row r="714" spans="6:16">
      <c r="F714" s="76"/>
      <c r="G714" s="117"/>
      <c r="I714" s="81"/>
      <c r="L714" s="117"/>
      <c r="P714" s="81"/>
    </row>
    <row r="715" spans="6:16">
      <c r="F715" s="76"/>
      <c r="G715" s="117"/>
      <c r="I715" s="81"/>
      <c r="L715" s="117"/>
      <c r="P715" s="81"/>
    </row>
    <row r="716" spans="6:16">
      <c r="F716" s="76"/>
      <c r="G716" s="117"/>
      <c r="I716" s="81"/>
      <c r="L716" s="117"/>
      <c r="P716" s="81"/>
    </row>
    <row r="717" spans="6:16">
      <c r="F717" s="76"/>
      <c r="G717" s="117"/>
      <c r="I717" s="81"/>
      <c r="L717" s="117"/>
      <c r="P717" s="81"/>
    </row>
    <row r="718" spans="6:16">
      <c r="F718" s="76"/>
      <c r="G718" s="117"/>
      <c r="I718" s="81"/>
      <c r="L718" s="117"/>
      <c r="P718" s="81"/>
    </row>
    <row r="719" spans="6:16">
      <c r="F719" s="76"/>
      <c r="G719" s="117"/>
      <c r="I719" s="81"/>
      <c r="L719" s="117"/>
      <c r="P719" s="81"/>
    </row>
    <row r="720" spans="6:16">
      <c r="F720" s="76"/>
      <c r="G720" s="117"/>
      <c r="I720" s="81"/>
      <c r="L720" s="117"/>
      <c r="P720" s="81"/>
    </row>
    <row r="721" spans="6:16">
      <c r="F721" s="76"/>
      <c r="G721" s="117"/>
      <c r="I721" s="81"/>
      <c r="L721" s="117"/>
      <c r="P721" s="81"/>
    </row>
    <row r="722" spans="6:16">
      <c r="F722" s="76"/>
      <c r="G722" s="117"/>
      <c r="I722" s="81"/>
      <c r="L722" s="117"/>
      <c r="P722" s="81"/>
    </row>
    <row r="723" spans="6:16">
      <c r="F723" s="76"/>
      <c r="G723" s="117"/>
      <c r="I723" s="81"/>
      <c r="L723" s="117"/>
      <c r="P723" s="81"/>
    </row>
    <row r="724" spans="6:16">
      <c r="F724" s="76"/>
      <c r="G724" s="117"/>
      <c r="I724" s="81"/>
      <c r="L724" s="117"/>
      <c r="P724" s="81"/>
    </row>
    <row r="725" spans="6:16">
      <c r="F725" s="76"/>
      <c r="G725" s="117"/>
      <c r="I725" s="81"/>
      <c r="L725" s="117"/>
      <c r="P725" s="81"/>
    </row>
    <row r="726" spans="6:16">
      <c r="F726" s="76"/>
      <c r="G726" s="117"/>
      <c r="I726" s="81"/>
      <c r="L726" s="117"/>
      <c r="P726" s="81"/>
    </row>
    <row r="727" spans="6:16">
      <c r="F727" s="76"/>
      <c r="G727" s="117"/>
      <c r="I727" s="81"/>
      <c r="L727" s="117"/>
      <c r="P727" s="81"/>
    </row>
    <row r="728" spans="6:16">
      <c r="F728" s="76"/>
      <c r="G728" s="117"/>
      <c r="I728" s="81"/>
      <c r="L728" s="117"/>
      <c r="P728" s="81"/>
    </row>
    <row r="729" spans="6:16">
      <c r="F729" s="76"/>
      <c r="G729" s="117"/>
      <c r="I729" s="81"/>
      <c r="L729" s="117"/>
      <c r="P729" s="81"/>
    </row>
    <row r="730" spans="6:16">
      <c r="F730" s="76"/>
      <c r="G730" s="117"/>
      <c r="I730" s="81"/>
      <c r="L730" s="117"/>
      <c r="P730" s="81"/>
    </row>
    <row r="731" spans="6:16">
      <c r="F731" s="76"/>
      <c r="G731" s="117"/>
      <c r="I731" s="81"/>
      <c r="L731" s="117"/>
      <c r="P731" s="81"/>
    </row>
    <row r="732" spans="6:16">
      <c r="F732" s="76"/>
      <c r="G732" s="117"/>
      <c r="I732" s="81"/>
      <c r="L732" s="117"/>
      <c r="P732" s="81"/>
    </row>
    <row r="733" spans="6:16">
      <c r="F733" s="76"/>
      <c r="G733" s="117"/>
      <c r="I733" s="81"/>
      <c r="L733" s="117"/>
      <c r="P733" s="81"/>
    </row>
    <row r="734" spans="6:16">
      <c r="F734" s="76"/>
      <c r="G734" s="117"/>
      <c r="I734" s="81"/>
      <c r="L734" s="117"/>
      <c r="P734" s="81"/>
    </row>
    <row r="735" spans="6:16">
      <c r="F735" s="76"/>
      <c r="G735" s="117"/>
      <c r="I735" s="81"/>
      <c r="L735" s="117"/>
      <c r="P735" s="81"/>
    </row>
    <row r="736" spans="6:16">
      <c r="F736" s="76"/>
      <c r="G736" s="117"/>
      <c r="I736" s="81"/>
      <c r="L736" s="117"/>
      <c r="P736" s="81"/>
    </row>
    <row r="737" spans="6:16">
      <c r="F737" s="76"/>
      <c r="G737" s="117"/>
      <c r="I737" s="81"/>
      <c r="L737" s="117"/>
      <c r="P737" s="81"/>
    </row>
    <row r="738" spans="6:16">
      <c r="F738" s="76"/>
      <c r="G738" s="117"/>
      <c r="I738" s="81"/>
      <c r="L738" s="117"/>
      <c r="P738" s="81"/>
    </row>
    <row r="739" spans="6:16">
      <c r="F739" s="76"/>
      <c r="G739" s="117"/>
      <c r="I739" s="81"/>
      <c r="L739" s="117"/>
      <c r="P739" s="81"/>
    </row>
    <row r="740" spans="6:16">
      <c r="F740" s="76"/>
      <c r="G740" s="117"/>
      <c r="I740" s="81"/>
      <c r="L740" s="117"/>
      <c r="P740" s="81"/>
    </row>
    <row r="741" spans="6:16">
      <c r="F741" s="76"/>
      <c r="G741" s="117"/>
      <c r="I741" s="81"/>
      <c r="L741" s="117"/>
      <c r="P741" s="81"/>
    </row>
    <row r="742" spans="6:16">
      <c r="F742" s="76"/>
      <c r="G742" s="117"/>
      <c r="I742" s="81"/>
      <c r="L742" s="117"/>
      <c r="P742" s="81"/>
    </row>
    <row r="743" spans="6:16">
      <c r="F743" s="76"/>
      <c r="G743" s="117"/>
      <c r="I743" s="81"/>
      <c r="L743" s="117"/>
      <c r="P743" s="81"/>
    </row>
    <row r="744" spans="6:16">
      <c r="F744" s="76"/>
      <c r="G744" s="117"/>
      <c r="I744" s="81"/>
      <c r="L744" s="117"/>
      <c r="P744" s="81"/>
    </row>
    <row r="745" spans="6:16">
      <c r="F745" s="76"/>
      <c r="G745" s="117"/>
      <c r="I745" s="81"/>
      <c r="L745" s="117"/>
      <c r="P745" s="81"/>
    </row>
    <row r="746" spans="6:16">
      <c r="F746" s="76"/>
      <c r="G746" s="117"/>
      <c r="I746" s="81"/>
      <c r="L746" s="117"/>
      <c r="P746" s="81"/>
    </row>
    <row r="747" spans="6:16">
      <c r="F747" s="76"/>
      <c r="G747" s="117"/>
      <c r="I747" s="81"/>
      <c r="L747" s="117"/>
      <c r="P747" s="81"/>
    </row>
    <row r="748" spans="6:16">
      <c r="F748" s="76"/>
      <c r="G748" s="117"/>
      <c r="I748" s="81"/>
      <c r="L748" s="117"/>
      <c r="P748" s="81"/>
    </row>
    <row r="749" spans="6:16">
      <c r="F749" s="76"/>
      <c r="G749" s="117"/>
      <c r="I749" s="81"/>
      <c r="L749" s="117"/>
      <c r="P749" s="81"/>
    </row>
    <row r="750" spans="6:16">
      <c r="F750" s="76"/>
      <c r="G750" s="117"/>
      <c r="I750" s="81"/>
      <c r="L750" s="117"/>
      <c r="P750" s="81"/>
    </row>
    <row r="751" spans="6:16">
      <c r="F751" s="76"/>
      <c r="G751" s="117"/>
      <c r="I751" s="81"/>
      <c r="L751" s="117"/>
      <c r="P751" s="81"/>
    </row>
    <row r="752" spans="6:16">
      <c r="F752" s="76"/>
      <c r="G752" s="117"/>
      <c r="I752" s="81"/>
      <c r="L752" s="117"/>
      <c r="P752" s="81"/>
    </row>
    <row r="753" spans="6:16">
      <c r="F753" s="76"/>
      <c r="G753" s="117"/>
      <c r="I753" s="81"/>
      <c r="L753" s="117"/>
      <c r="P753" s="81"/>
    </row>
    <row r="754" spans="6:16">
      <c r="F754" s="76"/>
      <c r="G754" s="117"/>
      <c r="I754" s="81"/>
      <c r="L754" s="117"/>
      <c r="P754" s="81"/>
    </row>
    <row r="755" spans="6:16">
      <c r="F755" s="76"/>
      <c r="G755" s="117"/>
      <c r="I755" s="81"/>
      <c r="L755" s="117"/>
      <c r="P755" s="81"/>
    </row>
    <row r="756" spans="6:16">
      <c r="F756" s="76"/>
      <c r="G756" s="117"/>
      <c r="I756" s="81"/>
      <c r="L756" s="117"/>
      <c r="P756" s="81"/>
    </row>
    <row r="757" spans="6:16">
      <c r="F757" s="76"/>
      <c r="G757" s="117"/>
      <c r="I757" s="81"/>
      <c r="L757" s="117"/>
      <c r="P757" s="81"/>
    </row>
    <row r="758" spans="6:16">
      <c r="F758" s="76"/>
      <c r="G758" s="117"/>
      <c r="I758" s="81"/>
      <c r="L758" s="117"/>
      <c r="P758" s="81"/>
    </row>
    <row r="759" spans="6:16">
      <c r="F759" s="76"/>
      <c r="G759" s="117"/>
      <c r="I759" s="81"/>
      <c r="L759" s="117"/>
      <c r="P759" s="81"/>
    </row>
    <row r="760" spans="6:16">
      <c r="F760" s="76"/>
      <c r="G760" s="117"/>
      <c r="I760" s="81"/>
      <c r="L760" s="117"/>
      <c r="P760" s="81"/>
    </row>
    <row r="761" spans="6:16">
      <c r="F761" s="76"/>
      <c r="G761" s="117"/>
      <c r="I761" s="81"/>
      <c r="L761" s="117"/>
      <c r="P761" s="81"/>
    </row>
    <row r="762" spans="6:16">
      <c r="F762" s="76"/>
      <c r="G762" s="117"/>
      <c r="I762" s="81"/>
      <c r="L762" s="117"/>
      <c r="P762" s="81"/>
    </row>
    <row r="763" spans="6:16">
      <c r="F763" s="76"/>
      <c r="G763" s="117"/>
      <c r="I763" s="81"/>
      <c r="L763" s="117"/>
      <c r="P763" s="81"/>
    </row>
    <row r="764" spans="6:16">
      <c r="F764" s="76"/>
      <c r="G764" s="117"/>
      <c r="I764" s="81"/>
      <c r="L764" s="117"/>
      <c r="P764" s="81"/>
    </row>
    <row r="765" spans="6:16">
      <c r="F765" s="76"/>
      <c r="G765" s="117"/>
      <c r="I765" s="81"/>
      <c r="L765" s="117"/>
      <c r="P765" s="81"/>
    </row>
    <row r="766" spans="6:16">
      <c r="F766" s="76"/>
      <c r="G766" s="117"/>
      <c r="I766" s="81"/>
      <c r="L766" s="117"/>
      <c r="P766" s="81"/>
    </row>
    <row r="767" spans="6:16">
      <c r="F767" s="76"/>
      <c r="G767" s="117"/>
      <c r="I767" s="81"/>
      <c r="L767" s="117"/>
      <c r="P767" s="81"/>
    </row>
    <row r="768" spans="6:16">
      <c r="F768" s="76"/>
      <c r="G768" s="117"/>
      <c r="I768" s="81"/>
      <c r="L768" s="117"/>
      <c r="P768" s="81"/>
    </row>
    <row r="769" spans="6:16">
      <c r="F769" s="76"/>
      <c r="G769" s="117"/>
      <c r="I769" s="81"/>
      <c r="L769" s="117"/>
      <c r="P769" s="81"/>
    </row>
    <row r="770" spans="6:16">
      <c r="F770" s="76"/>
      <c r="G770" s="117"/>
      <c r="I770" s="81"/>
      <c r="L770" s="117"/>
      <c r="P770" s="81"/>
    </row>
    <row r="771" spans="6:16">
      <c r="F771" s="76"/>
      <c r="G771" s="117"/>
      <c r="I771" s="81"/>
      <c r="L771" s="117"/>
      <c r="P771" s="81"/>
    </row>
    <row r="772" spans="6:16">
      <c r="F772" s="76"/>
      <c r="G772" s="117"/>
      <c r="I772" s="81"/>
      <c r="L772" s="117"/>
      <c r="P772" s="81"/>
    </row>
    <row r="773" spans="6:16">
      <c r="F773" s="76"/>
      <c r="G773" s="117"/>
      <c r="I773" s="81"/>
      <c r="L773" s="117"/>
      <c r="P773" s="81"/>
    </row>
    <row r="774" spans="6:16">
      <c r="F774" s="76"/>
      <c r="G774" s="117"/>
      <c r="I774" s="81"/>
      <c r="L774" s="117"/>
      <c r="P774" s="81"/>
    </row>
    <row r="775" spans="6:16">
      <c r="F775" s="76"/>
      <c r="G775" s="117"/>
      <c r="I775" s="81"/>
      <c r="L775" s="117"/>
      <c r="P775" s="81"/>
    </row>
    <row r="776" spans="6:16">
      <c r="F776" s="76"/>
      <c r="G776" s="117"/>
      <c r="I776" s="81"/>
      <c r="L776" s="117"/>
      <c r="P776" s="81"/>
    </row>
    <row r="777" spans="6:16">
      <c r="F777" s="76"/>
      <c r="G777" s="117"/>
      <c r="I777" s="81"/>
      <c r="L777" s="117"/>
      <c r="P777" s="81"/>
    </row>
    <row r="778" spans="6:16">
      <c r="F778" s="76"/>
      <c r="G778" s="117"/>
      <c r="I778" s="81"/>
      <c r="L778" s="117"/>
      <c r="P778" s="81"/>
    </row>
    <row r="779" spans="6:16">
      <c r="F779" s="76"/>
      <c r="G779" s="117"/>
      <c r="I779" s="81"/>
      <c r="L779" s="117"/>
      <c r="P779" s="81"/>
    </row>
    <row r="780" spans="6:16">
      <c r="F780" s="76"/>
      <c r="G780" s="117"/>
      <c r="I780" s="81"/>
      <c r="L780" s="117"/>
      <c r="P780" s="81"/>
    </row>
    <row r="781" spans="6:16">
      <c r="F781" s="76"/>
      <c r="G781" s="117"/>
      <c r="I781" s="81"/>
      <c r="L781" s="117"/>
      <c r="P781" s="81"/>
    </row>
    <row r="782" spans="6:16">
      <c r="F782" s="76"/>
      <c r="G782" s="117"/>
      <c r="I782" s="81"/>
      <c r="L782" s="117"/>
      <c r="P782" s="81"/>
    </row>
    <row r="783" spans="6:16">
      <c r="F783" s="76"/>
      <c r="G783" s="117"/>
      <c r="I783" s="81"/>
      <c r="L783" s="117"/>
      <c r="P783" s="81"/>
    </row>
    <row r="784" spans="6:16">
      <c r="F784" s="76"/>
      <c r="G784" s="117"/>
      <c r="I784" s="81"/>
      <c r="L784" s="117"/>
      <c r="P784" s="81"/>
    </row>
    <row r="785" spans="6:16">
      <c r="F785" s="76"/>
      <c r="G785" s="117"/>
      <c r="I785" s="81"/>
      <c r="L785" s="117"/>
      <c r="P785" s="81"/>
    </row>
    <row r="786" spans="6:16">
      <c r="F786" s="76"/>
      <c r="G786" s="117"/>
      <c r="I786" s="81"/>
      <c r="L786" s="117"/>
      <c r="P786" s="81"/>
    </row>
    <row r="787" spans="6:16">
      <c r="F787" s="76"/>
      <c r="G787" s="117"/>
      <c r="I787" s="81"/>
      <c r="L787" s="117"/>
      <c r="P787" s="81"/>
    </row>
    <row r="788" spans="6:16">
      <c r="F788" s="76"/>
      <c r="G788" s="117"/>
      <c r="I788" s="81"/>
      <c r="L788" s="117"/>
      <c r="P788" s="81"/>
    </row>
    <row r="789" spans="6:16">
      <c r="F789" s="76"/>
      <c r="G789" s="117"/>
      <c r="I789" s="81"/>
      <c r="L789" s="117"/>
      <c r="P789" s="81"/>
    </row>
    <row r="790" spans="6:16">
      <c r="F790" s="76"/>
      <c r="G790" s="117"/>
      <c r="I790" s="81"/>
      <c r="L790" s="117"/>
      <c r="P790" s="81"/>
    </row>
    <row r="791" spans="6:16">
      <c r="F791" s="76"/>
      <c r="G791" s="117"/>
      <c r="I791" s="81"/>
      <c r="L791" s="117"/>
      <c r="P791" s="81"/>
    </row>
    <row r="792" spans="6:16">
      <c r="F792" s="76"/>
      <c r="G792" s="117"/>
      <c r="I792" s="81"/>
      <c r="L792" s="117"/>
      <c r="P792" s="81"/>
    </row>
    <row r="793" spans="6:16">
      <c r="F793" s="76"/>
      <c r="G793" s="117"/>
      <c r="I793" s="81"/>
      <c r="L793" s="117"/>
      <c r="P793" s="81"/>
    </row>
    <row r="794" spans="6:16">
      <c r="F794" s="76"/>
      <c r="G794" s="117"/>
      <c r="I794" s="81"/>
      <c r="L794" s="117"/>
      <c r="P794" s="81"/>
    </row>
    <row r="795" spans="6:16">
      <c r="F795" s="76"/>
      <c r="G795" s="117"/>
      <c r="I795" s="81"/>
      <c r="L795" s="117"/>
      <c r="P795" s="81"/>
    </row>
    <row r="796" spans="6:16">
      <c r="F796" s="76"/>
      <c r="G796" s="117"/>
      <c r="I796" s="81"/>
      <c r="L796" s="117"/>
      <c r="P796" s="81"/>
    </row>
    <row r="797" spans="6:16">
      <c r="F797" s="76"/>
      <c r="G797" s="117"/>
      <c r="I797" s="81"/>
      <c r="L797" s="117"/>
      <c r="P797" s="81"/>
    </row>
    <row r="798" spans="6:16">
      <c r="F798" s="76"/>
      <c r="G798" s="117"/>
      <c r="I798" s="81"/>
      <c r="L798" s="117"/>
      <c r="P798" s="81"/>
    </row>
    <row r="799" spans="6:16">
      <c r="F799" s="76"/>
      <c r="G799" s="117"/>
      <c r="I799" s="81"/>
      <c r="L799" s="117"/>
      <c r="P799" s="81"/>
    </row>
    <row r="800" spans="6:16">
      <c r="F800" s="76"/>
      <c r="G800" s="117"/>
      <c r="I800" s="81"/>
      <c r="L800" s="117"/>
      <c r="P800" s="81"/>
    </row>
    <row r="801" spans="6:16">
      <c r="F801" s="76"/>
      <c r="G801" s="117"/>
      <c r="I801" s="81"/>
      <c r="L801" s="117"/>
      <c r="P801" s="81"/>
    </row>
    <row r="802" spans="6:16">
      <c r="F802" s="76"/>
      <c r="G802" s="117"/>
      <c r="I802" s="81"/>
      <c r="L802" s="117"/>
      <c r="P802" s="81"/>
    </row>
    <row r="803" spans="6:16">
      <c r="F803" s="76"/>
      <c r="G803" s="117"/>
      <c r="I803" s="81"/>
      <c r="L803" s="117"/>
      <c r="P803" s="81"/>
    </row>
    <row r="804" spans="6:16">
      <c r="F804" s="76"/>
      <c r="G804" s="117"/>
      <c r="I804" s="81"/>
      <c r="L804" s="117"/>
      <c r="P804" s="81"/>
    </row>
    <row r="805" spans="6:16">
      <c r="F805" s="76"/>
      <c r="G805" s="117"/>
      <c r="I805" s="81"/>
      <c r="L805" s="117"/>
      <c r="P805" s="81"/>
    </row>
    <row r="806" spans="6:16">
      <c r="F806" s="76"/>
      <c r="G806" s="117"/>
      <c r="I806" s="81"/>
      <c r="L806" s="117"/>
      <c r="P806" s="81"/>
    </row>
    <row r="807" spans="6:16">
      <c r="F807" s="76"/>
      <c r="G807" s="117"/>
      <c r="I807" s="81"/>
      <c r="L807" s="117"/>
      <c r="P807" s="81"/>
    </row>
    <row r="808" spans="6:16">
      <c r="F808" s="76"/>
      <c r="G808" s="117"/>
      <c r="I808" s="81"/>
      <c r="L808" s="117"/>
      <c r="P808" s="81"/>
    </row>
    <row r="809" spans="6:16">
      <c r="F809" s="76"/>
      <c r="G809" s="117"/>
      <c r="I809" s="81"/>
      <c r="L809" s="117"/>
      <c r="P809" s="81"/>
    </row>
    <row r="810" spans="6:16">
      <c r="F810" s="76"/>
      <c r="G810" s="117"/>
      <c r="I810" s="81"/>
      <c r="L810" s="117"/>
      <c r="P810" s="81"/>
    </row>
    <row r="811" spans="6:16">
      <c r="F811" s="76"/>
      <c r="G811" s="117"/>
      <c r="I811" s="81"/>
      <c r="L811" s="117"/>
      <c r="P811" s="81"/>
    </row>
    <row r="812" spans="6:16">
      <c r="F812" s="76"/>
      <c r="G812" s="117"/>
      <c r="I812" s="81"/>
      <c r="L812" s="117"/>
      <c r="P812" s="81"/>
    </row>
    <row r="813" spans="6:16">
      <c r="F813" s="76"/>
      <c r="G813" s="117"/>
      <c r="I813" s="81"/>
      <c r="L813" s="117"/>
      <c r="P813" s="81"/>
    </row>
    <row r="814" spans="6:16">
      <c r="F814" s="76"/>
      <c r="G814" s="117"/>
      <c r="I814" s="81"/>
      <c r="L814" s="117"/>
      <c r="P814" s="81"/>
    </row>
    <row r="815" spans="6:16">
      <c r="F815" s="76"/>
      <c r="G815" s="117"/>
      <c r="I815" s="81"/>
      <c r="L815" s="117"/>
      <c r="P815" s="81"/>
    </row>
    <row r="816" spans="6:16">
      <c r="F816" s="76"/>
      <c r="G816" s="117"/>
      <c r="I816" s="81"/>
      <c r="L816" s="117"/>
      <c r="P816" s="81"/>
    </row>
    <row r="817" spans="6:16">
      <c r="F817" s="76"/>
      <c r="G817" s="117"/>
      <c r="I817" s="81"/>
      <c r="L817" s="117"/>
      <c r="P817" s="81"/>
    </row>
    <row r="818" spans="6:16">
      <c r="F818" s="76"/>
      <c r="G818" s="117"/>
      <c r="I818" s="81"/>
      <c r="L818" s="117"/>
      <c r="P818" s="81"/>
    </row>
    <row r="819" spans="6:16">
      <c r="F819" s="76"/>
      <c r="G819" s="117"/>
      <c r="I819" s="81"/>
      <c r="L819" s="117"/>
      <c r="P819" s="81"/>
    </row>
    <row r="820" spans="6:16">
      <c r="F820" s="76"/>
      <c r="G820" s="117"/>
      <c r="I820" s="81"/>
      <c r="L820" s="117"/>
      <c r="P820" s="81"/>
    </row>
    <row r="821" spans="6:16">
      <c r="F821" s="76"/>
      <c r="G821" s="117"/>
      <c r="I821" s="81"/>
      <c r="L821" s="117"/>
      <c r="P821" s="81"/>
    </row>
    <row r="822" spans="6:16">
      <c r="F822" s="76"/>
      <c r="G822" s="117"/>
      <c r="I822" s="81"/>
      <c r="L822" s="117"/>
      <c r="P822" s="81"/>
    </row>
    <row r="823" spans="6:16">
      <c r="F823" s="76"/>
      <c r="G823" s="117"/>
      <c r="I823" s="81"/>
      <c r="L823" s="117"/>
      <c r="P823" s="81"/>
    </row>
    <row r="824" spans="6:16">
      <c r="F824" s="76"/>
      <c r="G824" s="117"/>
      <c r="I824" s="81"/>
      <c r="L824" s="117"/>
      <c r="P824" s="81"/>
    </row>
    <row r="825" spans="6:16">
      <c r="F825" s="76"/>
      <c r="G825" s="117"/>
      <c r="I825" s="81"/>
      <c r="L825" s="117"/>
      <c r="P825" s="81"/>
    </row>
    <row r="826" spans="6:16">
      <c r="F826" s="76"/>
      <c r="G826" s="117"/>
      <c r="I826" s="81"/>
      <c r="L826" s="117"/>
      <c r="P826" s="81"/>
    </row>
    <row r="827" spans="6:16">
      <c r="F827" s="76"/>
      <c r="G827" s="117"/>
      <c r="I827" s="81"/>
      <c r="L827" s="117"/>
      <c r="P827" s="81"/>
    </row>
    <row r="828" spans="6:16">
      <c r="F828" s="76"/>
      <c r="G828" s="117"/>
      <c r="I828" s="81"/>
      <c r="L828" s="117"/>
      <c r="P828" s="81"/>
    </row>
    <row r="829" spans="6:16">
      <c r="F829" s="76"/>
      <c r="G829" s="117"/>
      <c r="I829" s="81"/>
      <c r="L829" s="117"/>
      <c r="P829" s="81"/>
    </row>
    <row r="830" spans="6:16">
      <c r="F830" s="76"/>
      <c r="G830" s="117"/>
      <c r="I830" s="81"/>
      <c r="L830" s="117"/>
      <c r="P830" s="81"/>
    </row>
    <row r="831" spans="6:16">
      <c r="F831" s="76"/>
      <c r="G831" s="117"/>
      <c r="I831" s="81"/>
      <c r="L831" s="117"/>
      <c r="P831" s="81"/>
    </row>
    <row r="832" spans="6:16">
      <c r="F832" s="76"/>
      <c r="G832" s="117"/>
      <c r="I832" s="81"/>
      <c r="L832" s="117"/>
      <c r="P832" s="81"/>
    </row>
    <row r="833" spans="6:16">
      <c r="F833" s="76"/>
      <c r="G833" s="117"/>
      <c r="I833" s="81"/>
      <c r="L833" s="117"/>
      <c r="P833" s="81"/>
    </row>
    <row r="834" spans="6:16">
      <c r="F834" s="76"/>
      <c r="G834" s="117"/>
      <c r="I834" s="81"/>
      <c r="L834" s="117"/>
      <c r="P834" s="81"/>
    </row>
    <row r="835" spans="6:16">
      <c r="F835" s="76"/>
      <c r="G835" s="117"/>
      <c r="I835" s="81"/>
      <c r="L835" s="117"/>
      <c r="P835" s="81"/>
    </row>
    <row r="836" spans="6:16">
      <c r="F836" s="76"/>
      <c r="G836" s="117"/>
      <c r="I836" s="81"/>
      <c r="L836" s="117"/>
      <c r="P836" s="81"/>
    </row>
    <row r="837" spans="6:16">
      <c r="F837" s="76"/>
      <c r="G837" s="117"/>
      <c r="I837" s="81"/>
      <c r="L837" s="117"/>
      <c r="P837" s="81"/>
    </row>
    <row r="838" spans="6:16">
      <c r="F838" s="76"/>
      <c r="G838" s="117"/>
      <c r="I838" s="81"/>
      <c r="L838" s="117"/>
      <c r="P838" s="81"/>
    </row>
    <row r="839" spans="6:16">
      <c r="F839" s="76"/>
      <c r="G839" s="117"/>
      <c r="I839" s="81"/>
      <c r="L839" s="117"/>
      <c r="P839" s="81"/>
    </row>
    <row r="840" spans="6:16">
      <c r="F840" s="76"/>
      <c r="G840" s="117"/>
      <c r="I840" s="81"/>
      <c r="L840" s="117"/>
      <c r="P840" s="81"/>
    </row>
    <row r="841" spans="6:16">
      <c r="F841" s="76"/>
      <c r="G841" s="117"/>
      <c r="I841" s="81"/>
      <c r="L841" s="117"/>
      <c r="P841" s="81"/>
    </row>
    <row r="842" spans="6:16">
      <c r="F842" s="76"/>
      <c r="G842" s="117"/>
      <c r="I842" s="81"/>
      <c r="L842" s="117"/>
      <c r="P842" s="81"/>
    </row>
    <row r="843" spans="6:16">
      <c r="F843" s="76"/>
      <c r="G843" s="117"/>
      <c r="I843" s="81"/>
      <c r="L843" s="117"/>
      <c r="P843" s="81"/>
    </row>
    <row r="844" spans="6:16">
      <c r="F844" s="76"/>
      <c r="G844" s="117"/>
      <c r="I844" s="81"/>
      <c r="L844" s="117"/>
      <c r="P844" s="81"/>
    </row>
    <row r="845" spans="6:16">
      <c r="F845" s="76"/>
      <c r="G845" s="117"/>
      <c r="I845" s="81"/>
      <c r="L845" s="117"/>
      <c r="P845" s="81"/>
    </row>
    <row r="846" spans="6:16">
      <c r="F846" s="76"/>
      <c r="G846" s="117"/>
      <c r="I846" s="81"/>
      <c r="L846" s="117"/>
      <c r="P846" s="81"/>
    </row>
    <row r="847" spans="6:16">
      <c r="F847" s="76"/>
      <c r="G847" s="117"/>
      <c r="I847" s="81"/>
      <c r="L847" s="117"/>
      <c r="P847" s="81"/>
    </row>
    <row r="848" spans="6:16">
      <c r="F848" s="76"/>
      <c r="G848" s="117"/>
      <c r="I848" s="81"/>
      <c r="L848" s="117"/>
      <c r="P848" s="81"/>
    </row>
    <row r="849" spans="6:16">
      <c r="F849" s="76"/>
      <c r="G849" s="117"/>
      <c r="I849" s="81"/>
      <c r="L849" s="117"/>
      <c r="P849" s="81"/>
    </row>
    <row r="850" spans="6:16">
      <c r="F850" s="76"/>
      <c r="G850" s="117"/>
      <c r="I850" s="81"/>
      <c r="L850" s="117"/>
      <c r="P850" s="81"/>
    </row>
    <row r="851" spans="6:16">
      <c r="F851" s="76"/>
      <c r="G851" s="117"/>
      <c r="I851" s="81"/>
      <c r="L851" s="117"/>
      <c r="P851" s="81"/>
    </row>
    <row r="852" spans="6:16">
      <c r="F852" s="76"/>
      <c r="G852" s="117"/>
      <c r="I852" s="81"/>
      <c r="L852" s="117"/>
      <c r="P852" s="81"/>
    </row>
    <row r="853" spans="6:16">
      <c r="F853" s="76"/>
      <c r="G853" s="117"/>
      <c r="I853" s="81"/>
      <c r="L853" s="117"/>
      <c r="P853" s="81"/>
    </row>
    <row r="854" spans="6:16">
      <c r="F854" s="76"/>
      <c r="G854" s="117"/>
      <c r="I854" s="81"/>
      <c r="L854" s="117"/>
      <c r="P854" s="81"/>
    </row>
    <row r="855" spans="6:16">
      <c r="F855" s="76"/>
      <c r="G855" s="117"/>
      <c r="I855" s="81"/>
      <c r="L855" s="117"/>
      <c r="P855" s="81"/>
    </row>
    <row r="856" spans="6:16">
      <c r="F856" s="76"/>
      <c r="G856" s="117"/>
      <c r="I856" s="81"/>
      <c r="L856" s="117"/>
      <c r="P856" s="81"/>
    </row>
    <row r="857" spans="6:16">
      <c r="F857" s="76"/>
      <c r="G857" s="117"/>
      <c r="I857" s="81"/>
      <c r="L857" s="117"/>
      <c r="P857" s="81"/>
    </row>
    <row r="858" spans="6:16">
      <c r="F858" s="76"/>
      <c r="G858" s="117"/>
      <c r="I858" s="81"/>
      <c r="L858" s="117"/>
      <c r="P858" s="81"/>
    </row>
    <row r="859" spans="6:16">
      <c r="F859" s="76"/>
      <c r="G859" s="117"/>
      <c r="I859" s="81"/>
      <c r="L859" s="117"/>
      <c r="P859" s="81"/>
    </row>
    <row r="860" spans="6:16">
      <c r="F860" s="76"/>
      <c r="G860" s="117"/>
      <c r="I860" s="81"/>
      <c r="L860" s="117"/>
      <c r="P860" s="81"/>
    </row>
    <row r="861" spans="6:16">
      <c r="F861" s="76"/>
      <c r="G861" s="117"/>
      <c r="I861" s="81"/>
      <c r="L861" s="117"/>
      <c r="P861" s="81"/>
    </row>
    <row r="862" spans="6:16">
      <c r="F862" s="76"/>
      <c r="G862" s="117"/>
      <c r="I862" s="81"/>
      <c r="L862" s="117"/>
      <c r="P862" s="81"/>
    </row>
    <row r="863" spans="6:16">
      <c r="F863" s="76"/>
      <c r="G863" s="117"/>
      <c r="I863" s="81"/>
      <c r="L863" s="117"/>
      <c r="P863" s="81"/>
    </row>
    <row r="864" spans="6:16">
      <c r="F864" s="76"/>
      <c r="G864" s="117"/>
      <c r="I864" s="81"/>
      <c r="L864" s="117"/>
      <c r="P864" s="81"/>
    </row>
    <row r="865" spans="6:16">
      <c r="F865" s="76"/>
      <c r="G865" s="117"/>
      <c r="I865" s="81"/>
      <c r="L865" s="117"/>
      <c r="P865" s="81"/>
    </row>
    <row r="866" spans="6:16">
      <c r="F866" s="76"/>
      <c r="G866" s="117"/>
      <c r="I866" s="81"/>
      <c r="L866" s="117"/>
      <c r="P866" s="81"/>
    </row>
    <row r="867" spans="6:16">
      <c r="F867" s="76"/>
      <c r="G867" s="117"/>
      <c r="I867" s="81"/>
      <c r="L867" s="117"/>
      <c r="P867" s="81"/>
    </row>
    <row r="868" spans="6:16">
      <c r="F868" s="76"/>
      <c r="G868" s="117"/>
      <c r="I868" s="81"/>
      <c r="L868" s="117"/>
      <c r="P868" s="81"/>
    </row>
    <row r="869" spans="6:16">
      <c r="F869" s="76"/>
      <c r="G869" s="117"/>
      <c r="I869" s="81"/>
      <c r="L869" s="117"/>
      <c r="P869" s="81"/>
    </row>
    <row r="870" spans="6:16">
      <c r="F870" s="76"/>
      <c r="G870" s="117"/>
      <c r="I870" s="81"/>
      <c r="L870" s="117"/>
      <c r="P870" s="81"/>
    </row>
    <row r="871" spans="6:16">
      <c r="F871" s="76"/>
      <c r="G871" s="117"/>
      <c r="I871" s="81"/>
      <c r="L871" s="117"/>
      <c r="P871" s="81"/>
    </row>
    <row r="872" spans="6:16">
      <c r="F872" s="76"/>
      <c r="G872" s="117"/>
      <c r="I872" s="81"/>
      <c r="L872" s="117"/>
      <c r="P872" s="81"/>
    </row>
    <row r="873" spans="6:16">
      <c r="F873" s="76"/>
      <c r="G873" s="117"/>
      <c r="I873" s="81"/>
      <c r="L873" s="117"/>
      <c r="P873" s="81"/>
    </row>
    <row r="874" spans="6:16">
      <c r="F874" s="76"/>
      <c r="G874" s="117"/>
      <c r="I874" s="81"/>
      <c r="L874" s="117"/>
      <c r="P874" s="81"/>
    </row>
    <row r="875" spans="6:16">
      <c r="F875" s="76"/>
      <c r="G875" s="117"/>
      <c r="I875" s="81"/>
      <c r="L875" s="117"/>
      <c r="P875" s="81"/>
    </row>
    <row r="876" spans="6:16">
      <c r="F876" s="76"/>
      <c r="G876" s="117"/>
      <c r="I876" s="81"/>
      <c r="L876" s="117"/>
      <c r="P876" s="81"/>
    </row>
    <row r="877" spans="6:16">
      <c r="F877" s="76"/>
      <c r="G877" s="117"/>
      <c r="I877" s="81"/>
      <c r="L877" s="117"/>
      <c r="P877" s="81"/>
    </row>
    <row r="878" spans="6:16">
      <c r="F878" s="76"/>
      <c r="G878" s="117"/>
      <c r="I878" s="81"/>
      <c r="L878" s="117"/>
      <c r="P878" s="81"/>
    </row>
    <row r="879" spans="6:16">
      <c r="F879" s="76"/>
      <c r="G879" s="117"/>
      <c r="I879" s="81"/>
      <c r="L879" s="117"/>
      <c r="P879" s="81"/>
    </row>
    <row r="880" spans="6:16">
      <c r="F880" s="76"/>
      <c r="G880" s="117"/>
      <c r="I880" s="81"/>
      <c r="L880" s="117"/>
      <c r="P880" s="81"/>
    </row>
    <row r="881" spans="6:16">
      <c r="F881" s="76"/>
      <c r="G881" s="117"/>
      <c r="I881" s="81"/>
      <c r="L881" s="117"/>
      <c r="P881" s="81"/>
    </row>
    <row r="882" spans="6:16">
      <c r="F882" s="76"/>
      <c r="G882" s="117"/>
      <c r="I882" s="81"/>
      <c r="L882" s="117"/>
      <c r="P882" s="81"/>
    </row>
    <row r="883" spans="6:16">
      <c r="F883" s="76"/>
      <c r="G883" s="117"/>
      <c r="I883" s="81"/>
      <c r="L883" s="117"/>
      <c r="P883" s="81"/>
    </row>
    <row r="884" spans="6:16">
      <c r="F884" s="76"/>
      <c r="G884" s="117"/>
      <c r="I884" s="81"/>
      <c r="L884" s="117"/>
      <c r="P884" s="81"/>
    </row>
    <row r="885" spans="6:16">
      <c r="F885" s="76"/>
      <c r="G885" s="117"/>
      <c r="I885" s="81"/>
      <c r="L885" s="117"/>
      <c r="P885" s="81"/>
    </row>
    <row r="886" spans="6:16">
      <c r="F886" s="76"/>
      <c r="G886" s="117"/>
      <c r="I886" s="81"/>
      <c r="L886" s="117"/>
      <c r="P886" s="81"/>
    </row>
    <row r="887" spans="6:16">
      <c r="F887" s="76"/>
      <c r="G887" s="117"/>
      <c r="I887" s="81"/>
      <c r="L887" s="117"/>
      <c r="P887" s="81"/>
    </row>
    <row r="888" spans="6:16">
      <c r="F888" s="76"/>
      <c r="G888" s="117"/>
      <c r="I888" s="81"/>
      <c r="L888" s="117"/>
      <c r="P888" s="81"/>
    </row>
    <row r="889" spans="6:16">
      <c r="F889" s="76"/>
      <c r="G889" s="117"/>
      <c r="I889" s="81"/>
      <c r="L889" s="117"/>
      <c r="P889" s="81"/>
    </row>
    <row r="890" spans="6:16">
      <c r="F890" s="76"/>
      <c r="G890" s="117"/>
      <c r="I890" s="81"/>
      <c r="L890" s="117"/>
      <c r="P890" s="81"/>
    </row>
    <row r="891" spans="6:16">
      <c r="F891" s="76"/>
      <c r="G891" s="117"/>
      <c r="I891" s="81"/>
      <c r="L891" s="117"/>
      <c r="P891" s="81"/>
    </row>
    <row r="892" spans="6:16">
      <c r="F892" s="76"/>
      <c r="G892" s="117"/>
      <c r="I892" s="81"/>
      <c r="L892" s="117"/>
      <c r="P892" s="81"/>
    </row>
    <row r="893" spans="6:16">
      <c r="F893" s="76"/>
      <c r="G893" s="117"/>
      <c r="I893" s="81"/>
      <c r="L893" s="117"/>
      <c r="P893" s="81"/>
    </row>
    <row r="894" spans="6:16">
      <c r="F894" s="76"/>
      <c r="G894" s="117"/>
      <c r="I894" s="81"/>
      <c r="L894" s="117"/>
      <c r="P894" s="81"/>
    </row>
    <row r="895" spans="6:16">
      <c r="F895" s="76"/>
      <c r="G895" s="117"/>
      <c r="I895" s="81"/>
      <c r="L895" s="117"/>
      <c r="P895" s="81"/>
    </row>
    <row r="896" spans="6:16">
      <c r="F896" s="76"/>
      <c r="G896" s="117"/>
      <c r="I896" s="81"/>
      <c r="L896" s="117"/>
      <c r="P896" s="81"/>
    </row>
    <row r="897" spans="6:16">
      <c r="F897" s="76"/>
      <c r="G897" s="117"/>
      <c r="I897" s="81"/>
      <c r="L897" s="117"/>
      <c r="P897" s="81"/>
    </row>
    <row r="898" spans="6:16">
      <c r="F898" s="76"/>
      <c r="G898" s="117"/>
      <c r="I898" s="81"/>
      <c r="L898" s="117"/>
      <c r="P898" s="81"/>
    </row>
    <row r="899" spans="6:16">
      <c r="F899" s="76"/>
      <c r="G899" s="117"/>
      <c r="I899" s="81"/>
      <c r="L899" s="117"/>
      <c r="P899" s="81"/>
    </row>
    <row r="900" spans="6:16">
      <c r="F900" s="76"/>
      <c r="G900" s="117"/>
      <c r="I900" s="81"/>
      <c r="L900" s="117"/>
      <c r="P900" s="81"/>
    </row>
    <row r="901" spans="6:16">
      <c r="F901" s="76"/>
      <c r="G901" s="117"/>
      <c r="I901" s="81"/>
      <c r="L901" s="117"/>
      <c r="P901" s="81"/>
    </row>
    <row r="902" spans="6:16">
      <c r="F902" s="76"/>
      <c r="G902" s="117"/>
      <c r="I902" s="81"/>
      <c r="L902" s="117"/>
      <c r="P902" s="81"/>
    </row>
    <row r="903" spans="6:16">
      <c r="F903" s="76"/>
      <c r="G903" s="117"/>
      <c r="I903" s="81"/>
      <c r="L903" s="117"/>
      <c r="P903" s="81"/>
    </row>
    <row r="904" spans="6:16">
      <c r="F904" s="76"/>
      <c r="G904" s="117"/>
      <c r="I904" s="81"/>
      <c r="L904" s="117"/>
      <c r="P904" s="81"/>
    </row>
    <row r="905" spans="6:16">
      <c r="F905" s="76"/>
      <c r="G905" s="117"/>
      <c r="I905" s="81"/>
      <c r="L905" s="117"/>
      <c r="P905" s="81"/>
    </row>
    <row r="906" spans="6:16">
      <c r="F906" s="76"/>
      <c r="G906" s="117"/>
      <c r="I906" s="81"/>
      <c r="L906" s="117"/>
      <c r="P906" s="81"/>
    </row>
    <row r="907" spans="6:16">
      <c r="F907" s="76"/>
      <c r="G907" s="117"/>
      <c r="I907" s="81"/>
      <c r="L907" s="117"/>
      <c r="P907" s="81"/>
    </row>
    <row r="908" spans="6:16">
      <c r="F908" s="76"/>
      <c r="G908" s="117"/>
      <c r="I908" s="81"/>
      <c r="L908" s="117"/>
      <c r="P908" s="81"/>
    </row>
    <row r="909" spans="6:16">
      <c r="F909" s="76"/>
      <c r="G909" s="117"/>
      <c r="I909" s="81"/>
      <c r="L909" s="117"/>
      <c r="P909" s="81"/>
    </row>
    <row r="910" spans="6:16">
      <c r="F910" s="76"/>
      <c r="G910" s="117"/>
      <c r="I910" s="81"/>
      <c r="L910" s="117"/>
      <c r="P910" s="81"/>
    </row>
    <row r="911" spans="6:16">
      <c r="F911" s="76"/>
      <c r="G911" s="117"/>
      <c r="I911" s="81"/>
      <c r="L911" s="117"/>
      <c r="P911" s="81"/>
    </row>
    <row r="912" spans="6:16">
      <c r="F912" s="76"/>
      <c r="G912" s="117"/>
      <c r="I912" s="81"/>
      <c r="L912" s="117"/>
      <c r="P912" s="81"/>
    </row>
    <row r="913" spans="6:16">
      <c r="F913" s="76"/>
      <c r="G913" s="117"/>
      <c r="I913" s="81"/>
      <c r="L913" s="117"/>
      <c r="P913" s="81"/>
    </row>
    <row r="914" spans="6:16">
      <c r="F914" s="76"/>
      <c r="G914" s="117"/>
      <c r="I914" s="81"/>
      <c r="L914" s="117"/>
      <c r="P914" s="81"/>
    </row>
    <row r="915" spans="6:16">
      <c r="F915" s="76"/>
      <c r="G915" s="117"/>
      <c r="I915" s="81"/>
      <c r="L915" s="117"/>
      <c r="P915" s="81"/>
    </row>
    <row r="916" spans="6:16">
      <c r="F916" s="76"/>
      <c r="G916" s="117"/>
      <c r="I916" s="81"/>
      <c r="L916" s="117"/>
      <c r="P916" s="81"/>
    </row>
    <row r="917" spans="6:16">
      <c r="F917" s="76"/>
      <c r="G917" s="117"/>
      <c r="I917" s="81"/>
      <c r="L917" s="117"/>
      <c r="P917" s="81"/>
    </row>
    <row r="918" spans="6:16">
      <c r="F918" s="76"/>
      <c r="G918" s="117"/>
      <c r="I918" s="81"/>
      <c r="L918" s="117"/>
      <c r="P918" s="81"/>
    </row>
    <row r="919" spans="6:16">
      <c r="F919" s="76"/>
      <c r="G919" s="117"/>
      <c r="I919" s="81"/>
      <c r="L919" s="117"/>
      <c r="P919" s="81"/>
    </row>
    <row r="920" spans="6:16">
      <c r="F920" s="76"/>
      <c r="G920" s="117"/>
      <c r="I920" s="81"/>
      <c r="L920" s="117"/>
      <c r="P920" s="81"/>
    </row>
    <row r="921" spans="6:16">
      <c r="F921" s="76"/>
      <c r="G921" s="117"/>
      <c r="I921" s="81"/>
      <c r="L921" s="117"/>
      <c r="P921" s="81"/>
    </row>
    <row r="922" spans="6:16">
      <c r="F922" s="76"/>
      <c r="G922" s="117"/>
      <c r="I922" s="81"/>
      <c r="L922" s="117"/>
      <c r="P922" s="81"/>
    </row>
    <row r="923" spans="6:16">
      <c r="F923" s="76"/>
      <c r="G923" s="117"/>
      <c r="I923" s="81"/>
      <c r="L923" s="117"/>
      <c r="P923" s="81"/>
    </row>
    <row r="924" spans="6:16">
      <c r="F924" s="76"/>
      <c r="G924" s="117"/>
      <c r="I924" s="81"/>
      <c r="L924" s="117"/>
      <c r="P924" s="81"/>
    </row>
    <row r="925" spans="6:16">
      <c r="F925" s="76"/>
      <c r="G925" s="117"/>
      <c r="I925" s="81"/>
      <c r="L925" s="117"/>
      <c r="P925" s="81"/>
    </row>
    <row r="926" spans="6:16">
      <c r="F926" s="76"/>
      <c r="G926" s="117"/>
      <c r="I926" s="81"/>
      <c r="L926" s="117"/>
      <c r="P926" s="81"/>
    </row>
    <row r="927" spans="6:16">
      <c r="F927" s="76"/>
      <c r="G927" s="117"/>
      <c r="I927" s="81"/>
      <c r="L927" s="117"/>
      <c r="P927" s="81"/>
    </row>
    <row r="928" spans="6:16">
      <c r="F928" s="76"/>
      <c r="G928" s="117"/>
      <c r="I928" s="81"/>
      <c r="L928" s="117"/>
      <c r="P928" s="81"/>
    </row>
    <row r="929" spans="6:16">
      <c r="F929" s="76"/>
      <c r="G929" s="117"/>
      <c r="I929" s="81"/>
      <c r="L929" s="117"/>
      <c r="P929" s="81"/>
    </row>
    <row r="930" spans="6:16">
      <c r="F930" s="76"/>
      <c r="G930" s="117"/>
      <c r="I930" s="81"/>
      <c r="L930" s="117"/>
      <c r="P930" s="81"/>
    </row>
    <row r="931" spans="6:16">
      <c r="F931" s="76"/>
      <c r="G931" s="117"/>
      <c r="I931" s="81"/>
      <c r="L931" s="117"/>
      <c r="P931" s="81"/>
    </row>
    <row r="932" spans="6:16">
      <c r="F932" s="76"/>
      <c r="G932" s="117"/>
      <c r="I932" s="81"/>
      <c r="L932" s="117"/>
      <c r="P932" s="81"/>
    </row>
    <row r="933" spans="6:16">
      <c r="F933" s="76"/>
      <c r="G933" s="117"/>
      <c r="I933" s="81"/>
      <c r="L933" s="117"/>
      <c r="P933" s="81"/>
    </row>
    <row r="934" spans="6:16">
      <c r="F934" s="76"/>
      <c r="G934" s="117"/>
      <c r="I934" s="81"/>
      <c r="L934" s="117"/>
      <c r="P934" s="81"/>
    </row>
    <row r="935" spans="6:16">
      <c r="F935" s="76"/>
      <c r="G935" s="117"/>
      <c r="I935" s="81"/>
      <c r="L935" s="117"/>
      <c r="P935" s="81"/>
    </row>
    <row r="936" spans="6:16">
      <c r="F936" s="76"/>
      <c r="G936" s="117"/>
      <c r="I936" s="81"/>
      <c r="L936" s="117"/>
      <c r="P936" s="81"/>
    </row>
    <row r="937" spans="6:16">
      <c r="F937" s="76"/>
      <c r="G937" s="117"/>
      <c r="I937" s="81"/>
      <c r="L937" s="117"/>
      <c r="P937" s="81"/>
    </row>
    <row r="938" spans="6:16">
      <c r="F938" s="76"/>
      <c r="G938" s="117"/>
      <c r="I938" s="81"/>
      <c r="L938" s="117"/>
      <c r="P938" s="81"/>
    </row>
    <row r="939" spans="6:16">
      <c r="F939" s="76"/>
      <c r="G939" s="117"/>
      <c r="I939" s="81"/>
      <c r="L939" s="117"/>
      <c r="P939" s="81"/>
    </row>
    <row r="940" spans="6:16">
      <c r="F940" s="76"/>
      <c r="G940" s="117"/>
      <c r="I940" s="81"/>
      <c r="L940" s="117"/>
      <c r="P940" s="81"/>
    </row>
    <row r="941" spans="6:16">
      <c r="F941" s="76"/>
      <c r="G941" s="117"/>
      <c r="I941" s="81"/>
      <c r="L941" s="117"/>
      <c r="P941" s="81"/>
    </row>
    <row r="942" spans="6:16">
      <c r="F942" s="76"/>
      <c r="G942" s="117"/>
      <c r="I942" s="81"/>
      <c r="L942" s="117"/>
      <c r="P942" s="81"/>
    </row>
    <row r="943" spans="6:16">
      <c r="F943" s="76"/>
      <c r="G943" s="117"/>
      <c r="I943" s="81"/>
      <c r="L943" s="117"/>
      <c r="P943" s="81"/>
    </row>
    <row r="944" spans="6:16">
      <c r="F944" s="76"/>
      <c r="G944" s="117"/>
      <c r="I944" s="81"/>
      <c r="L944" s="117"/>
      <c r="P944" s="81"/>
    </row>
    <row r="945" spans="6:16">
      <c r="F945" s="76"/>
      <c r="G945" s="117"/>
      <c r="I945" s="81"/>
      <c r="L945" s="117"/>
      <c r="P945" s="81"/>
    </row>
    <row r="946" spans="6:16">
      <c r="F946" s="76"/>
      <c r="G946" s="117"/>
      <c r="I946" s="81"/>
      <c r="L946" s="117"/>
      <c r="P946" s="81"/>
    </row>
    <row r="947" spans="6:16">
      <c r="F947" s="76"/>
      <c r="G947" s="117"/>
      <c r="I947" s="81"/>
      <c r="L947" s="117"/>
      <c r="P947" s="81"/>
    </row>
    <row r="948" spans="6:16">
      <c r="F948" s="76"/>
      <c r="G948" s="117"/>
      <c r="I948" s="81"/>
      <c r="L948" s="117"/>
      <c r="P948" s="81"/>
    </row>
    <row r="949" spans="6:16">
      <c r="F949" s="76"/>
      <c r="G949" s="117"/>
      <c r="I949" s="81"/>
      <c r="L949" s="117"/>
      <c r="P949" s="81"/>
    </row>
    <row r="950" spans="6:16">
      <c r="F950" s="76"/>
      <c r="G950" s="117"/>
      <c r="I950" s="81"/>
      <c r="L950" s="117"/>
      <c r="P950" s="81"/>
    </row>
    <row r="951" spans="6:16">
      <c r="F951" s="76"/>
      <c r="G951" s="117"/>
      <c r="I951" s="81"/>
      <c r="L951" s="117"/>
      <c r="P951" s="81"/>
    </row>
    <row r="952" spans="6:16">
      <c r="F952" s="76"/>
      <c r="G952" s="117"/>
      <c r="I952" s="81"/>
      <c r="L952" s="117"/>
      <c r="P952" s="81"/>
    </row>
    <row r="953" spans="6:16">
      <c r="F953" s="76"/>
      <c r="G953" s="117"/>
      <c r="I953" s="81"/>
      <c r="L953" s="117"/>
      <c r="P953" s="81"/>
    </row>
    <row r="954" spans="6:16">
      <c r="F954" s="76"/>
      <c r="G954" s="117"/>
      <c r="I954" s="81"/>
      <c r="L954" s="117"/>
      <c r="P954" s="81"/>
    </row>
    <row r="955" spans="6:16">
      <c r="F955" s="76"/>
      <c r="G955" s="117"/>
      <c r="I955" s="81"/>
      <c r="L955" s="117"/>
      <c r="P955" s="81"/>
    </row>
    <row r="956" spans="6:16">
      <c r="F956" s="76"/>
      <c r="G956" s="117"/>
      <c r="I956" s="81"/>
      <c r="L956" s="117"/>
      <c r="P956" s="81"/>
    </row>
    <row r="957" spans="6:16">
      <c r="F957" s="76"/>
      <c r="G957" s="117"/>
      <c r="I957" s="81"/>
      <c r="L957" s="117"/>
      <c r="P957" s="81"/>
    </row>
    <row r="958" spans="6:16">
      <c r="F958" s="76"/>
      <c r="G958" s="117"/>
      <c r="I958" s="81"/>
      <c r="L958" s="117"/>
      <c r="P958" s="81"/>
    </row>
    <row r="959" spans="6:16">
      <c r="F959" s="76"/>
      <c r="G959" s="117"/>
      <c r="I959" s="81"/>
      <c r="L959" s="117"/>
      <c r="P959" s="81"/>
    </row>
    <row r="960" spans="6:16">
      <c r="F960" s="76"/>
      <c r="G960" s="117"/>
      <c r="I960" s="81"/>
      <c r="L960" s="117"/>
      <c r="P960" s="81"/>
    </row>
    <row r="961" spans="6:16">
      <c r="F961" s="76"/>
      <c r="G961" s="117"/>
      <c r="I961" s="81"/>
      <c r="L961" s="117"/>
      <c r="P961" s="81"/>
    </row>
    <row r="962" spans="6:16">
      <c r="F962" s="76"/>
      <c r="G962" s="117"/>
      <c r="I962" s="81"/>
      <c r="L962" s="117"/>
      <c r="P962" s="81"/>
    </row>
    <row r="963" spans="6:16">
      <c r="F963" s="76"/>
      <c r="G963" s="117"/>
      <c r="I963" s="81"/>
      <c r="L963" s="117"/>
      <c r="P963" s="81"/>
    </row>
    <row r="964" spans="6:16">
      <c r="F964" s="76"/>
      <c r="G964" s="117"/>
      <c r="I964" s="81"/>
      <c r="L964" s="117"/>
      <c r="P964" s="81"/>
    </row>
    <row r="965" spans="6:16">
      <c r="F965" s="76"/>
      <c r="G965" s="117"/>
      <c r="I965" s="81"/>
      <c r="L965" s="117"/>
      <c r="P965" s="81"/>
    </row>
    <row r="966" spans="6:16">
      <c r="F966" s="76"/>
      <c r="G966" s="117"/>
      <c r="I966" s="81"/>
      <c r="L966" s="117"/>
      <c r="P966" s="81"/>
    </row>
    <row r="967" spans="6:16">
      <c r="F967" s="76"/>
      <c r="G967" s="117"/>
      <c r="I967" s="81"/>
      <c r="L967" s="117"/>
      <c r="P967" s="81"/>
    </row>
    <row r="968" spans="6:16">
      <c r="F968" s="76"/>
      <c r="G968" s="117"/>
      <c r="I968" s="81"/>
      <c r="L968" s="117"/>
      <c r="P968" s="81"/>
    </row>
    <row r="969" spans="6:16">
      <c r="F969" s="76"/>
      <c r="G969" s="117"/>
      <c r="I969" s="81"/>
      <c r="L969" s="117"/>
      <c r="P969" s="81"/>
    </row>
    <row r="970" spans="6:16">
      <c r="F970" s="76"/>
      <c r="G970" s="117"/>
      <c r="I970" s="81"/>
      <c r="L970" s="117"/>
      <c r="P970" s="81"/>
    </row>
    <row r="971" spans="6:16">
      <c r="F971" s="76"/>
      <c r="G971" s="117"/>
      <c r="I971" s="81"/>
      <c r="L971" s="117"/>
      <c r="P971" s="81"/>
    </row>
    <row r="972" spans="6:16">
      <c r="F972" s="76"/>
      <c r="G972" s="117"/>
      <c r="I972" s="81"/>
      <c r="L972" s="117"/>
      <c r="P972" s="81"/>
    </row>
    <row r="973" spans="6:16">
      <c r="F973" s="76"/>
      <c r="G973" s="117"/>
      <c r="I973" s="81"/>
      <c r="L973" s="117"/>
      <c r="P973" s="81"/>
    </row>
    <row r="974" spans="6:16">
      <c r="F974" s="76"/>
      <c r="G974" s="117"/>
      <c r="I974" s="81"/>
      <c r="L974" s="117"/>
      <c r="P974" s="81"/>
    </row>
    <row r="975" spans="6:16">
      <c r="F975" s="76"/>
      <c r="G975" s="117"/>
      <c r="I975" s="81"/>
      <c r="L975" s="117"/>
      <c r="P975" s="81"/>
    </row>
    <row r="976" spans="6:16">
      <c r="F976" s="76"/>
      <c r="G976" s="117"/>
      <c r="I976" s="81"/>
      <c r="L976" s="117"/>
      <c r="P976" s="81"/>
    </row>
    <row r="977" spans="6:16">
      <c r="F977" s="76"/>
      <c r="G977" s="117"/>
      <c r="I977" s="81"/>
      <c r="L977" s="117"/>
      <c r="P977" s="81"/>
    </row>
    <row r="978" spans="6:16">
      <c r="F978" s="76"/>
      <c r="G978" s="117"/>
      <c r="I978" s="81"/>
      <c r="L978" s="117"/>
      <c r="P978" s="81"/>
    </row>
    <row r="979" spans="6:16">
      <c r="F979" s="76"/>
      <c r="G979" s="117"/>
      <c r="I979" s="81"/>
      <c r="L979" s="117"/>
      <c r="P979" s="81"/>
    </row>
    <row r="980" spans="6:16">
      <c r="F980" s="76"/>
      <c r="G980" s="117"/>
      <c r="I980" s="81"/>
      <c r="L980" s="117"/>
      <c r="P980" s="81"/>
    </row>
    <row r="981" spans="6:16">
      <c r="F981" s="76"/>
      <c r="G981" s="117"/>
      <c r="I981" s="81"/>
      <c r="L981" s="117"/>
      <c r="P981" s="81"/>
    </row>
    <row r="982" spans="6:16">
      <c r="F982" s="76"/>
      <c r="G982" s="117"/>
      <c r="I982" s="81"/>
      <c r="L982" s="117"/>
      <c r="P982" s="81"/>
    </row>
    <row r="983" spans="6:16">
      <c r="F983" s="76"/>
      <c r="G983" s="117"/>
      <c r="I983" s="81"/>
      <c r="L983" s="117"/>
      <c r="P983" s="81"/>
    </row>
    <row r="984" spans="6:16">
      <c r="F984" s="76"/>
      <c r="G984" s="117"/>
      <c r="I984" s="81"/>
      <c r="L984" s="117"/>
      <c r="P984" s="81"/>
    </row>
    <row r="985" spans="6:16">
      <c r="F985" s="76"/>
      <c r="G985" s="117"/>
      <c r="I985" s="81"/>
      <c r="L985" s="117"/>
      <c r="P985" s="81"/>
    </row>
    <row r="986" spans="6:16">
      <c r="F986" s="76"/>
      <c r="G986" s="117"/>
      <c r="I986" s="81"/>
      <c r="L986" s="117"/>
      <c r="P986" s="81"/>
    </row>
    <row r="987" spans="6:16">
      <c r="F987" s="76"/>
      <c r="G987" s="117"/>
      <c r="I987" s="81"/>
      <c r="L987" s="117"/>
      <c r="P987" s="81"/>
    </row>
    <row r="988" spans="6:16">
      <c r="F988" s="76"/>
      <c r="G988" s="117"/>
      <c r="I988" s="81"/>
      <c r="L988" s="117"/>
      <c r="P988" s="81"/>
    </row>
    <row r="989" spans="6:16">
      <c r="F989" s="76"/>
      <c r="G989" s="117"/>
      <c r="I989" s="81"/>
      <c r="L989" s="117"/>
      <c r="P989" s="81"/>
    </row>
    <row r="990" spans="6:16">
      <c r="F990" s="76"/>
      <c r="G990" s="117"/>
      <c r="I990" s="81"/>
      <c r="L990" s="117"/>
      <c r="P990" s="81"/>
    </row>
    <row r="991" spans="6:16">
      <c r="F991" s="76"/>
      <c r="G991" s="117"/>
      <c r="I991" s="81"/>
      <c r="L991" s="117"/>
      <c r="P991" s="81"/>
    </row>
    <row r="992" spans="6:16">
      <c r="F992" s="76"/>
      <c r="G992" s="117"/>
      <c r="I992" s="81"/>
      <c r="L992" s="117"/>
      <c r="P992" s="81"/>
    </row>
    <row r="993" spans="6:16">
      <c r="F993" s="76"/>
      <c r="G993" s="117"/>
      <c r="I993" s="81"/>
      <c r="L993" s="117"/>
      <c r="P993" s="81"/>
    </row>
    <row r="994" spans="6:16">
      <c r="F994" s="76"/>
      <c r="G994" s="117"/>
      <c r="I994" s="81"/>
      <c r="L994" s="117"/>
      <c r="P994" s="81"/>
    </row>
    <row r="995" spans="6:16">
      <c r="F995" s="76"/>
      <c r="G995" s="117"/>
      <c r="I995" s="81"/>
      <c r="L995" s="117"/>
      <c r="P995" s="81"/>
    </row>
    <row r="996" spans="6:16">
      <c r="F996" s="76"/>
      <c r="G996" s="117"/>
      <c r="I996" s="81"/>
      <c r="L996" s="117"/>
      <c r="P996" s="81"/>
    </row>
    <row r="997" spans="6:16">
      <c r="F997" s="76"/>
      <c r="G997" s="117"/>
      <c r="I997" s="81"/>
      <c r="L997" s="117"/>
      <c r="P997" s="81"/>
    </row>
    <row r="998" spans="6:16">
      <c r="F998" s="76"/>
      <c r="G998" s="117"/>
      <c r="I998" s="81"/>
      <c r="L998" s="117"/>
      <c r="P998" s="81"/>
    </row>
    <row r="999" spans="6:16">
      <c r="F999" s="76"/>
      <c r="G999" s="117"/>
      <c r="I999" s="81"/>
      <c r="L999" s="117"/>
      <c r="P999" s="81"/>
    </row>
    <row r="1000" spans="6:16">
      <c r="F1000" s="76"/>
      <c r="G1000" s="117"/>
      <c r="I1000" s="81"/>
      <c r="L1000" s="117"/>
      <c r="P1000" s="81"/>
    </row>
    <row r="1001" spans="6:16">
      <c r="F1001" s="76"/>
      <c r="G1001" s="117"/>
      <c r="I1001" s="81"/>
      <c r="L1001" s="117"/>
      <c r="P1001" s="81"/>
    </row>
    <row r="1002" spans="6:16">
      <c r="F1002" s="76"/>
      <c r="G1002" s="117"/>
      <c r="I1002" s="81"/>
      <c r="L1002" s="117"/>
      <c r="P1002" s="81"/>
    </row>
    <row r="1003" spans="6:16">
      <c r="F1003" s="76"/>
      <c r="G1003" s="117"/>
      <c r="I1003" s="81"/>
      <c r="L1003" s="117"/>
      <c r="P1003" s="81"/>
    </row>
    <row r="1004" spans="6:16">
      <c r="F1004" s="76"/>
      <c r="G1004" s="117"/>
      <c r="I1004" s="81"/>
      <c r="L1004" s="117"/>
      <c r="P1004" s="81"/>
    </row>
    <row r="1005" spans="6:16">
      <c r="F1005" s="76"/>
      <c r="G1005" s="117"/>
      <c r="I1005" s="81"/>
      <c r="L1005" s="117"/>
      <c r="P1005" s="81"/>
    </row>
    <row r="1006" spans="6:16">
      <c r="F1006" s="76"/>
      <c r="G1006" s="117"/>
      <c r="I1006" s="81"/>
      <c r="L1006" s="117"/>
      <c r="P1006" s="81"/>
    </row>
    <row r="1007" spans="6:16">
      <c r="F1007" s="76"/>
      <c r="G1007" s="117"/>
      <c r="I1007" s="81"/>
      <c r="L1007" s="117"/>
      <c r="P1007" s="81"/>
    </row>
    <row r="1008" spans="6:16">
      <c r="F1008" s="76"/>
      <c r="G1008" s="117"/>
      <c r="I1008" s="81"/>
      <c r="L1008" s="117"/>
      <c r="P1008" s="81"/>
    </row>
    <row r="1009" spans="6:16">
      <c r="F1009" s="76"/>
      <c r="G1009" s="117"/>
      <c r="I1009" s="81"/>
      <c r="L1009" s="117"/>
      <c r="P1009" s="81"/>
    </row>
    <row r="1010" spans="6:16">
      <c r="F1010" s="76"/>
      <c r="G1010" s="117"/>
      <c r="I1010" s="81"/>
      <c r="L1010" s="117"/>
      <c r="P1010" s="81"/>
    </row>
    <row r="1011" spans="6:16">
      <c r="F1011" s="76"/>
      <c r="G1011" s="117"/>
      <c r="I1011" s="81"/>
      <c r="L1011" s="117"/>
      <c r="P1011" s="81"/>
    </row>
    <row r="1012" spans="6:16">
      <c r="F1012" s="76"/>
      <c r="G1012" s="117"/>
      <c r="I1012" s="81"/>
      <c r="L1012" s="117"/>
      <c r="P1012" s="81"/>
    </row>
    <row r="1013" spans="6:16">
      <c r="F1013" s="76"/>
      <c r="G1013" s="117"/>
      <c r="I1013" s="81"/>
      <c r="L1013" s="117"/>
      <c r="P1013" s="81"/>
    </row>
    <row r="1014" spans="6:16">
      <c r="F1014" s="76"/>
      <c r="G1014" s="117"/>
      <c r="I1014" s="81"/>
      <c r="L1014" s="117"/>
      <c r="P1014" s="81"/>
    </row>
    <row r="1015" spans="6:16">
      <c r="F1015" s="76"/>
      <c r="G1015" s="117"/>
      <c r="I1015" s="81"/>
      <c r="L1015" s="117"/>
      <c r="P1015" s="81"/>
    </row>
    <row r="1016" spans="6:16">
      <c r="F1016" s="76"/>
      <c r="G1016" s="117"/>
      <c r="I1016" s="81"/>
      <c r="L1016" s="117"/>
      <c r="P1016" s="81"/>
    </row>
    <row r="1017" spans="6:16">
      <c r="F1017" s="76"/>
      <c r="G1017" s="117"/>
      <c r="I1017" s="81"/>
      <c r="L1017" s="117"/>
      <c r="P1017" s="81"/>
    </row>
    <row r="1018" spans="6:16">
      <c r="F1018" s="76"/>
      <c r="G1018" s="117"/>
      <c r="I1018" s="81"/>
      <c r="L1018" s="117"/>
      <c r="P1018" s="81"/>
    </row>
    <row r="1019" spans="6:16">
      <c r="F1019" s="76"/>
      <c r="G1019" s="117"/>
      <c r="I1019" s="81"/>
      <c r="L1019" s="117"/>
      <c r="P1019" s="81"/>
    </row>
    <row r="1020" spans="6:16">
      <c r="F1020" s="76"/>
      <c r="G1020" s="117"/>
      <c r="I1020" s="81"/>
      <c r="L1020" s="117"/>
      <c r="P1020" s="81"/>
    </row>
    <row r="1021" spans="6:16">
      <c r="F1021" s="76"/>
      <c r="G1021" s="117"/>
      <c r="I1021" s="81"/>
      <c r="L1021" s="117"/>
      <c r="P1021" s="81"/>
    </row>
    <row r="1022" spans="6:16">
      <c r="F1022" s="76"/>
      <c r="G1022" s="117"/>
      <c r="I1022" s="81"/>
      <c r="L1022" s="117"/>
      <c r="P1022" s="81"/>
    </row>
    <row r="1023" spans="6:16">
      <c r="F1023" s="76"/>
      <c r="G1023" s="117"/>
      <c r="I1023" s="81"/>
      <c r="L1023" s="117"/>
      <c r="P1023" s="81"/>
    </row>
    <row r="1024" spans="6:16">
      <c r="F1024" s="76"/>
      <c r="G1024" s="117"/>
      <c r="I1024" s="81"/>
      <c r="L1024" s="117"/>
      <c r="P1024" s="81"/>
    </row>
    <row r="1025" spans="6:16">
      <c r="F1025" s="76"/>
      <c r="G1025" s="117"/>
      <c r="I1025" s="81"/>
      <c r="L1025" s="117"/>
      <c r="P1025" s="81"/>
    </row>
    <row r="1026" spans="6:16">
      <c r="F1026" s="76"/>
      <c r="G1026" s="117"/>
      <c r="I1026" s="81"/>
      <c r="L1026" s="117"/>
      <c r="P1026" s="81"/>
    </row>
    <row r="1027" spans="6:16">
      <c r="F1027" s="76"/>
      <c r="G1027" s="117"/>
      <c r="I1027" s="81"/>
      <c r="L1027" s="117"/>
      <c r="P1027" s="81"/>
    </row>
    <row r="1028" spans="6:16">
      <c r="F1028" s="76"/>
      <c r="G1028" s="117"/>
      <c r="I1028" s="81"/>
      <c r="L1028" s="117"/>
      <c r="P1028" s="81"/>
    </row>
    <row r="1029" spans="6:16">
      <c r="F1029" s="76"/>
      <c r="G1029" s="117"/>
      <c r="I1029" s="81"/>
      <c r="L1029" s="117"/>
      <c r="P1029" s="81"/>
    </row>
    <row r="1030" spans="6:16">
      <c r="F1030" s="76"/>
      <c r="G1030" s="117"/>
      <c r="I1030" s="81"/>
      <c r="L1030" s="117"/>
      <c r="P1030" s="81"/>
    </row>
    <row r="1031" spans="6:16">
      <c r="F1031" s="76"/>
      <c r="G1031" s="117"/>
      <c r="I1031" s="81"/>
      <c r="L1031" s="117"/>
      <c r="P1031" s="81"/>
    </row>
    <row r="1032" spans="6:16">
      <c r="F1032" s="76"/>
      <c r="G1032" s="117"/>
      <c r="I1032" s="81"/>
      <c r="L1032" s="117"/>
      <c r="P1032" s="81"/>
    </row>
    <row r="1033" spans="6:16">
      <c r="F1033" s="76"/>
      <c r="G1033" s="117"/>
      <c r="I1033" s="81"/>
      <c r="L1033" s="117"/>
      <c r="P1033" s="81"/>
    </row>
    <row r="1034" spans="6:16">
      <c r="F1034" s="76"/>
      <c r="G1034" s="117"/>
      <c r="I1034" s="81"/>
      <c r="L1034" s="117"/>
      <c r="P1034" s="81"/>
    </row>
    <row r="1035" spans="6:16">
      <c r="F1035" s="76"/>
      <c r="G1035" s="117"/>
      <c r="I1035" s="81"/>
      <c r="L1035" s="117"/>
      <c r="P1035" s="81"/>
    </row>
    <row r="1036" spans="6:16">
      <c r="F1036" s="76"/>
      <c r="G1036" s="117"/>
      <c r="I1036" s="81"/>
      <c r="L1036" s="117"/>
      <c r="P1036" s="81"/>
    </row>
    <row r="1037" spans="6:16">
      <c r="F1037" s="76"/>
      <c r="G1037" s="117"/>
      <c r="I1037" s="81"/>
      <c r="L1037" s="117"/>
      <c r="P1037" s="81"/>
    </row>
    <row r="1038" spans="6:16">
      <c r="F1038" s="76"/>
      <c r="G1038" s="117"/>
      <c r="I1038" s="81"/>
      <c r="L1038" s="117"/>
      <c r="P1038" s="81"/>
    </row>
    <row r="1039" spans="6:16">
      <c r="F1039" s="76"/>
      <c r="G1039" s="117"/>
      <c r="I1039" s="81"/>
      <c r="L1039" s="117"/>
      <c r="P1039" s="81"/>
    </row>
    <row r="1040" spans="6:16">
      <c r="F1040" s="76"/>
      <c r="G1040" s="117"/>
      <c r="I1040" s="81"/>
      <c r="L1040" s="117"/>
      <c r="P1040" s="81"/>
    </row>
    <row r="1041" spans="6:16">
      <c r="F1041" s="76"/>
      <c r="G1041" s="117"/>
      <c r="I1041" s="81"/>
      <c r="L1041" s="117"/>
      <c r="P1041" s="81"/>
    </row>
    <row r="1042" spans="6:16">
      <c r="F1042" s="76"/>
      <c r="G1042" s="117"/>
      <c r="I1042" s="81"/>
      <c r="L1042" s="117"/>
      <c r="P1042" s="81"/>
    </row>
    <row r="1043" spans="6:16">
      <c r="F1043" s="76"/>
      <c r="G1043" s="117"/>
      <c r="I1043" s="81"/>
      <c r="L1043" s="117"/>
      <c r="P1043" s="81"/>
    </row>
    <row r="1044" spans="6:16">
      <c r="F1044" s="76"/>
      <c r="G1044" s="117"/>
      <c r="I1044" s="81"/>
      <c r="L1044" s="117"/>
      <c r="P1044" s="81"/>
    </row>
    <row r="1045" spans="6:16">
      <c r="F1045" s="76"/>
      <c r="G1045" s="117"/>
      <c r="I1045" s="81"/>
      <c r="L1045" s="117"/>
      <c r="P1045" s="81"/>
    </row>
    <row r="1046" spans="6:16">
      <c r="F1046" s="76"/>
      <c r="G1046" s="117"/>
      <c r="I1046" s="81"/>
      <c r="L1046" s="117"/>
      <c r="P1046" s="81"/>
    </row>
    <row r="1047" spans="6:16">
      <c r="F1047" s="76"/>
      <c r="G1047" s="117"/>
      <c r="I1047" s="81"/>
      <c r="L1047" s="117"/>
      <c r="P1047" s="81"/>
    </row>
    <row r="1048" spans="6:16">
      <c r="F1048" s="76"/>
      <c r="G1048" s="117"/>
      <c r="I1048" s="81"/>
      <c r="L1048" s="117"/>
      <c r="P1048" s="81"/>
    </row>
    <row r="1049" spans="6:16">
      <c r="F1049" s="76"/>
      <c r="G1049" s="117"/>
      <c r="I1049" s="81"/>
      <c r="L1049" s="117"/>
      <c r="P1049" s="81"/>
    </row>
    <row r="1050" spans="6:16">
      <c r="F1050" s="76"/>
      <c r="G1050" s="117"/>
      <c r="I1050" s="81"/>
      <c r="L1050" s="117"/>
      <c r="P1050" s="81"/>
    </row>
    <row r="1051" spans="6:16">
      <c r="F1051" s="76"/>
      <c r="G1051" s="117"/>
      <c r="I1051" s="81"/>
      <c r="L1051" s="117"/>
      <c r="P1051" s="81"/>
    </row>
    <row r="1052" spans="6:16">
      <c r="F1052" s="76"/>
      <c r="G1052" s="117"/>
      <c r="I1052" s="81"/>
      <c r="L1052" s="117"/>
      <c r="P1052" s="81"/>
    </row>
    <row r="1053" spans="6:16">
      <c r="F1053" s="76"/>
      <c r="G1053" s="117"/>
      <c r="I1053" s="81"/>
      <c r="L1053" s="117"/>
      <c r="P1053" s="81"/>
    </row>
    <row r="1054" spans="6:16">
      <c r="F1054" s="76"/>
      <c r="G1054" s="117"/>
      <c r="I1054" s="81"/>
      <c r="L1054" s="117"/>
      <c r="P1054" s="81"/>
    </row>
    <row r="1055" spans="6:16">
      <c r="F1055" s="76"/>
      <c r="G1055" s="117"/>
      <c r="I1055" s="81"/>
      <c r="L1055" s="117"/>
      <c r="P1055" s="81"/>
    </row>
    <row r="1056" spans="6:16">
      <c r="F1056" s="76"/>
      <c r="G1056" s="117"/>
      <c r="I1056" s="81"/>
      <c r="L1056" s="117"/>
      <c r="P1056" s="81"/>
    </row>
    <row r="1057" spans="6:16">
      <c r="F1057" s="76"/>
      <c r="G1057" s="117"/>
      <c r="I1057" s="81"/>
      <c r="L1057" s="117"/>
      <c r="P1057" s="81"/>
    </row>
    <row r="1058" spans="6:16">
      <c r="F1058" s="76"/>
      <c r="G1058" s="117"/>
      <c r="I1058" s="81"/>
      <c r="L1058" s="117"/>
      <c r="P1058" s="81"/>
    </row>
    <row r="1059" spans="6:16">
      <c r="F1059" s="76"/>
      <c r="G1059" s="117"/>
      <c r="I1059" s="81"/>
      <c r="L1059" s="117"/>
      <c r="P1059" s="81"/>
    </row>
    <row r="1060" spans="6:16">
      <c r="F1060" s="76"/>
      <c r="G1060" s="117"/>
      <c r="I1060" s="81"/>
      <c r="L1060" s="117"/>
      <c r="P1060" s="81"/>
    </row>
    <row r="1061" spans="6:16">
      <c r="F1061" s="76"/>
      <c r="G1061" s="117"/>
      <c r="I1061" s="81"/>
      <c r="L1061" s="117"/>
      <c r="P1061" s="81"/>
    </row>
    <row r="1062" spans="6:16">
      <c r="F1062" s="76"/>
      <c r="G1062" s="117"/>
      <c r="I1062" s="81"/>
      <c r="L1062" s="117"/>
      <c r="P1062" s="81"/>
    </row>
    <row r="1063" spans="6:16">
      <c r="F1063" s="76"/>
      <c r="G1063" s="117"/>
      <c r="I1063" s="81"/>
      <c r="L1063" s="117"/>
      <c r="P1063" s="81"/>
    </row>
    <row r="1064" spans="6:16">
      <c r="F1064" s="76"/>
      <c r="G1064" s="117"/>
      <c r="I1064" s="81"/>
      <c r="L1064" s="117"/>
      <c r="P1064" s="81"/>
    </row>
    <row r="1065" spans="6:16">
      <c r="F1065" s="76"/>
      <c r="G1065" s="117"/>
      <c r="I1065" s="81"/>
      <c r="L1065" s="117"/>
      <c r="P1065" s="81"/>
    </row>
    <row r="1066" spans="6:16">
      <c r="F1066" s="76"/>
      <c r="G1066" s="117"/>
      <c r="I1066" s="81"/>
      <c r="L1066" s="117"/>
      <c r="P1066" s="81"/>
    </row>
    <row r="1067" spans="6:16">
      <c r="F1067" s="76"/>
      <c r="G1067" s="117"/>
      <c r="I1067" s="81"/>
      <c r="L1067" s="117"/>
      <c r="P1067" s="81"/>
    </row>
    <row r="1068" spans="6:16">
      <c r="F1068" s="76"/>
      <c r="G1068" s="117"/>
      <c r="I1068" s="81"/>
      <c r="L1068" s="117"/>
      <c r="P1068" s="81"/>
    </row>
    <row r="1069" spans="6:16">
      <c r="F1069" s="76"/>
      <c r="G1069" s="117"/>
      <c r="I1069" s="81"/>
      <c r="L1069" s="117"/>
      <c r="P1069" s="81"/>
    </row>
    <row r="1070" spans="6:16">
      <c r="F1070" s="76"/>
      <c r="G1070" s="117"/>
      <c r="I1070" s="81"/>
      <c r="L1070" s="117"/>
      <c r="P1070" s="81"/>
    </row>
    <row r="1071" spans="6:16">
      <c r="F1071" s="76"/>
      <c r="G1071" s="117"/>
      <c r="I1071" s="81"/>
      <c r="L1071" s="117"/>
      <c r="P1071" s="81"/>
    </row>
    <row r="1072" spans="6:16">
      <c r="F1072" s="76"/>
      <c r="G1072" s="117"/>
      <c r="I1072" s="81"/>
      <c r="L1072" s="117"/>
      <c r="P1072" s="81"/>
    </row>
    <row r="1073" spans="6:16">
      <c r="F1073" s="76"/>
      <c r="G1073" s="117"/>
      <c r="I1073" s="81"/>
      <c r="L1073" s="117"/>
      <c r="P1073" s="81"/>
    </row>
    <row r="1074" spans="6:16">
      <c r="F1074" s="76"/>
      <c r="G1074" s="117"/>
      <c r="I1074" s="81"/>
      <c r="L1074" s="117"/>
      <c r="P1074" s="81"/>
    </row>
    <row r="1075" spans="6:16">
      <c r="F1075" s="76"/>
      <c r="G1075" s="117"/>
      <c r="I1075" s="81"/>
      <c r="L1075" s="117"/>
      <c r="P1075" s="81"/>
    </row>
    <row r="1076" spans="6:16">
      <c r="F1076" s="76"/>
      <c r="G1076" s="117"/>
      <c r="I1076" s="81"/>
      <c r="L1076" s="117"/>
      <c r="P1076" s="81"/>
    </row>
    <row r="1077" spans="6:16">
      <c r="F1077" s="76"/>
      <c r="G1077" s="117"/>
      <c r="I1077" s="81"/>
      <c r="L1077" s="117"/>
      <c r="P1077" s="81"/>
    </row>
    <row r="1078" spans="6:16">
      <c r="F1078" s="76"/>
      <c r="G1078" s="117"/>
      <c r="I1078" s="81"/>
      <c r="L1078" s="117"/>
      <c r="P1078" s="81"/>
    </row>
    <row r="1079" spans="6:16">
      <c r="F1079" s="76"/>
      <c r="G1079" s="117"/>
      <c r="I1079" s="81"/>
      <c r="L1079" s="117"/>
      <c r="P1079" s="81"/>
    </row>
    <row r="1080" spans="6:16">
      <c r="F1080" s="76"/>
      <c r="G1080" s="117"/>
      <c r="I1080" s="81"/>
      <c r="L1080" s="117"/>
      <c r="P1080" s="81"/>
    </row>
    <row r="1081" spans="6:16">
      <c r="F1081" s="76"/>
      <c r="G1081" s="117"/>
      <c r="I1081" s="81"/>
      <c r="L1081" s="117"/>
      <c r="P1081" s="81"/>
    </row>
    <row r="1082" spans="6:16">
      <c r="F1082" s="76"/>
      <c r="G1082" s="117"/>
      <c r="I1082" s="81"/>
      <c r="L1082" s="117"/>
      <c r="P1082" s="81"/>
    </row>
    <row r="1083" spans="6:16">
      <c r="F1083" s="76"/>
      <c r="G1083" s="117"/>
      <c r="I1083" s="81"/>
      <c r="L1083" s="117"/>
      <c r="P1083" s="81"/>
    </row>
    <row r="1084" spans="6:16">
      <c r="F1084" s="76"/>
      <c r="G1084" s="117"/>
      <c r="I1084" s="81"/>
      <c r="L1084" s="117"/>
      <c r="P1084" s="81"/>
    </row>
    <row r="1085" spans="6:16">
      <c r="F1085" s="76"/>
      <c r="G1085" s="117"/>
      <c r="I1085" s="81"/>
      <c r="L1085" s="117"/>
      <c r="P1085" s="81"/>
    </row>
    <row r="1086" spans="6:16">
      <c r="F1086" s="76"/>
      <c r="G1086" s="117"/>
      <c r="I1086" s="81"/>
      <c r="L1086" s="117"/>
      <c r="P1086" s="81"/>
    </row>
    <row r="1087" spans="6:16">
      <c r="F1087" s="76"/>
      <c r="G1087" s="117"/>
      <c r="I1087" s="81"/>
      <c r="L1087" s="117"/>
      <c r="P1087" s="81"/>
    </row>
    <row r="1088" spans="6:16">
      <c r="F1088" s="76"/>
      <c r="G1088" s="117"/>
      <c r="I1088" s="81"/>
      <c r="L1088" s="117"/>
      <c r="P1088" s="81"/>
    </row>
    <row r="1089" spans="6:16">
      <c r="F1089" s="76"/>
      <c r="G1089" s="117"/>
      <c r="I1089" s="81"/>
      <c r="L1089" s="117"/>
      <c r="P1089" s="81"/>
    </row>
    <row r="1090" spans="6:16">
      <c r="F1090" s="76"/>
      <c r="G1090" s="117"/>
      <c r="I1090" s="81"/>
      <c r="L1090" s="117"/>
      <c r="P1090" s="81"/>
    </row>
    <row r="1091" spans="6:16">
      <c r="F1091" s="76"/>
      <c r="G1091" s="117"/>
      <c r="I1091" s="81"/>
      <c r="L1091" s="117"/>
      <c r="P1091" s="81"/>
    </row>
    <row r="1092" spans="6:16">
      <c r="F1092" s="76"/>
      <c r="G1092" s="117"/>
      <c r="I1092" s="81"/>
      <c r="L1092" s="117"/>
      <c r="P1092" s="81"/>
    </row>
    <row r="1093" spans="6:16">
      <c r="F1093" s="76"/>
      <c r="G1093" s="117"/>
      <c r="I1093" s="81"/>
      <c r="L1093" s="117"/>
      <c r="P1093" s="81"/>
    </row>
    <row r="1094" spans="6:16">
      <c r="F1094" s="76"/>
      <c r="G1094" s="117"/>
      <c r="I1094" s="81"/>
      <c r="L1094" s="117"/>
      <c r="P1094" s="81"/>
    </row>
    <row r="1095" spans="6:16">
      <c r="F1095" s="76"/>
      <c r="G1095" s="117"/>
      <c r="I1095" s="81"/>
      <c r="L1095" s="117"/>
      <c r="P1095" s="81"/>
    </row>
    <row r="1096" spans="6:16">
      <c r="F1096" s="76"/>
      <c r="G1096" s="117"/>
      <c r="I1096" s="81"/>
      <c r="L1096" s="117"/>
      <c r="P1096" s="81"/>
    </row>
    <row r="1097" spans="6:16">
      <c r="F1097" s="76"/>
      <c r="G1097" s="117"/>
      <c r="I1097" s="81"/>
      <c r="L1097" s="117"/>
      <c r="P1097" s="81"/>
    </row>
    <row r="1098" spans="6:16">
      <c r="F1098" s="76"/>
      <c r="G1098" s="117"/>
      <c r="I1098" s="81"/>
      <c r="L1098" s="117"/>
      <c r="P1098" s="81"/>
    </row>
    <row r="1099" spans="6:16">
      <c r="F1099" s="76"/>
      <c r="G1099" s="117"/>
      <c r="I1099" s="81"/>
      <c r="L1099" s="117"/>
      <c r="P1099" s="81"/>
    </row>
    <row r="1100" spans="6:16">
      <c r="F1100" s="76"/>
      <c r="G1100" s="117"/>
      <c r="I1100" s="81"/>
      <c r="L1100" s="117"/>
      <c r="P1100" s="81"/>
    </row>
    <row r="1101" spans="6:16">
      <c r="F1101" s="76"/>
      <c r="G1101" s="117"/>
      <c r="I1101" s="81"/>
      <c r="L1101" s="117"/>
      <c r="P1101" s="81"/>
    </row>
    <row r="1102" spans="6:16">
      <c r="F1102" s="76"/>
      <c r="G1102" s="117"/>
      <c r="I1102" s="81"/>
      <c r="L1102" s="117"/>
      <c r="P1102" s="81"/>
    </row>
    <row r="1103" spans="6:16">
      <c r="F1103" s="76"/>
      <c r="G1103" s="117"/>
      <c r="I1103" s="81"/>
      <c r="L1103" s="117"/>
      <c r="P1103" s="81"/>
    </row>
    <row r="1104" spans="6:16">
      <c r="F1104" s="76"/>
      <c r="G1104" s="117"/>
      <c r="I1104" s="81"/>
      <c r="L1104" s="117"/>
      <c r="P1104" s="81"/>
    </row>
    <row r="1105" spans="6:16">
      <c r="F1105" s="76"/>
      <c r="G1105" s="117"/>
      <c r="I1105" s="81"/>
      <c r="L1105" s="117"/>
      <c r="P1105" s="81"/>
    </row>
    <row r="1106" spans="6:16">
      <c r="F1106" s="76"/>
      <c r="G1106" s="117"/>
      <c r="I1106" s="81"/>
      <c r="L1106" s="117"/>
      <c r="P1106" s="81"/>
    </row>
    <row r="1107" spans="6:16">
      <c r="F1107" s="76"/>
      <c r="G1107" s="117"/>
      <c r="I1107" s="81"/>
      <c r="L1107" s="117"/>
      <c r="P1107" s="81"/>
    </row>
    <row r="1108" spans="6:16">
      <c r="F1108" s="76"/>
      <c r="G1108" s="117"/>
      <c r="I1108" s="81"/>
      <c r="L1108" s="117"/>
      <c r="P1108" s="81"/>
    </row>
    <row r="1109" spans="6:16">
      <c r="F1109" s="76"/>
      <c r="G1109" s="117"/>
      <c r="I1109" s="81"/>
      <c r="L1109" s="117"/>
      <c r="P1109" s="81"/>
    </row>
    <row r="1110" spans="6:16">
      <c r="F1110" s="76"/>
      <c r="G1110" s="117"/>
      <c r="I1110" s="81"/>
      <c r="L1110" s="117"/>
      <c r="P1110" s="81"/>
    </row>
    <row r="1111" spans="6:16">
      <c r="F1111" s="76"/>
      <c r="G1111" s="117"/>
      <c r="I1111" s="81"/>
      <c r="L1111" s="117"/>
      <c r="P1111" s="81"/>
    </row>
    <row r="1112" spans="6:16">
      <c r="F1112" s="76"/>
      <c r="G1112" s="117"/>
      <c r="I1112" s="81"/>
      <c r="L1112" s="117"/>
      <c r="P1112" s="81"/>
    </row>
    <row r="1113" spans="6:16">
      <c r="F1113" s="76"/>
      <c r="G1113" s="117"/>
      <c r="I1113" s="81"/>
      <c r="L1113" s="117"/>
      <c r="P1113" s="81"/>
    </row>
    <row r="1114" spans="6:16">
      <c r="F1114" s="76"/>
      <c r="G1114" s="117"/>
      <c r="I1114" s="81"/>
      <c r="L1114" s="117"/>
      <c r="P1114" s="81"/>
    </row>
    <row r="1115" spans="6:16">
      <c r="F1115" s="76"/>
      <c r="G1115" s="117"/>
      <c r="I1115" s="81"/>
      <c r="L1115" s="117"/>
      <c r="P1115" s="81"/>
    </row>
    <row r="1116" spans="6:16">
      <c r="F1116" s="76"/>
      <c r="G1116" s="117"/>
      <c r="I1116" s="81"/>
      <c r="L1116" s="117"/>
      <c r="P1116" s="81"/>
    </row>
    <row r="1117" spans="6:16">
      <c r="F1117" s="76"/>
      <c r="G1117" s="117"/>
      <c r="I1117" s="81"/>
      <c r="L1117" s="117"/>
      <c r="P1117" s="81"/>
    </row>
    <row r="1118" spans="6:16">
      <c r="F1118" s="76"/>
      <c r="G1118" s="117"/>
      <c r="I1118" s="81"/>
      <c r="L1118" s="117"/>
      <c r="P1118" s="81"/>
    </row>
    <row r="1119" spans="6:16">
      <c r="F1119" s="76"/>
      <c r="G1119" s="117"/>
      <c r="I1119" s="81"/>
      <c r="L1119" s="117"/>
      <c r="P1119" s="81"/>
    </row>
    <row r="1120" spans="6:16">
      <c r="F1120" s="76"/>
      <c r="G1120" s="117"/>
      <c r="I1120" s="81"/>
      <c r="L1120" s="117"/>
      <c r="P1120" s="81"/>
    </row>
    <row r="1121" spans="6:16">
      <c r="F1121" s="76"/>
      <c r="G1121" s="117"/>
      <c r="I1121" s="81"/>
      <c r="L1121" s="117"/>
      <c r="P1121" s="81"/>
    </row>
    <row r="1122" spans="6:16">
      <c r="F1122" s="76"/>
      <c r="G1122" s="117"/>
      <c r="I1122" s="81"/>
      <c r="L1122" s="117"/>
      <c r="P1122" s="81"/>
    </row>
    <row r="1123" spans="6:16">
      <c r="F1123" s="76"/>
      <c r="G1123" s="117"/>
      <c r="I1123" s="81"/>
      <c r="L1123" s="117"/>
      <c r="P1123" s="81"/>
    </row>
    <row r="1124" spans="6:16">
      <c r="F1124" s="76"/>
      <c r="G1124" s="117"/>
      <c r="I1124" s="81"/>
      <c r="L1124" s="117"/>
      <c r="P1124" s="81"/>
    </row>
    <row r="1125" spans="6:16">
      <c r="F1125" s="76"/>
      <c r="G1125" s="117"/>
      <c r="I1125" s="81"/>
      <c r="L1125" s="117"/>
      <c r="P1125" s="81"/>
    </row>
    <row r="1126" spans="6:16">
      <c r="F1126" s="76"/>
      <c r="G1126" s="117"/>
      <c r="I1126" s="81"/>
      <c r="L1126" s="117"/>
      <c r="P1126" s="81"/>
    </row>
    <row r="1127" spans="6:16">
      <c r="F1127" s="76"/>
      <c r="G1127" s="117"/>
      <c r="I1127" s="81"/>
      <c r="L1127" s="117"/>
      <c r="P1127" s="81"/>
    </row>
    <row r="1128" spans="6:16">
      <c r="F1128" s="76"/>
      <c r="G1128" s="117"/>
      <c r="I1128" s="81"/>
      <c r="L1128" s="117"/>
      <c r="P1128" s="81"/>
    </row>
    <row r="1129" spans="6:16">
      <c r="F1129" s="76"/>
      <c r="G1129" s="117"/>
      <c r="I1129" s="81"/>
      <c r="L1129" s="117"/>
      <c r="P1129" s="81"/>
    </row>
    <row r="1130" spans="6:16">
      <c r="F1130" s="76"/>
      <c r="G1130" s="117"/>
      <c r="I1130" s="81"/>
      <c r="L1130" s="117"/>
      <c r="P1130" s="81"/>
    </row>
    <row r="1131" spans="6:16">
      <c r="F1131" s="76"/>
      <c r="G1131" s="117"/>
      <c r="I1131" s="81"/>
      <c r="L1131" s="117"/>
      <c r="P1131" s="81"/>
    </row>
    <row r="1132" spans="6:16">
      <c r="F1132" s="76"/>
      <c r="G1132" s="117"/>
      <c r="I1132" s="81"/>
      <c r="L1132" s="117"/>
      <c r="P1132" s="81"/>
    </row>
    <row r="1133" spans="6:16">
      <c r="F1133" s="76"/>
      <c r="G1133" s="117"/>
      <c r="I1133" s="81"/>
      <c r="L1133" s="117"/>
      <c r="P1133" s="81"/>
    </row>
    <row r="1134" spans="6:16">
      <c r="F1134" s="76"/>
      <c r="G1134" s="117"/>
      <c r="I1134" s="81"/>
      <c r="L1134" s="117"/>
      <c r="P1134" s="81"/>
    </row>
    <row r="1135" spans="6:16">
      <c r="F1135" s="76"/>
      <c r="G1135" s="117"/>
      <c r="I1135" s="81"/>
      <c r="L1135" s="117"/>
      <c r="P1135" s="81"/>
    </row>
    <row r="1136" spans="6:16">
      <c r="F1136" s="76"/>
      <c r="G1136" s="117"/>
      <c r="I1136" s="81"/>
      <c r="L1136" s="117"/>
      <c r="P1136" s="81"/>
    </row>
    <row r="1137" spans="6:16">
      <c r="F1137" s="76"/>
      <c r="G1137" s="117"/>
      <c r="I1137" s="81"/>
      <c r="L1137" s="117"/>
      <c r="P1137" s="81"/>
    </row>
    <row r="1138" spans="6:16">
      <c r="F1138" s="76"/>
      <c r="G1138" s="117"/>
      <c r="I1138" s="81"/>
      <c r="L1138" s="117"/>
      <c r="P1138" s="81"/>
    </row>
    <row r="1139" spans="6:16">
      <c r="F1139" s="76"/>
      <c r="G1139" s="117"/>
      <c r="I1139" s="81"/>
      <c r="L1139" s="117"/>
      <c r="P1139" s="81"/>
    </row>
    <row r="1140" spans="6:16">
      <c r="F1140" s="76"/>
      <c r="G1140" s="117"/>
      <c r="I1140" s="81"/>
      <c r="L1140" s="117"/>
      <c r="P1140" s="81"/>
    </row>
    <row r="1141" spans="6:16">
      <c r="F1141" s="76"/>
      <c r="G1141" s="117"/>
      <c r="I1141" s="81"/>
      <c r="L1141" s="117"/>
      <c r="P1141" s="81"/>
    </row>
    <row r="1142" spans="6:16">
      <c r="F1142" s="76"/>
      <c r="G1142" s="117"/>
      <c r="I1142" s="81"/>
      <c r="L1142" s="117"/>
      <c r="P1142" s="81"/>
    </row>
    <row r="1143" spans="6:16">
      <c r="F1143" s="76"/>
      <c r="G1143" s="117"/>
      <c r="I1143" s="81"/>
      <c r="L1143" s="117"/>
      <c r="P1143" s="81"/>
    </row>
    <row r="1144" spans="6:16">
      <c r="F1144" s="76"/>
      <c r="G1144" s="117"/>
      <c r="I1144" s="81"/>
      <c r="L1144" s="117"/>
      <c r="P1144" s="81"/>
    </row>
    <row r="1145" spans="6:16">
      <c r="F1145" s="76"/>
      <c r="G1145" s="117"/>
      <c r="I1145" s="81"/>
      <c r="L1145" s="117"/>
      <c r="P1145" s="81"/>
    </row>
    <row r="1146" spans="6:16">
      <c r="F1146" s="76"/>
      <c r="G1146" s="117"/>
      <c r="I1146" s="81"/>
      <c r="L1146" s="117"/>
      <c r="P1146" s="81"/>
    </row>
    <row r="1147" spans="6:16">
      <c r="F1147" s="76"/>
      <c r="G1147" s="117"/>
      <c r="I1147" s="81"/>
      <c r="L1147" s="117"/>
      <c r="P1147" s="81"/>
    </row>
    <row r="1148" spans="6:16">
      <c r="F1148" s="76"/>
      <c r="G1148" s="117"/>
      <c r="I1148" s="81"/>
      <c r="L1148" s="117"/>
      <c r="P1148" s="81"/>
    </row>
    <row r="1149" spans="6:16">
      <c r="F1149" s="76"/>
      <c r="G1149" s="117"/>
      <c r="I1149" s="81"/>
      <c r="L1149" s="117"/>
      <c r="P1149" s="81"/>
    </row>
    <row r="1150" spans="6:16">
      <c r="F1150" s="76"/>
      <c r="G1150" s="117"/>
      <c r="I1150" s="81"/>
      <c r="L1150" s="117"/>
      <c r="P1150" s="81"/>
    </row>
    <row r="1151" spans="6:16">
      <c r="F1151" s="76"/>
      <c r="G1151" s="117"/>
      <c r="I1151" s="81"/>
      <c r="L1151" s="117"/>
      <c r="P1151" s="81"/>
    </row>
    <row r="1152" spans="6:16">
      <c r="F1152" s="76"/>
      <c r="G1152" s="117"/>
      <c r="I1152" s="81"/>
      <c r="L1152" s="117"/>
      <c r="P1152" s="81"/>
    </row>
    <row r="1153" spans="6:16">
      <c r="F1153" s="76"/>
      <c r="G1153" s="117"/>
      <c r="I1153" s="81"/>
      <c r="L1153" s="117"/>
      <c r="P1153" s="81"/>
    </row>
    <row r="1154" spans="6:16">
      <c r="F1154" s="76"/>
      <c r="G1154" s="117"/>
      <c r="I1154" s="81"/>
      <c r="L1154" s="117"/>
      <c r="P1154" s="81"/>
    </row>
    <row r="1155" spans="6:16">
      <c r="F1155" s="76"/>
      <c r="G1155" s="117"/>
      <c r="I1155" s="81"/>
      <c r="L1155" s="117"/>
      <c r="P1155" s="81"/>
    </row>
    <row r="1156" spans="6:16">
      <c r="F1156" s="76"/>
      <c r="G1156" s="117"/>
      <c r="I1156" s="81"/>
      <c r="L1156" s="117"/>
      <c r="P1156" s="81"/>
    </row>
    <row r="1157" spans="6:16">
      <c r="F1157" s="76"/>
      <c r="G1157" s="117"/>
      <c r="I1157" s="81"/>
      <c r="L1157" s="117"/>
      <c r="P1157" s="81"/>
    </row>
    <row r="1158" spans="6:16">
      <c r="F1158" s="76"/>
      <c r="G1158" s="117"/>
      <c r="I1158" s="81"/>
      <c r="L1158" s="117"/>
      <c r="P1158" s="81"/>
    </row>
    <row r="1159" spans="6:16">
      <c r="F1159" s="76"/>
      <c r="G1159" s="117"/>
      <c r="I1159" s="81"/>
      <c r="L1159" s="117"/>
      <c r="P1159" s="81"/>
    </row>
    <row r="1160" spans="6:16">
      <c r="F1160" s="76"/>
      <c r="G1160" s="117"/>
      <c r="I1160" s="81"/>
      <c r="L1160" s="117"/>
      <c r="P1160" s="81"/>
    </row>
    <row r="1161" spans="6:16">
      <c r="F1161" s="76"/>
      <c r="G1161" s="117"/>
      <c r="I1161" s="81"/>
      <c r="L1161" s="117"/>
      <c r="P1161" s="81"/>
    </row>
    <row r="1162" spans="6:16">
      <c r="F1162" s="76"/>
      <c r="G1162" s="117"/>
      <c r="I1162" s="81"/>
      <c r="L1162" s="117"/>
      <c r="P1162" s="81"/>
    </row>
    <row r="1163" spans="6:16">
      <c r="F1163" s="76"/>
      <c r="G1163" s="117"/>
      <c r="I1163" s="81"/>
      <c r="L1163" s="117"/>
      <c r="P1163" s="81"/>
    </row>
    <row r="1164" spans="6:16">
      <c r="F1164" s="76"/>
      <c r="G1164" s="117"/>
      <c r="I1164" s="81"/>
      <c r="L1164" s="117"/>
      <c r="P1164" s="81"/>
    </row>
    <row r="1165" spans="6:16">
      <c r="F1165" s="76"/>
      <c r="G1165" s="117"/>
      <c r="I1165" s="81"/>
      <c r="L1165" s="117"/>
      <c r="P1165" s="81"/>
    </row>
    <row r="1166" spans="6:16">
      <c r="F1166" s="76"/>
      <c r="G1166" s="117"/>
      <c r="I1166" s="81"/>
      <c r="L1166" s="117"/>
      <c r="P1166" s="81"/>
    </row>
    <row r="1167" spans="6:16">
      <c r="F1167" s="76"/>
      <c r="G1167" s="117"/>
      <c r="I1167" s="81"/>
      <c r="L1167" s="117"/>
      <c r="P1167" s="81"/>
    </row>
    <row r="1168" spans="6:16">
      <c r="F1168" s="76"/>
      <c r="G1168" s="117"/>
      <c r="I1168" s="81"/>
      <c r="L1168" s="117"/>
      <c r="P1168" s="81"/>
    </row>
    <row r="1169" spans="6:16">
      <c r="F1169" s="76"/>
      <c r="G1169" s="117"/>
      <c r="I1169" s="81"/>
      <c r="L1169" s="117"/>
      <c r="P1169" s="81"/>
    </row>
    <row r="1170" spans="6:16">
      <c r="F1170" s="76"/>
      <c r="G1170" s="117"/>
      <c r="I1170" s="81"/>
      <c r="L1170" s="117"/>
      <c r="P1170" s="81"/>
    </row>
    <row r="1171" spans="6:16">
      <c r="F1171" s="76"/>
      <c r="G1171" s="117"/>
      <c r="I1171" s="81"/>
      <c r="L1171" s="117"/>
      <c r="P1171" s="81"/>
    </row>
    <row r="1172" spans="6:16">
      <c r="F1172" s="76"/>
      <c r="G1172" s="117"/>
      <c r="I1172" s="81"/>
      <c r="L1172" s="117"/>
      <c r="P1172" s="81"/>
    </row>
    <row r="1173" spans="6:16">
      <c r="F1173" s="76"/>
      <c r="G1173" s="117"/>
      <c r="I1173" s="81"/>
      <c r="L1173" s="117"/>
      <c r="P1173" s="81"/>
    </row>
    <row r="1174" spans="6:16">
      <c r="F1174" s="76"/>
      <c r="G1174" s="117"/>
      <c r="I1174" s="81"/>
      <c r="L1174" s="117"/>
      <c r="P1174" s="81"/>
    </row>
    <row r="1175" spans="6:16">
      <c r="F1175" s="76"/>
      <c r="G1175" s="117"/>
      <c r="I1175" s="81"/>
      <c r="L1175" s="117"/>
      <c r="P1175" s="81"/>
    </row>
    <row r="1176" spans="6:16">
      <c r="F1176" s="76"/>
      <c r="G1176" s="117"/>
      <c r="I1176" s="81"/>
      <c r="L1176" s="117"/>
      <c r="P1176" s="81"/>
    </row>
    <row r="1177" spans="6:16">
      <c r="F1177" s="76"/>
      <c r="G1177" s="117"/>
      <c r="I1177" s="81"/>
      <c r="L1177" s="117"/>
      <c r="P1177" s="81"/>
    </row>
    <row r="1178" spans="6:16">
      <c r="F1178" s="76"/>
      <c r="G1178" s="117"/>
      <c r="I1178" s="81"/>
      <c r="L1178" s="117"/>
      <c r="P1178" s="81"/>
    </row>
    <row r="1179" spans="6:16">
      <c r="F1179" s="76"/>
      <c r="G1179" s="117"/>
      <c r="I1179" s="81"/>
      <c r="L1179" s="117"/>
      <c r="P1179" s="81"/>
    </row>
    <row r="1180" spans="6:16">
      <c r="F1180" s="76"/>
      <c r="G1180" s="117"/>
      <c r="I1180" s="81"/>
      <c r="L1180" s="117"/>
      <c r="P1180" s="81"/>
    </row>
    <row r="1181" spans="6:16">
      <c r="F1181" s="76"/>
      <c r="G1181" s="117"/>
      <c r="I1181" s="81"/>
      <c r="L1181" s="117"/>
      <c r="P1181" s="81"/>
    </row>
    <row r="1182" spans="6:16">
      <c r="F1182" s="76"/>
      <c r="G1182" s="117"/>
      <c r="I1182" s="81"/>
      <c r="L1182" s="117"/>
      <c r="P1182" s="81"/>
    </row>
    <row r="1183" spans="6:16">
      <c r="F1183" s="76"/>
      <c r="G1183" s="117"/>
      <c r="I1183" s="81"/>
      <c r="L1183" s="117"/>
      <c r="P1183" s="81"/>
    </row>
    <row r="1184" spans="6:16">
      <c r="F1184" s="76"/>
      <c r="G1184" s="117"/>
      <c r="I1184" s="81"/>
      <c r="L1184" s="117"/>
      <c r="P1184" s="81"/>
    </row>
    <row r="1185" spans="6:16">
      <c r="F1185" s="76"/>
      <c r="G1185" s="117"/>
      <c r="I1185" s="81"/>
      <c r="L1185" s="117"/>
      <c r="P1185" s="81"/>
    </row>
    <row r="1186" spans="6:16">
      <c r="F1186" s="76"/>
      <c r="G1186" s="117"/>
      <c r="I1186" s="81"/>
      <c r="L1186" s="117"/>
      <c r="P1186" s="81"/>
    </row>
    <row r="1187" spans="6:16">
      <c r="F1187" s="76"/>
      <c r="G1187" s="117"/>
      <c r="I1187" s="81"/>
      <c r="L1187" s="117"/>
      <c r="P1187" s="81"/>
    </row>
    <row r="1188" spans="6:16">
      <c r="F1188" s="76"/>
      <c r="G1188" s="117"/>
      <c r="I1188" s="81"/>
      <c r="L1188" s="117"/>
      <c r="P1188" s="81"/>
    </row>
    <row r="1189" spans="6:16">
      <c r="F1189" s="76"/>
      <c r="G1189" s="117"/>
      <c r="I1189" s="81"/>
      <c r="L1189" s="117"/>
      <c r="P1189" s="81"/>
    </row>
    <row r="1190" spans="6:16">
      <c r="F1190" s="76"/>
      <c r="G1190" s="117"/>
      <c r="I1190" s="81"/>
      <c r="L1190" s="117"/>
      <c r="P1190" s="81"/>
    </row>
    <row r="1191" spans="6:16">
      <c r="F1191" s="76"/>
      <c r="G1191" s="117"/>
      <c r="I1191" s="81"/>
      <c r="L1191" s="117"/>
      <c r="P1191" s="81"/>
    </row>
    <row r="1192" spans="6:16">
      <c r="F1192" s="76"/>
      <c r="G1192" s="117"/>
      <c r="I1192" s="81"/>
      <c r="L1192" s="117"/>
      <c r="P1192" s="81"/>
    </row>
    <row r="1193" spans="6:16">
      <c r="F1193" s="76"/>
      <c r="G1193" s="117"/>
      <c r="I1193" s="81"/>
      <c r="L1193" s="117"/>
      <c r="P1193" s="81"/>
    </row>
    <row r="1194" spans="6:16">
      <c r="F1194" s="76"/>
      <c r="G1194" s="117"/>
      <c r="I1194" s="81"/>
      <c r="L1194" s="117"/>
      <c r="P1194" s="81"/>
    </row>
    <row r="1195" spans="6:16">
      <c r="F1195" s="76"/>
      <c r="G1195" s="117"/>
      <c r="I1195" s="81"/>
      <c r="L1195" s="117"/>
      <c r="P1195" s="81"/>
    </row>
    <row r="1196" spans="6:16">
      <c r="F1196" s="76"/>
      <c r="G1196" s="117"/>
      <c r="I1196" s="81"/>
      <c r="L1196" s="117"/>
      <c r="P1196" s="81"/>
    </row>
    <row r="1197" spans="6:16">
      <c r="F1197" s="76"/>
      <c r="G1197" s="117"/>
      <c r="I1197" s="81"/>
      <c r="L1197" s="117"/>
      <c r="P1197" s="81"/>
    </row>
    <row r="1198" spans="6:16">
      <c r="F1198" s="76"/>
      <c r="G1198" s="117"/>
      <c r="I1198" s="81"/>
      <c r="L1198" s="117"/>
      <c r="P1198" s="81"/>
    </row>
    <row r="1199" spans="6:16">
      <c r="F1199" s="76"/>
      <c r="G1199" s="117"/>
      <c r="I1199" s="81"/>
      <c r="L1199" s="117"/>
      <c r="P1199" s="81"/>
    </row>
    <row r="1200" spans="6:16">
      <c r="F1200" s="76"/>
      <c r="G1200" s="117"/>
      <c r="I1200" s="81"/>
      <c r="L1200" s="117"/>
      <c r="P1200" s="81"/>
    </row>
    <row r="1201" spans="6:16">
      <c r="F1201" s="76"/>
      <c r="G1201" s="117"/>
      <c r="I1201" s="81"/>
      <c r="L1201" s="117"/>
      <c r="P1201" s="81"/>
    </row>
    <row r="1202" spans="6:16">
      <c r="F1202" s="76"/>
      <c r="G1202" s="117"/>
      <c r="I1202" s="81"/>
      <c r="L1202" s="117"/>
      <c r="P1202" s="81"/>
    </row>
    <row r="1203" spans="6:16">
      <c r="F1203" s="76"/>
      <c r="G1203" s="117"/>
      <c r="I1203" s="81"/>
      <c r="L1203" s="117"/>
      <c r="P1203" s="81"/>
    </row>
    <row r="1204" spans="6:16">
      <c r="F1204" s="76"/>
      <c r="G1204" s="117"/>
      <c r="I1204" s="81"/>
      <c r="L1204" s="117"/>
      <c r="P1204" s="81"/>
    </row>
    <row r="1205" spans="6:16">
      <c r="F1205" s="76"/>
      <c r="G1205" s="117"/>
      <c r="I1205" s="81"/>
      <c r="L1205" s="117"/>
      <c r="P1205" s="81"/>
    </row>
    <row r="1206" spans="6:16">
      <c r="F1206" s="76"/>
      <c r="G1206" s="117"/>
      <c r="I1206" s="81"/>
      <c r="L1206" s="117"/>
      <c r="P1206" s="81"/>
    </row>
    <row r="1207" spans="6:16">
      <c r="F1207" s="76"/>
      <c r="G1207" s="117"/>
      <c r="I1207" s="81"/>
      <c r="L1207" s="117"/>
      <c r="P1207" s="81"/>
    </row>
    <row r="1208" spans="6:16">
      <c r="F1208" s="76"/>
      <c r="G1208" s="117"/>
      <c r="I1208" s="81"/>
      <c r="L1208" s="117"/>
      <c r="P1208" s="81"/>
    </row>
    <row r="1209" spans="6:16">
      <c r="F1209" s="76"/>
      <c r="G1209" s="117"/>
      <c r="I1209" s="81"/>
      <c r="L1209" s="117"/>
      <c r="P1209" s="81"/>
    </row>
    <row r="1210" spans="6:16">
      <c r="F1210" s="76"/>
      <c r="G1210" s="117"/>
      <c r="I1210" s="81"/>
      <c r="L1210" s="117"/>
      <c r="P1210" s="81"/>
    </row>
    <row r="1211" spans="6:16">
      <c r="F1211" s="76"/>
      <c r="G1211" s="117"/>
      <c r="I1211" s="81"/>
      <c r="L1211" s="117"/>
      <c r="P1211" s="81"/>
    </row>
    <row r="1212" spans="6:16">
      <c r="F1212" s="76"/>
      <c r="G1212" s="117"/>
      <c r="I1212" s="81"/>
      <c r="L1212" s="117"/>
      <c r="P1212" s="81"/>
    </row>
    <row r="1213" spans="6:16">
      <c r="F1213" s="76"/>
      <c r="G1213" s="117"/>
      <c r="I1213" s="81"/>
      <c r="L1213" s="117"/>
      <c r="P1213" s="81"/>
    </row>
    <row r="1214" spans="6:16">
      <c r="F1214" s="76"/>
      <c r="G1214" s="117"/>
      <c r="I1214" s="81"/>
      <c r="L1214" s="117"/>
      <c r="P1214" s="81"/>
    </row>
    <row r="1215" spans="6:16">
      <c r="F1215" s="76"/>
      <c r="G1215" s="117"/>
      <c r="I1215" s="81"/>
      <c r="L1215" s="117"/>
      <c r="P1215" s="81"/>
    </row>
    <row r="1216" spans="6:16">
      <c r="F1216" s="76"/>
      <c r="G1216" s="117"/>
      <c r="I1216" s="81"/>
      <c r="L1216" s="117"/>
      <c r="P1216" s="81"/>
    </row>
    <row r="1217" spans="6:16">
      <c r="F1217" s="76"/>
      <c r="G1217" s="117"/>
      <c r="I1217" s="81"/>
      <c r="L1217" s="117"/>
      <c r="P1217" s="81"/>
    </row>
    <row r="1218" spans="6:16">
      <c r="F1218" s="76"/>
      <c r="G1218" s="117"/>
      <c r="I1218" s="81"/>
      <c r="L1218" s="117"/>
      <c r="P1218" s="81"/>
    </row>
    <row r="1219" spans="6:16">
      <c r="F1219" s="76"/>
      <c r="G1219" s="117"/>
      <c r="I1219" s="81"/>
      <c r="L1219" s="117"/>
      <c r="P1219" s="81"/>
    </row>
    <row r="1220" spans="6:16">
      <c r="F1220" s="76"/>
      <c r="G1220" s="117"/>
      <c r="I1220" s="81"/>
      <c r="L1220" s="117"/>
      <c r="P1220" s="81"/>
    </row>
    <row r="1221" spans="6:16">
      <c r="F1221" s="76"/>
      <c r="G1221" s="117"/>
      <c r="I1221" s="81"/>
      <c r="L1221" s="117"/>
      <c r="P1221" s="81"/>
    </row>
    <row r="1222" spans="6:16">
      <c r="F1222" s="76"/>
      <c r="G1222" s="117"/>
      <c r="I1222" s="81"/>
      <c r="L1222" s="117"/>
      <c r="P1222" s="81"/>
    </row>
    <row r="1223" spans="6:16">
      <c r="F1223" s="76"/>
      <c r="G1223" s="117"/>
      <c r="I1223" s="81"/>
      <c r="L1223" s="117"/>
      <c r="P1223" s="81"/>
    </row>
    <row r="1224" spans="6:16">
      <c r="F1224" s="76"/>
      <c r="G1224" s="117"/>
      <c r="I1224" s="81"/>
      <c r="L1224" s="117"/>
      <c r="P1224" s="81"/>
    </row>
    <row r="1225" spans="6:16">
      <c r="F1225" s="76"/>
      <c r="G1225" s="117"/>
      <c r="I1225" s="81"/>
      <c r="L1225" s="117"/>
      <c r="P1225" s="81"/>
    </row>
    <row r="1226" spans="6:16">
      <c r="F1226" s="76"/>
      <c r="G1226" s="117"/>
      <c r="I1226" s="81"/>
      <c r="L1226" s="117"/>
      <c r="P1226" s="81"/>
    </row>
    <row r="1227" spans="6:16">
      <c r="F1227" s="76"/>
      <c r="G1227" s="117"/>
      <c r="I1227" s="81"/>
      <c r="L1227" s="117"/>
      <c r="P1227" s="81"/>
    </row>
    <row r="1228" spans="6:16">
      <c r="F1228" s="76"/>
      <c r="G1228" s="117"/>
      <c r="I1228" s="81"/>
      <c r="L1228" s="117"/>
      <c r="P1228" s="81"/>
    </row>
    <row r="1229" spans="6:16">
      <c r="F1229" s="76"/>
      <c r="G1229" s="117"/>
      <c r="I1229" s="81"/>
      <c r="L1229" s="117"/>
      <c r="P1229" s="81"/>
    </row>
    <row r="1230" spans="6:16">
      <c r="F1230" s="76"/>
      <c r="G1230" s="117"/>
      <c r="I1230" s="81"/>
      <c r="L1230" s="117"/>
      <c r="P1230" s="81"/>
    </row>
    <row r="1231" spans="6:16">
      <c r="F1231" s="76"/>
      <c r="G1231" s="117"/>
      <c r="I1231" s="81"/>
      <c r="L1231" s="117"/>
      <c r="P1231" s="81"/>
    </row>
    <row r="1232" spans="6:16">
      <c r="F1232" s="76"/>
      <c r="G1232" s="117"/>
      <c r="I1232" s="81"/>
      <c r="L1232" s="117"/>
      <c r="P1232" s="81"/>
    </row>
    <row r="1233" spans="6:16">
      <c r="F1233" s="76"/>
      <c r="G1233" s="117"/>
      <c r="I1233" s="81"/>
      <c r="L1233" s="117"/>
      <c r="P1233" s="81"/>
    </row>
    <row r="1234" spans="6:16">
      <c r="F1234" s="76"/>
      <c r="G1234" s="117"/>
      <c r="I1234" s="81"/>
      <c r="L1234" s="117"/>
      <c r="P1234" s="81"/>
    </row>
    <row r="1235" spans="6:16">
      <c r="F1235" s="76"/>
      <c r="G1235" s="117"/>
      <c r="I1235" s="81"/>
      <c r="L1235" s="117"/>
      <c r="P1235" s="81"/>
    </row>
    <row r="1236" spans="6:16">
      <c r="F1236" s="76"/>
      <c r="G1236" s="117"/>
      <c r="I1236" s="81"/>
      <c r="L1236" s="117"/>
      <c r="P1236" s="81"/>
    </row>
    <row r="1237" spans="6:16">
      <c r="F1237" s="76"/>
      <c r="G1237" s="117"/>
      <c r="I1237" s="81"/>
      <c r="L1237" s="117"/>
      <c r="P1237" s="81"/>
    </row>
    <row r="1238" spans="6:16">
      <c r="F1238" s="76"/>
      <c r="G1238" s="117"/>
      <c r="I1238" s="81"/>
      <c r="L1238" s="117"/>
      <c r="P1238" s="81"/>
    </row>
    <row r="1239" spans="6:16">
      <c r="F1239" s="76"/>
      <c r="G1239" s="117"/>
      <c r="I1239" s="81"/>
      <c r="L1239" s="117"/>
      <c r="P1239" s="81"/>
    </row>
    <row r="1240" spans="6:16">
      <c r="F1240" s="76"/>
      <c r="G1240" s="117"/>
      <c r="I1240" s="81"/>
      <c r="L1240" s="117"/>
      <c r="P1240" s="81"/>
    </row>
    <row r="1241" spans="6:16">
      <c r="F1241" s="76"/>
      <c r="G1241" s="117"/>
      <c r="I1241" s="81"/>
      <c r="L1241" s="117"/>
      <c r="P1241" s="81"/>
    </row>
    <row r="1242" spans="6:16">
      <c r="F1242" s="76"/>
      <c r="G1242" s="117"/>
      <c r="I1242" s="81"/>
      <c r="L1242" s="117"/>
      <c r="P1242" s="81"/>
    </row>
    <row r="1243" spans="6:16">
      <c r="F1243" s="76"/>
      <c r="G1243" s="117"/>
      <c r="I1243" s="81"/>
      <c r="L1243" s="117"/>
      <c r="P1243" s="81"/>
    </row>
    <row r="1244" spans="6:16">
      <c r="F1244" s="76"/>
      <c r="G1244" s="117"/>
      <c r="I1244" s="81"/>
      <c r="L1244" s="117"/>
      <c r="P1244" s="81"/>
    </row>
    <row r="1245" spans="6:16">
      <c r="F1245" s="76"/>
      <c r="G1245" s="117"/>
      <c r="I1245" s="81"/>
      <c r="L1245" s="117"/>
      <c r="P1245" s="81"/>
    </row>
    <row r="1246" spans="6:16">
      <c r="F1246" s="76"/>
      <c r="G1246" s="117"/>
      <c r="I1246" s="81"/>
      <c r="L1246" s="117"/>
      <c r="P1246" s="81"/>
    </row>
    <row r="1247" spans="6:16">
      <c r="F1247" s="76"/>
      <c r="G1247" s="117"/>
      <c r="I1247" s="81"/>
      <c r="L1247" s="117"/>
      <c r="P1247" s="81"/>
    </row>
    <row r="1248" spans="6:16">
      <c r="F1248" s="76"/>
      <c r="G1248" s="117"/>
      <c r="I1248" s="81"/>
      <c r="L1248" s="117"/>
      <c r="P1248" s="81"/>
    </row>
    <row r="1249" spans="6:16">
      <c r="F1249" s="76"/>
      <c r="G1249" s="117"/>
      <c r="I1249" s="81"/>
      <c r="L1249" s="117"/>
      <c r="P1249" s="81"/>
    </row>
    <row r="1250" spans="6:16">
      <c r="F1250" s="76"/>
      <c r="G1250" s="117"/>
      <c r="I1250" s="81"/>
      <c r="L1250" s="117"/>
      <c r="P1250" s="81"/>
    </row>
    <row r="1251" spans="6:16">
      <c r="F1251" s="76"/>
      <c r="G1251" s="117"/>
      <c r="I1251" s="81"/>
      <c r="L1251" s="117"/>
      <c r="P1251" s="81"/>
    </row>
    <row r="1252" spans="6:16">
      <c r="F1252" s="76"/>
      <c r="G1252" s="117"/>
      <c r="I1252" s="81"/>
      <c r="L1252" s="117"/>
      <c r="P1252" s="81"/>
    </row>
    <row r="1253" spans="6:16">
      <c r="F1253" s="76"/>
      <c r="G1253" s="117"/>
      <c r="I1253" s="81"/>
      <c r="L1253" s="117"/>
      <c r="P1253" s="81"/>
    </row>
    <row r="1254" spans="6:16">
      <c r="F1254" s="76"/>
      <c r="G1254" s="117"/>
      <c r="I1254" s="81"/>
      <c r="L1254" s="117"/>
      <c r="P1254" s="81"/>
    </row>
    <row r="1255" spans="6:16">
      <c r="F1255" s="76"/>
      <c r="G1255" s="117"/>
      <c r="I1255" s="81"/>
      <c r="L1255" s="117"/>
      <c r="P1255" s="81"/>
    </row>
    <row r="1256" spans="6:16">
      <c r="F1256" s="76"/>
      <c r="G1256" s="117"/>
      <c r="I1256" s="81"/>
      <c r="L1256" s="117"/>
      <c r="P1256" s="81"/>
    </row>
    <row r="1257" spans="6:16">
      <c r="F1257" s="76"/>
      <c r="G1257" s="117"/>
      <c r="I1257" s="81"/>
      <c r="L1257" s="117"/>
      <c r="P1257" s="81"/>
    </row>
    <row r="1258" spans="6:16">
      <c r="F1258" s="76"/>
      <c r="G1258" s="117"/>
      <c r="I1258" s="81"/>
      <c r="L1258" s="117"/>
      <c r="P1258" s="81"/>
    </row>
    <row r="1259" spans="6:16">
      <c r="F1259" s="76"/>
      <c r="G1259" s="117"/>
      <c r="I1259" s="81"/>
      <c r="L1259" s="117"/>
      <c r="P1259" s="81"/>
    </row>
    <row r="1260" spans="6:16">
      <c r="F1260" s="76"/>
      <c r="G1260" s="117"/>
      <c r="I1260" s="81"/>
      <c r="L1260" s="117"/>
      <c r="P1260" s="81"/>
    </row>
    <row r="1261" spans="6:16">
      <c r="F1261" s="76"/>
      <c r="G1261" s="117"/>
      <c r="I1261" s="81"/>
      <c r="L1261" s="117"/>
      <c r="P1261" s="81"/>
    </row>
    <row r="1262" spans="6:16">
      <c r="F1262" s="76"/>
      <c r="G1262" s="117"/>
      <c r="I1262" s="81"/>
      <c r="L1262" s="117"/>
      <c r="P1262" s="81"/>
    </row>
    <row r="1263" spans="6:16">
      <c r="F1263" s="76"/>
      <c r="G1263" s="117"/>
      <c r="I1263" s="81"/>
      <c r="L1263" s="117"/>
      <c r="P1263" s="81"/>
    </row>
    <row r="1264" spans="6:16">
      <c r="F1264" s="76"/>
      <c r="G1264" s="117"/>
      <c r="I1264" s="81"/>
      <c r="L1264" s="117"/>
      <c r="P1264" s="81"/>
    </row>
    <row r="1265" spans="6:16">
      <c r="F1265" s="76"/>
      <c r="G1265" s="117"/>
      <c r="I1265" s="81"/>
      <c r="L1265" s="117"/>
      <c r="P1265" s="81"/>
    </row>
    <row r="1266" spans="6:16">
      <c r="F1266" s="76"/>
      <c r="G1266" s="117"/>
      <c r="I1266" s="81"/>
      <c r="L1266" s="117"/>
      <c r="P1266" s="81"/>
    </row>
    <row r="1267" spans="6:16">
      <c r="F1267" s="76"/>
      <c r="G1267" s="117"/>
      <c r="I1267" s="81"/>
      <c r="L1267" s="117"/>
      <c r="P1267" s="81"/>
    </row>
    <row r="1268" spans="6:16">
      <c r="F1268" s="76"/>
      <c r="G1268" s="117"/>
      <c r="I1268" s="81"/>
      <c r="L1268" s="117"/>
      <c r="P1268" s="81"/>
    </row>
    <row r="1269" spans="6:16">
      <c r="F1269" s="76"/>
      <c r="G1269" s="117"/>
      <c r="I1269" s="81"/>
      <c r="L1269" s="117"/>
      <c r="P1269" s="81"/>
    </row>
    <row r="1270" spans="6:16">
      <c r="F1270" s="76"/>
      <c r="G1270" s="117"/>
      <c r="I1270" s="81"/>
      <c r="L1270" s="117"/>
      <c r="P1270" s="81"/>
    </row>
    <row r="1271" spans="6:16">
      <c r="F1271" s="76"/>
      <c r="G1271" s="117"/>
      <c r="I1271" s="81"/>
      <c r="L1271" s="117"/>
      <c r="P1271" s="81"/>
    </row>
    <row r="1272" spans="6:16">
      <c r="F1272" s="76"/>
      <c r="G1272" s="117"/>
      <c r="I1272" s="81"/>
      <c r="L1272" s="117"/>
      <c r="P1272" s="81"/>
    </row>
    <row r="1273" spans="6:16">
      <c r="F1273" s="76"/>
      <c r="G1273" s="117"/>
      <c r="I1273" s="81"/>
      <c r="L1273" s="117"/>
      <c r="P1273" s="81"/>
    </row>
    <row r="1274" spans="6:16">
      <c r="F1274" s="76"/>
      <c r="G1274" s="117"/>
      <c r="I1274" s="81"/>
      <c r="L1274" s="117"/>
      <c r="P1274" s="81"/>
    </row>
    <row r="1275" spans="6:16">
      <c r="F1275" s="76"/>
      <c r="G1275" s="117"/>
      <c r="I1275" s="81"/>
      <c r="L1275" s="117"/>
      <c r="P1275" s="81"/>
    </row>
    <row r="1276" spans="6:16">
      <c r="F1276" s="76"/>
      <c r="G1276" s="117"/>
      <c r="I1276" s="81"/>
      <c r="L1276" s="117"/>
      <c r="P1276" s="81"/>
    </row>
    <row r="1277" spans="6:16">
      <c r="F1277" s="76"/>
      <c r="G1277" s="117"/>
      <c r="I1277" s="81"/>
      <c r="L1277" s="117"/>
      <c r="P1277" s="81"/>
    </row>
    <row r="1278" spans="6:16">
      <c r="F1278" s="76"/>
      <c r="G1278" s="117"/>
      <c r="I1278" s="81"/>
      <c r="L1278" s="117"/>
      <c r="P1278" s="81"/>
    </row>
    <row r="1279" spans="6:16">
      <c r="F1279" s="76"/>
      <c r="G1279" s="117"/>
      <c r="I1279" s="81"/>
      <c r="L1279" s="117"/>
      <c r="P1279" s="81"/>
    </row>
    <row r="1280" spans="6:16">
      <c r="F1280" s="76"/>
      <c r="G1280" s="117"/>
      <c r="I1280" s="81"/>
      <c r="L1280" s="117"/>
      <c r="P1280" s="81"/>
    </row>
    <row r="1281" spans="6:16">
      <c r="F1281" s="76"/>
      <c r="G1281" s="117"/>
      <c r="I1281" s="81"/>
      <c r="L1281" s="117"/>
      <c r="P1281" s="81"/>
    </row>
    <row r="1282" spans="6:16">
      <c r="F1282" s="76"/>
      <c r="G1282" s="117"/>
      <c r="I1282" s="81"/>
      <c r="L1282" s="117"/>
      <c r="P1282" s="81"/>
    </row>
    <row r="1283" spans="6:16">
      <c r="F1283" s="76"/>
      <c r="G1283" s="117"/>
      <c r="I1283" s="81"/>
      <c r="L1283" s="117"/>
      <c r="P1283" s="81"/>
    </row>
    <row r="1284" spans="6:16">
      <c r="F1284" s="76"/>
      <c r="G1284" s="117"/>
      <c r="I1284" s="81"/>
      <c r="L1284" s="117"/>
      <c r="P1284" s="81"/>
    </row>
    <row r="1285" spans="6:16">
      <c r="F1285" s="76"/>
      <c r="G1285" s="117"/>
      <c r="I1285" s="81"/>
      <c r="L1285" s="117"/>
      <c r="P1285" s="81"/>
    </row>
    <row r="1286" spans="6:16">
      <c r="F1286" s="76"/>
      <c r="G1286" s="117"/>
      <c r="I1286" s="81"/>
      <c r="L1286" s="117"/>
      <c r="P1286" s="81"/>
    </row>
    <row r="1287" spans="6:16">
      <c r="F1287" s="76"/>
      <c r="G1287" s="117"/>
      <c r="I1287" s="81"/>
      <c r="L1287" s="117"/>
      <c r="P1287" s="81"/>
    </row>
    <row r="1288" spans="6:16">
      <c r="F1288" s="76"/>
      <c r="G1288" s="117"/>
      <c r="I1288" s="81"/>
      <c r="L1288" s="117"/>
      <c r="P1288" s="81"/>
    </row>
    <row r="1289" spans="6:16">
      <c r="F1289" s="76"/>
      <c r="G1289" s="117"/>
      <c r="I1289" s="81"/>
      <c r="L1289" s="117"/>
      <c r="P1289" s="81"/>
    </row>
    <row r="1290" spans="6:16">
      <c r="F1290" s="76"/>
      <c r="G1290" s="117"/>
      <c r="I1290" s="81"/>
      <c r="L1290" s="117"/>
      <c r="P1290" s="81"/>
    </row>
    <row r="1291" spans="6:16">
      <c r="F1291" s="76"/>
      <c r="G1291" s="117"/>
      <c r="I1291" s="81"/>
      <c r="L1291" s="117"/>
      <c r="P1291" s="81"/>
    </row>
    <row r="1292" spans="6:16">
      <c r="F1292" s="76"/>
      <c r="G1292" s="117"/>
      <c r="I1292" s="81"/>
      <c r="L1292" s="117"/>
      <c r="P1292" s="81"/>
    </row>
    <row r="1293" spans="6:16">
      <c r="F1293" s="76"/>
      <c r="G1293" s="117"/>
      <c r="I1293" s="81"/>
      <c r="L1293" s="117"/>
      <c r="P1293" s="81"/>
    </row>
    <row r="1294" spans="6:16">
      <c r="F1294" s="76"/>
      <c r="G1294" s="117"/>
      <c r="I1294" s="81"/>
      <c r="L1294" s="117"/>
      <c r="P1294" s="81"/>
    </row>
    <row r="1295" spans="6:16">
      <c r="F1295" s="76"/>
      <c r="G1295" s="117"/>
      <c r="I1295" s="81"/>
      <c r="L1295" s="117"/>
      <c r="P1295" s="81"/>
    </row>
    <row r="1296" spans="6:16">
      <c r="F1296" s="76"/>
      <c r="G1296" s="117"/>
      <c r="I1296" s="81"/>
      <c r="L1296" s="117"/>
      <c r="P1296" s="81"/>
    </row>
    <row r="1297" spans="6:16">
      <c r="F1297" s="76"/>
      <c r="G1297" s="117"/>
      <c r="I1297" s="81"/>
      <c r="L1297" s="117"/>
      <c r="P1297" s="81"/>
    </row>
    <row r="1298" spans="6:16">
      <c r="F1298" s="76"/>
      <c r="G1298" s="117"/>
      <c r="I1298" s="81"/>
      <c r="L1298" s="117"/>
      <c r="P1298" s="81"/>
    </row>
    <row r="1299" spans="6:16">
      <c r="F1299" s="76"/>
      <c r="G1299" s="117"/>
      <c r="I1299" s="81"/>
      <c r="L1299" s="117"/>
      <c r="P1299" s="81"/>
    </row>
    <row r="1300" spans="6:16">
      <c r="F1300" s="76"/>
      <c r="G1300" s="117"/>
      <c r="I1300" s="81"/>
      <c r="L1300" s="117"/>
      <c r="P1300" s="81"/>
    </row>
    <row r="1301" spans="6:16">
      <c r="F1301" s="76"/>
      <c r="G1301" s="117"/>
      <c r="I1301" s="81"/>
      <c r="L1301" s="117"/>
      <c r="P1301" s="81"/>
    </row>
    <row r="1302" spans="6:16">
      <c r="F1302" s="76"/>
      <c r="G1302" s="117"/>
      <c r="I1302" s="81"/>
      <c r="L1302" s="117"/>
      <c r="P1302" s="81"/>
    </row>
    <row r="1303" spans="6:16">
      <c r="F1303" s="76"/>
      <c r="G1303" s="117"/>
      <c r="I1303" s="81"/>
      <c r="L1303" s="117"/>
      <c r="P1303" s="81"/>
    </row>
    <row r="1304" spans="6:16">
      <c r="F1304" s="76"/>
      <c r="G1304" s="117"/>
      <c r="I1304" s="81"/>
      <c r="L1304" s="117"/>
      <c r="P1304" s="81"/>
    </row>
    <row r="1305" spans="6:16">
      <c r="F1305" s="76"/>
      <c r="G1305" s="117"/>
      <c r="I1305" s="81"/>
      <c r="L1305" s="117"/>
      <c r="P1305" s="81"/>
    </row>
    <row r="1306" spans="6:16">
      <c r="F1306" s="76"/>
      <c r="G1306" s="117"/>
      <c r="I1306" s="81"/>
      <c r="L1306" s="117"/>
      <c r="P1306" s="81"/>
    </row>
    <row r="1307" spans="6:16">
      <c r="F1307" s="76"/>
      <c r="G1307" s="117"/>
      <c r="I1307" s="81"/>
      <c r="L1307" s="117"/>
      <c r="P1307" s="81"/>
    </row>
    <row r="1308" spans="6:16">
      <c r="F1308" s="76"/>
      <c r="G1308" s="117"/>
      <c r="I1308" s="81"/>
      <c r="L1308" s="117"/>
      <c r="P1308" s="81"/>
    </row>
    <row r="1309" spans="6:16">
      <c r="F1309" s="76"/>
      <c r="G1309" s="117"/>
      <c r="I1309" s="81"/>
      <c r="L1309" s="117"/>
      <c r="P1309" s="81"/>
    </row>
    <row r="1310" spans="6:16">
      <c r="F1310" s="76"/>
      <c r="G1310" s="117"/>
      <c r="I1310" s="81"/>
      <c r="L1310" s="117"/>
      <c r="P1310" s="81"/>
    </row>
    <row r="1311" spans="6:16">
      <c r="F1311" s="76"/>
      <c r="G1311" s="117"/>
      <c r="I1311" s="81"/>
      <c r="L1311" s="117"/>
      <c r="P1311" s="81"/>
    </row>
    <row r="1312" spans="6:16">
      <c r="F1312" s="76"/>
      <c r="G1312" s="117"/>
      <c r="I1312" s="81"/>
      <c r="L1312" s="117"/>
      <c r="P1312" s="81"/>
    </row>
    <row r="1313" spans="6:16">
      <c r="F1313" s="76"/>
      <c r="G1313" s="117"/>
      <c r="I1313" s="81"/>
      <c r="L1313" s="117"/>
      <c r="P1313" s="81"/>
    </row>
    <row r="1314" spans="6:16">
      <c r="F1314" s="76"/>
      <c r="G1314" s="117"/>
      <c r="I1314" s="81"/>
      <c r="L1314" s="117"/>
      <c r="P1314" s="81"/>
    </row>
    <row r="1315" spans="6:16">
      <c r="F1315" s="76"/>
      <c r="G1315" s="117"/>
      <c r="I1315" s="81"/>
      <c r="L1315" s="117"/>
      <c r="P1315" s="81"/>
    </row>
    <row r="1316" spans="6:16">
      <c r="F1316" s="76"/>
      <c r="G1316" s="117"/>
      <c r="I1316" s="81"/>
      <c r="L1316" s="117"/>
      <c r="P1316" s="81"/>
    </row>
    <row r="1317" spans="6:16">
      <c r="F1317" s="76"/>
      <c r="G1317" s="117"/>
      <c r="I1317" s="81"/>
      <c r="L1317" s="117"/>
      <c r="P1317" s="81"/>
    </row>
    <row r="1318" spans="6:16">
      <c r="F1318" s="76"/>
      <c r="G1318" s="117"/>
      <c r="I1318" s="81"/>
      <c r="L1318" s="117"/>
      <c r="P1318" s="81"/>
    </row>
    <row r="1319" spans="6:16">
      <c r="F1319" s="76"/>
      <c r="G1319" s="117"/>
      <c r="I1319" s="81"/>
      <c r="L1319" s="117"/>
      <c r="P1319" s="81"/>
    </row>
    <row r="1320" spans="6:16">
      <c r="F1320" s="76"/>
      <c r="G1320" s="117"/>
      <c r="I1320" s="81"/>
      <c r="L1320" s="117"/>
      <c r="P1320" s="81"/>
    </row>
    <row r="1321" spans="6:16">
      <c r="F1321" s="76"/>
      <c r="G1321" s="117"/>
      <c r="I1321" s="81"/>
      <c r="L1321" s="117"/>
      <c r="P1321" s="81"/>
    </row>
    <row r="1322" spans="6:16">
      <c r="F1322" s="76"/>
      <c r="G1322" s="117"/>
      <c r="I1322" s="81"/>
      <c r="L1322" s="117"/>
      <c r="P1322" s="81"/>
    </row>
    <row r="1323" spans="6:16">
      <c r="F1323" s="76"/>
      <c r="G1323" s="117"/>
      <c r="I1323" s="81"/>
      <c r="L1323" s="117"/>
      <c r="P1323" s="81"/>
    </row>
    <row r="1324" spans="6:16">
      <c r="F1324" s="76"/>
      <c r="G1324" s="117"/>
      <c r="I1324" s="81"/>
      <c r="L1324" s="117"/>
      <c r="P1324" s="81"/>
    </row>
    <row r="1325" spans="6:16">
      <c r="F1325" s="76"/>
      <c r="G1325" s="117"/>
      <c r="I1325" s="81"/>
      <c r="L1325" s="117"/>
      <c r="P1325" s="81"/>
    </row>
    <row r="1326" spans="6:16">
      <c r="F1326" s="76"/>
      <c r="G1326" s="117"/>
      <c r="I1326" s="81"/>
      <c r="L1326" s="117"/>
      <c r="P1326" s="81"/>
    </row>
    <row r="1327" spans="6:16">
      <c r="F1327" s="76"/>
      <c r="G1327" s="117"/>
      <c r="I1327" s="81"/>
      <c r="L1327" s="117"/>
      <c r="P1327" s="81"/>
    </row>
    <row r="1328" spans="6:16">
      <c r="F1328" s="76"/>
      <c r="G1328" s="117"/>
      <c r="I1328" s="81"/>
      <c r="L1328" s="117"/>
      <c r="P1328" s="81"/>
    </row>
    <row r="1329" spans="6:16">
      <c r="F1329" s="76"/>
      <c r="G1329" s="117"/>
      <c r="I1329" s="81"/>
      <c r="L1329" s="117"/>
      <c r="P1329" s="81"/>
    </row>
    <row r="1330" spans="6:16">
      <c r="F1330" s="76"/>
      <c r="G1330" s="117"/>
      <c r="I1330" s="81"/>
      <c r="L1330" s="117"/>
      <c r="P1330" s="81"/>
    </row>
    <row r="1331" spans="6:16">
      <c r="F1331" s="76"/>
      <c r="G1331" s="117"/>
      <c r="I1331" s="81"/>
      <c r="L1331" s="117"/>
      <c r="P1331" s="81"/>
    </row>
    <row r="1332" spans="6:16">
      <c r="F1332" s="76"/>
      <c r="G1332" s="117"/>
      <c r="I1332" s="81"/>
      <c r="L1332" s="117"/>
      <c r="P1332" s="81"/>
    </row>
    <row r="1333" spans="6:16">
      <c r="F1333" s="76"/>
      <c r="G1333" s="117"/>
      <c r="I1333" s="81"/>
      <c r="L1333" s="117"/>
      <c r="P1333" s="81"/>
    </row>
    <row r="1334" spans="6:16">
      <c r="F1334" s="76"/>
      <c r="G1334" s="117"/>
      <c r="I1334" s="81"/>
      <c r="L1334" s="117"/>
      <c r="P1334" s="81"/>
    </row>
    <row r="1335" spans="6:16">
      <c r="F1335" s="76"/>
      <c r="G1335" s="117"/>
      <c r="I1335" s="81"/>
      <c r="L1335" s="117"/>
      <c r="P1335" s="81"/>
    </row>
    <row r="1336" spans="6:16">
      <c r="F1336" s="76"/>
      <c r="G1336" s="117"/>
      <c r="I1336" s="81"/>
      <c r="L1336" s="117"/>
      <c r="P1336" s="81"/>
    </row>
    <row r="1337" spans="6:16">
      <c r="F1337" s="76"/>
      <c r="G1337" s="117"/>
      <c r="I1337" s="81"/>
      <c r="L1337" s="117"/>
      <c r="P1337" s="81"/>
    </row>
    <row r="1338" spans="6:16">
      <c r="F1338" s="76"/>
      <c r="G1338" s="117"/>
      <c r="I1338" s="81"/>
      <c r="L1338" s="117"/>
      <c r="P1338" s="81"/>
    </row>
    <row r="1339" spans="6:16">
      <c r="F1339" s="76"/>
      <c r="G1339" s="117"/>
      <c r="I1339" s="81"/>
      <c r="L1339" s="117"/>
      <c r="P1339" s="81"/>
    </row>
    <row r="1340" spans="6:16">
      <c r="F1340" s="76"/>
      <c r="G1340" s="117"/>
      <c r="I1340" s="81"/>
      <c r="L1340" s="117"/>
      <c r="P1340" s="81"/>
    </row>
    <row r="1341" spans="6:16">
      <c r="F1341" s="76"/>
      <c r="G1341" s="117"/>
      <c r="I1341" s="81"/>
      <c r="L1341" s="117"/>
      <c r="P1341" s="81"/>
    </row>
    <row r="1342" spans="6:16">
      <c r="F1342" s="76"/>
      <c r="G1342" s="117"/>
      <c r="I1342" s="81"/>
      <c r="L1342" s="117"/>
      <c r="P1342" s="81"/>
    </row>
    <row r="1343" spans="6:16">
      <c r="F1343" s="76"/>
      <c r="G1343" s="117"/>
      <c r="I1343" s="81"/>
      <c r="L1343" s="117"/>
      <c r="P1343" s="81"/>
    </row>
    <row r="1344" spans="6:16">
      <c r="F1344" s="76"/>
      <c r="G1344" s="117"/>
      <c r="I1344" s="81"/>
      <c r="L1344" s="117"/>
      <c r="P1344" s="81"/>
    </row>
    <row r="1345" spans="6:16">
      <c r="F1345" s="76"/>
      <c r="G1345" s="117"/>
      <c r="I1345" s="81"/>
      <c r="L1345" s="117"/>
      <c r="P1345" s="81"/>
    </row>
    <row r="1346" spans="6:16">
      <c r="F1346" s="76"/>
      <c r="G1346" s="117"/>
      <c r="I1346" s="81"/>
      <c r="L1346" s="117"/>
      <c r="P1346" s="81"/>
    </row>
    <row r="1347" spans="6:16">
      <c r="F1347" s="76"/>
      <c r="G1347" s="117"/>
      <c r="I1347" s="81"/>
      <c r="L1347" s="117"/>
      <c r="P1347" s="81"/>
    </row>
    <row r="1348" spans="6:16">
      <c r="F1348" s="76"/>
      <c r="G1348" s="117"/>
      <c r="I1348" s="81"/>
      <c r="L1348" s="117"/>
      <c r="P1348" s="81"/>
    </row>
    <row r="1349" spans="6:16">
      <c r="F1349" s="76"/>
      <c r="G1349" s="117"/>
      <c r="I1349" s="81"/>
      <c r="L1349" s="117"/>
      <c r="P1349" s="81"/>
    </row>
    <row r="1350" spans="6:16">
      <c r="F1350" s="76"/>
      <c r="G1350" s="117"/>
      <c r="I1350" s="81"/>
      <c r="L1350" s="117"/>
      <c r="P1350" s="81"/>
    </row>
    <row r="1351" spans="6:16">
      <c r="F1351" s="76"/>
      <c r="G1351" s="117"/>
      <c r="I1351" s="81"/>
      <c r="L1351" s="117"/>
      <c r="P1351" s="81"/>
    </row>
    <row r="1352" spans="6:16">
      <c r="F1352" s="76"/>
      <c r="G1352" s="117"/>
      <c r="I1352" s="81"/>
      <c r="L1352" s="117"/>
      <c r="P1352" s="81"/>
    </row>
    <row r="1353" spans="6:16">
      <c r="F1353" s="76"/>
      <c r="G1353" s="117"/>
      <c r="I1353" s="81"/>
      <c r="L1353" s="117"/>
      <c r="P1353" s="81"/>
    </row>
    <row r="1354" spans="6:16">
      <c r="F1354" s="76"/>
      <c r="G1354" s="117"/>
      <c r="I1354" s="81"/>
      <c r="L1354" s="117"/>
      <c r="P1354" s="81"/>
    </row>
    <row r="1355" spans="6:16">
      <c r="F1355" s="76"/>
      <c r="G1355" s="117"/>
      <c r="I1355" s="81"/>
      <c r="L1355" s="117"/>
      <c r="P1355" s="81"/>
    </row>
    <row r="1356" spans="6:16">
      <c r="F1356" s="76"/>
      <c r="G1356" s="117"/>
      <c r="I1356" s="81"/>
      <c r="L1356" s="117"/>
      <c r="P1356" s="81"/>
    </row>
    <row r="1357" spans="6:16">
      <c r="F1357" s="76"/>
      <c r="G1357" s="117"/>
      <c r="I1357" s="81"/>
      <c r="L1357" s="117"/>
      <c r="P1357" s="81"/>
    </row>
    <row r="1358" spans="6:16">
      <c r="F1358" s="76"/>
      <c r="G1358" s="117"/>
      <c r="I1358" s="81"/>
      <c r="L1358" s="117"/>
      <c r="P1358" s="81"/>
    </row>
    <row r="1359" spans="6:16">
      <c r="F1359" s="76"/>
      <c r="G1359" s="117"/>
      <c r="I1359" s="81"/>
      <c r="L1359" s="117"/>
      <c r="P1359" s="81"/>
    </row>
    <row r="1360" spans="6:16">
      <c r="F1360" s="76"/>
      <c r="G1360" s="117"/>
      <c r="I1360" s="81"/>
      <c r="L1360" s="117"/>
      <c r="P1360" s="81"/>
    </row>
    <row r="1361" spans="6:16">
      <c r="F1361" s="76"/>
      <c r="G1361" s="117"/>
      <c r="I1361" s="81"/>
      <c r="L1361" s="117"/>
      <c r="P1361" s="81"/>
    </row>
    <row r="1362" spans="6:16">
      <c r="F1362" s="76"/>
      <c r="G1362" s="117"/>
      <c r="I1362" s="81"/>
      <c r="L1362" s="117"/>
      <c r="P1362" s="81"/>
    </row>
    <row r="1363" spans="6:16">
      <c r="F1363" s="76"/>
      <c r="G1363" s="117"/>
      <c r="I1363" s="81"/>
      <c r="L1363" s="117"/>
      <c r="P1363" s="81"/>
    </row>
    <row r="1364" spans="6:16">
      <c r="F1364" s="76"/>
      <c r="G1364" s="117"/>
      <c r="I1364" s="81"/>
      <c r="L1364" s="117"/>
      <c r="P1364" s="81"/>
    </row>
    <row r="1365" spans="6:16">
      <c r="F1365" s="76"/>
      <c r="G1365" s="117"/>
      <c r="I1365" s="81"/>
      <c r="L1365" s="117"/>
      <c r="P1365" s="81"/>
    </row>
    <row r="1366" spans="6:16">
      <c r="F1366" s="76"/>
      <c r="G1366" s="117"/>
      <c r="I1366" s="81"/>
      <c r="L1366" s="117"/>
      <c r="P1366" s="81"/>
    </row>
    <row r="1367" spans="6:16">
      <c r="F1367" s="76"/>
      <c r="G1367" s="117"/>
      <c r="I1367" s="81"/>
      <c r="L1367" s="117"/>
      <c r="P1367" s="81"/>
    </row>
    <row r="1368" spans="6:16">
      <c r="F1368" s="76"/>
      <c r="G1368" s="117"/>
      <c r="I1368" s="81"/>
      <c r="L1368" s="117"/>
      <c r="P1368" s="81"/>
    </row>
    <row r="1369" spans="6:16">
      <c r="F1369" s="76"/>
      <c r="G1369" s="117"/>
      <c r="I1369" s="81"/>
      <c r="L1369" s="117"/>
      <c r="P1369" s="81"/>
    </row>
    <row r="1370" spans="6:16">
      <c r="F1370" s="76"/>
      <c r="G1370" s="117"/>
      <c r="I1370" s="81"/>
      <c r="L1370" s="117"/>
      <c r="P1370" s="81"/>
    </row>
    <row r="1371" spans="6:16">
      <c r="F1371" s="76"/>
      <c r="G1371" s="117"/>
      <c r="I1371" s="81"/>
      <c r="L1371" s="117"/>
      <c r="P1371" s="81"/>
    </row>
    <row r="1372" spans="6:16">
      <c r="F1372" s="76"/>
      <c r="G1372" s="117"/>
      <c r="I1372" s="81"/>
      <c r="L1372" s="117"/>
      <c r="P1372" s="81"/>
    </row>
    <row r="1373" spans="6:16">
      <c r="F1373" s="76"/>
      <c r="G1373" s="117"/>
      <c r="I1373" s="81"/>
      <c r="L1373" s="117"/>
      <c r="P1373" s="81"/>
    </row>
    <row r="1374" spans="6:16">
      <c r="F1374" s="76"/>
      <c r="G1374" s="117"/>
      <c r="I1374" s="81"/>
      <c r="L1374" s="117"/>
      <c r="P1374" s="81"/>
    </row>
    <row r="1375" spans="6:16">
      <c r="F1375" s="76"/>
      <c r="G1375" s="117"/>
      <c r="I1375" s="81"/>
      <c r="L1375" s="117"/>
      <c r="P1375" s="81"/>
    </row>
    <row r="1376" spans="6:16">
      <c r="F1376" s="76"/>
      <c r="G1376" s="117"/>
      <c r="I1376" s="81"/>
      <c r="L1376" s="117"/>
      <c r="P1376" s="81"/>
    </row>
    <row r="1377" spans="6:16">
      <c r="F1377" s="76"/>
      <c r="G1377" s="117"/>
      <c r="I1377" s="81"/>
      <c r="L1377" s="117"/>
      <c r="P1377" s="81"/>
    </row>
    <row r="1378" spans="6:16">
      <c r="F1378" s="76"/>
      <c r="G1378" s="117"/>
      <c r="I1378" s="81"/>
      <c r="L1378" s="117"/>
      <c r="P1378" s="81"/>
    </row>
    <row r="1379" spans="6:16">
      <c r="F1379" s="76"/>
      <c r="G1379" s="117"/>
      <c r="I1379" s="81"/>
      <c r="L1379" s="117"/>
      <c r="P1379" s="81"/>
    </row>
    <row r="1380" spans="6:16">
      <c r="F1380" s="76"/>
      <c r="G1380" s="117"/>
      <c r="I1380" s="81"/>
      <c r="L1380" s="117"/>
      <c r="P1380" s="81"/>
    </row>
    <row r="1381" spans="6:16">
      <c r="F1381" s="76"/>
      <c r="G1381" s="117"/>
      <c r="I1381" s="81"/>
      <c r="L1381" s="117"/>
      <c r="P1381" s="81"/>
    </row>
    <row r="1382" spans="6:16">
      <c r="F1382" s="76"/>
      <c r="G1382" s="117"/>
      <c r="I1382" s="81"/>
      <c r="L1382" s="117"/>
      <c r="P1382" s="81"/>
    </row>
    <row r="1383" spans="6:16">
      <c r="F1383" s="76"/>
      <c r="G1383" s="117"/>
      <c r="I1383" s="81"/>
      <c r="L1383" s="117"/>
      <c r="P1383" s="81"/>
    </row>
    <row r="1384" spans="6:16">
      <c r="F1384" s="76"/>
      <c r="G1384" s="117"/>
      <c r="I1384" s="81"/>
      <c r="L1384" s="117"/>
      <c r="P1384" s="81"/>
    </row>
    <row r="1385" spans="6:16">
      <c r="F1385" s="76"/>
      <c r="G1385" s="117"/>
      <c r="I1385" s="81"/>
      <c r="L1385" s="117"/>
      <c r="P1385" s="81"/>
    </row>
    <row r="1386" spans="6:16">
      <c r="F1386" s="76"/>
      <c r="G1386" s="117"/>
      <c r="I1386" s="81"/>
      <c r="L1386" s="117"/>
      <c r="P1386" s="81"/>
    </row>
    <row r="1387" spans="6:16">
      <c r="F1387" s="76"/>
      <c r="G1387" s="117"/>
      <c r="I1387" s="81"/>
      <c r="L1387" s="117"/>
      <c r="P1387" s="81"/>
    </row>
    <row r="1388" spans="6:16">
      <c r="F1388" s="76"/>
      <c r="G1388" s="117"/>
      <c r="I1388" s="81"/>
      <c r="L1388" s="117"/>
      <c r="P1388" s="81"/>
    </row>
    <row r="1389" spans="6:16">
      <c r="F1389" s="76"/>
      <c r="G1389" s="117"/>
      <c r="I1389" s="81"/>
      <c r="L1389" s="117"/>
      <c r="P1389" s="81"/>
    </row>
    <row r="1390" spans="6:16">
      <c r="F1390" s="76"/>
      <c r="G1390" s="117"/>
      <c r="I1390" s="81"/>
      <c r="L1390" s="117"/>
      <c r="P1390" s="81"/>
    </row>
    <row r="1391" spans="6:16">
      <c r="F1391" s="76"/>
      <c r="G1391" s="117"/>
      <c r="I1391" s="81"/>
      <c r="L1391" s="117"/>
      <c r="P1391" s="81"/>
    </row>
    <row r="1392" spans="6:16">
      <c r="F1392" s="76"/>
      <c r="G1392" s="117"/>
      <c r="I1392" s="81"/>
      <c r="L1392" s="117"/>
      <c r="P1392" s="81"/>
    </row>
    <row r="1393" spans="6:16">
      <c r="F1393" s="76"/>
      <c r="G1393" s="117"/>
      <c r="I1393" s="81"/>
      <c r="L1393" s="117"/>
      <c r="P1393" s="81"/>
    </row>
    <row r="1394" spans="6:16">
      <c r="F1394" s="76"/>
      <c r="G1394" s="117"/>
      <c r="I1394" s="81"/>
      <c r="L1394" s="117"/>
      <c r="P1394" s="81"/>
    </row>
    <row r="1395" spans="6:16">
      <c r="F1395" s="76"/>
      <c r="G1395" s="117"/>
      <c r="I1395" s="81"/>
      <c r="L1395" s="117"/>
      <c r="P1395" s="81"/>
    </row>
    <row r="1396" spans="6:16">
      <c r="F1396" s="76"/>
      <c r="G1396" s="117"/>
      <c r="I1396" s="81"/>
      <c r="L1396" s="117"/>
      <c r="P1396" s="81"/>
    </row>
    <row r="1397" spans="6:16">
      <c r="F1397" s="76"/>
      <c r="G1397" s="117"/>
      <c r="I1397" s="81"/>
      <c r="L1397" s="117"/>
      <c r="P1397" s="81"/>
    </row>
    <row r="1398" spans="6:16">
      <c r="F1398" s="76"/>
      <c r="G1398" s="117"/>
      <c r="I1398" s="81"/>
      <c r="L1398" s="117"/>
      <c r="P1398" s="81"/>
    </row>
    <row r="1399" spans="6:16">
      <c r="F1399" s="76"/>
      <c r="G1399" s="117"/>
      <c r="I1399" s="81"/>
      <c r="L1399" s="117"/>
      <c r="P1399" s="81"/>
    </row>
    <row r="1400" spans="6:16">
      <c r="F1400" s="76"/>
      <c r="G1400" s="117"/>
      <c r="I1400" s="81"/>
      <c r="L1400" s="117"/>
      <c r="P1400" s="81"/>
    </row>
    <row r="1401" spans="6:16">
      <c r="F1401" s="76"/>
      <c r="G1401" s="117"/>
      <c r="I1401" s="81"/>
      <c r="L1401" s="117"/>
      <c r="P1401" s="81"/>
    </row>
    <row r="1402" spans="6:16">
      <c r="F1402" s="76"/>
      <c r="G1402" s="117"/>
      <c r="I1402" s="81"/>
      <c r="L1402" s="117"/>
      <c r="P1402" s="81"/>
    </row>
    <row r="1403" spans="6:16">
      <c r="F1403" s="76"/>
      <c r="G1403" s="117"/>
      <c r="I1403" s="81"/>
      <c r="L1403" s="117"/>
      <c r="P1403" s="81"/>
    </row>
    <row r="1404" spans="6:16">
      <c r="F1404" s="76"/>
      <c r="G1404" s="117"/>
      <c r="I1404" s="81"/>
      <c r="L1404" s="117"/>
      <c r="P1404" s="81"/>
    </row>
    <row r="1405" spans="6:16">
      <c r="F1405" s="76"/>
      <c r="G1405" s="117"/>
      <c r="I1405" s="81"/>
      <c r="L1405" s="117"/>
      <c r="P1405" s="81"/>
    </row>
    <row r="1406" spans="6:16">
      <c r="F1406" s="76"/>
      <c r="G1406" s="117"/>
      <c r="I1406" s="81"/>
      <c r="L1406" s="117"/>
      <c r="P1406" s="81"/>
    </row>
    <row r="1407" spans="6:16">
      <c r="F1407" s="76"/>
      <c r="G1407" s="117"/>
      <c r="I1407" s="81"/>
      <c r="L1407" s="117"/>
      <c r="P1407" s="81"/>
    </row>
    <row r="1408" spans="6:16">
      <c r="F1408" s="76"/>
      <c r="G1408" s="117"/>
      <c r="I1408" s="81"/>
      <c r="L1408" s="117"/>
      <c r="P1408" s="81"/>
    </row>
    <row r="1409" spans="6:16">
      <c r="F1409" s="76"/>
      <c r="G1409" s="117"/>
      <c r="I1409" s="81"/>
      <c r="L1409" s="117"/>
      <c r="P1409" s="81"/>
    </row>
    <row r="1410" spans="6:16">
      <c r="F1410" s="76"/>
      <c r="G1410" s="117"/>
      <c r="I1410" s="81"/>
      <c r="L1410" s="117"/>
      <c r="P1410" s="81"/>
    </row>
    <row r="1411" spans="6:16">
      <c r="F1411" s="76"/>
      <c r="G1411" s="117"/>
      <c r="I1411" s="81"/>
      <c r="L1411" s="117"/>
      <c r="P1411" s="81"/>
    </row>
    <row r="1412" spans="6:16">
      <c r="F1412" s="76"/>
      <c r="G1412" s="117"/>
      <c r="I1412" s="81"/>
      <c r="L1412" s="117"/>
      <c r="P1412" s="81"/>
    </row>
    <row r="1413" spans="6:16">
      <c r="F1413" s="76"/>
      <c r="G1413" s="117"/>
      <c r="I1413" s="81"/>
      <c r="L1413" s="117"/>
      <c r="P1413" s="81"/>
    </row>
    <row r="1414" spans="6:16">
      <c r="F1414" s="76"/>
      <c r="G1414" s="117"/>
      <c r="I1414" s="81"/>
      <c r="L1414" s="117"/>
      <c r="P1414" s="81"/>
    </row>
    <row r="1415" spans="6:16">
      <c r="F1415" s="76"/>
      <c r="G1415" s="117"/>
      <c r="I1415" s="81"/>
      <c r="L1415" s="117"/>
      <c r="P1415" s="81"/>
    </row>
    <row r="1416" spans="6:16">
      <c r="F1416" s="76"/>
      <c r="G1416" s="117"/>
      <c r="I1416" s="81"/>
      <c r="L1416" s="117"/>
      <c r="P1416" s="81"/>
    </row>
    <row r="1417" spans="6:16">
      <c r="F1417" s="76"/>
      <c r="G1417" s="117"/>
      <c r="I1417" s="81"/>
      <c r="L1417" s="117"/>
      <c r="P1417" s="81"/>
    </row>
    <row r="1418" spans="6:16">
      <c r="F1418" s="76"/>
      <c r="G1418" s="117"/>
      <c r="I1418" s="81"/>
      <c r="L1418" s="117"/>
      <c r="P1418" s="81"/>
    </row>
    <row r="1419" spans="6:16">
      <c r="F1419" s="76"/>
      <c r="G1419" s="117"/>
      <c r="I1419" s="81"/>
      <c r="L1419" s="117"/>
      <c r="P1419" s="81"/>
    </row>
    <row r="1420" spans="6:16">
      <c r="F1420" s="76"/>
      <c r="G1420" s="117"/>
      <c r="I1420" s="81"/>
      <c r="L1420" s="117"/>
      <c r="P1420" s="81"/>
    </row>
    <row r="1421" spans="6:16">
      <c r="F1421" s="76"/>
      <c r="G1421" s="117"/>
      <c r="I1421" s="81"/>
      <c r="L1421" s="117"/>
      <c r="P1421" s="81"/>
    </row>
    <row r="1422" spans="6:16">
      <c r="F1422" s="76"/>
      <c r="G1422" s="117"/>
      <c r="I1422" s="81"/>
      <c r="L1422" s="117"/>
      <c r="P1422" s="81"/>
    </row>
    <row r="1423" spans="6:16">
      <c r="F1423" s="76"/>
      <c r="G1423" s="117"/>
      <c r="I1423" s="81"/>
      <c r="L1423" s="117"/>
      <c r="P1423" s="81"/>
    </row>
    <row r="1424" spans="6:16">
      <c r="F1424" s="76"/>
      <c r="G1424" s="117"/>
      <c r="I1424" s="81"/>
      <c r="L1424" s="117"/>
      <c r="P1424" s="81"/>
    </row>
    <row r="1425" spans="6:16">
      <c r="F1425" s="76"/>
      <c r="G1425" s="117"/>
      <c r="I1425" s="81"/>
      <c r="L1425" s="117"/>
      <c r="P1425" s="81"/>
    </row>
    <row r="1426" spans="6:16">
      <c r="F1426" s="76"/>
      <c r="G1426" s="117"/>
      <c r="I1426" s="81"/>
      <c r="L1426" s="117"/>
      <c r="P1426" s="81"/>
    </row>
    <row r="1427" spans="6:16">
      <c r="F1427" s="76"/>
      <c r="G1427" s="117"/>
      <c r="I1427" s="81"/>
      <c r="L1427" s="117"/>
      <c r="P1427" s="81"/>
    </row>
    <row r="1428" spans="6:16">
      <c r="F1428" s="76"/>
      <c r="G1428" s="117"/>
      <c r="I1428" s="81"/>
      <c r="L1428" s="117"/>
      <c r="P1428" s="81"/>
    </row>
    <row r="1429" spans="6:16">
      <c r="F1429" s="76"/>
      <c r="G1429" s="117"/>
      <c r="I1429" s="81"/>
      <c r="L1429" s="117"/>
      <c r="P1429" s="81"/>
    </row>
    <row r="1430" spans="6:16">
      <c r="F1430" s="76"/>
      <c r="G1430" s="117"/>
      <c r="I1430" s="81"/>
      <c r="L1430" s="117"/>
      <c r="P1430" s="81"/>
    </row>
    <row r="1431" spans="6:16">
      <c r="F1431" s="76"/>
      <c r="G1431" s="117"/>
      <c r="I1431" s="81"/>
      <c r="L1431" s="117"/>
      <c r="P1431" s="81"/>
    </row>
    <row r="1432" spans="6:16">
      <c r="F1432" s="76"/>
      <c r="G1432" s="117"/>
      <c r="I1432" s="81"/>
      <c r="L1432" s="117"/>
      <c r="P1432" s="81"/>
    </row>
    <row r="1433" spans="6:16">
      <c r="F1433" s="76"/>
      <c r="G1433" s="117"/>
      <c r="I1433" s="81"/>
      <c r="L1433" s="117"/>
      <c r="P1433" s="81"/>
    </row>
    <row r="1434" spans="6:16">
      <c r="F1434" s="76"/>
      <c r="G1434" s="117"/>
      <c r="I1434" s="81"/>
      <c r="L1434" s="117"/>
      <c r="P1434" s="81"/>
    </row>
    <row r="1435" spans="6:16">
      <c r="F1435" s="76"/>
      <c r="G1435" s="117"/>
      <c r="I1435" s="81"/>
      <c r="L1435" s="117"/>
      <c r="P1435" s="81"/>
    </row>
    <row r="1436" spans="6:16">
      <c r="F1436" s="76"/>
      <c r="G1436" s="117"/>
      <c r="I1436" s="81"/>
      <c r="L1436" s="117"/>
      <c r="P1436" s="81"/>
    </row>
    <row r="1437" spans="6:16">
      <c r="F1437" s="76"/>
      <c r="G1437" s="117"/>
      <c r="I1437" s="81"/>
      <c r="L1437" s="117"/>
      <c r="P1437" s="81"/>
    </row>
    <row r="1438" spans="6:16">
      <c r="F1438" s="76"/>
      <c r="G1438" s="117"/>
      <c r="I1438" s="81"/>
      <c r="L1438" s="117"/>
      <c r="P1438" s="81"/>
    </row>
    <row r="1439" spans="6:16">
      <c r="F1439" s="76"/>
      <c r="G1439" s="117"/>
      <c r="I1439" s="81"/>
      <c r="L1439" s="117"/>
      <c r="P1439" s="81"/>
    </row>
    <row r="1440" spans="6:16">
      <c r="F1440" s="76"/>
      <c r="G1440" s="117"/>
      <c r="I1440" s="81"/>
      <c r="L1440" s="117"/>
      <c r="P1440" s="81"/>
    </row>
    <row r="1441" spans="6:16">
      <c r="F1441" s="76"/>
      <c r="G1441" s="117"/>
      <c r="I1441" s="81"/>
      <c r="L1441" s="117"/>
      <c r="P1441" s="81"/>
    </row>
    <row r="1442" spans="6:16">
      <c r="F1442" s="76"/>
      <c r="G1442" s="117"/>
      <c r="I1442" s="81"/>
      <c r="L1442" s="117"/>
      <c r="P1442" s="81"/>
    </row>
    <row r="1443" spans="6:16">
      <c r="F1443" s="76"/>
      <c r="G1443" s="117"/>
      <c r="I1443" s="81"/>
      <c r="L1443" s="117"/>
      <c r="P1443" s="81"/>
    </row>
    <row r="1444" spans="6:16">
      <c r="F1444" s="76"/>
      <c r="G1444" s="117"/>
      <c r="I1444" s="81"/>
      <c r="L1444" s="117"/>
      <c r="P1444" s="81"/>
    </row>
    <row r="1445" spans="6:16">
      <c r="F1445" s="76"/>
      <c r="G1445" s="117"/>
      <c r="I1445" s="81"/>
      <c r="L1445" s="117"/>
      <c r="P1445" s="81"/>
    </row>
    <row r="1446" spans="6:16">
      <c r="F1446" s="76"/>
      <c r="G1446" s="117"/>
      <c r="I1446" s="81"/>
      <c r="L1446" s="117"/>
      <c r="P1446" s="81"/>
    </row>
    <row r="1447" spans="6:16">
      <c r="F1447" s="76"/>
      <c r="G1447" s="117"/>
      <c r="I1447" s="81"/>
      <c r="L1447" s="117"/>
      <c r="P1447" s="81"/>
    </row>
    <row r="1448" spans="6:16">
      <c r="F1448" s="76"/>
      <c r="G1448" s="117"/>
      <c r="I1448" s="81"/>
      <c r="L1448" s="117"/>
      <c r="P1448" s="81"/>
    </row>
    <row r="1449" spans="6:16">
      <c r="F1449" s="76"/>
      <c r="G1449" s="117"/>
      <c r="I1449" s="81"/>
      <c r="L1449" s="117"/>
      <c r="P1449" s="81"/>
    </row>
    <row r="1450" spans="6:16">
      <c r="F1450" s="76"/>
      <c r="G1450" s="117"/>
      <c r="I1450" s="81"/>
      <c r="L1450" s="117"/>
      <c r="P1450" s="81"/>
    </row>
    <row r="1451" spans="6:16">
      <c r="F1451" s="76"/>
      <c r="G1451" s="117"/>
      <c r="I1451" s="81"/>
      <c r="L1451" s="117"/>
      <c r="P1451" s="81"/>
    </row>
    <row r="1452" spans="6:16">
      <c r="F1452" s="76"/>
      <c r="G1452" s="117"/>
      <c r="I1452" s="81"/>
      <c r="L1452" s="117"/>
      <c r="P1452" s="81"/>
    </row>
    <row r="1453" spans="6:16">
      <c r="F1453" s="76"/>
      <c r="G1453" s="117"/>
      <c r="I1453" s="81"/>
      <c r="L1453" s="117"/>
      <c r="P1453" s="81"/>
    </row>
    <row r="1454" spans="6:16">
      <c r="F1454" s="76"/>
      <c r="G1454" s="117"/>
      <c r="I1454" s="81"/>
      <c r="L1454" s="117"/>
      <c r="P1454" s="81"/>
    </row>
    <row r="1455" spans="6:16">
      <c r="F1455" s="76"/>
      <c r="G1455" s="117"/>
      <c r="I1455" s="81"/>
      <c r="L1455" s="117"/>
      <c r="P1455" s="81"/>
    </row>
    <row r="1456" spans="6:16">
      <c r="F1456" s="76"/>
      <c r="G1456" s="117"/>
      <c r="I1456" s="81"/>
      <c r="L1456" s="117"/>
      <c r="P1456" s="81"/>
    </row>
    <row r="1457" spans="6:16">
      <c r="F1457" s="76"/>
      <c r="G1457" s="117"/>
      <c r="I1457" s="81"/>
      <c r="L1457" s="117"/>
      <c r="P1457" s="81"/>
    </row>
    <row r="1458" spans="6:16">
      <c r="F1458" s="76"/>
      <c r="G1458" s="117"/>
      <c r="I1458" s="81"/>
      <c r="L1458" s="117"/>
      <c r="P1458" s="81"/>
    </row>
    <row r="1459" spans="6:16">
      <c r="F1459" s="76"/>
      <c r="G1459" s="117"/>
      <c r="I1459" s="81"/>
      <c r="L1459" s="117"/>
      <c r="P1459" s="81"/>
    </row>
    <row r="1460" spans="6:16">
      <c r="F1460" s="76"/>
      <c r="G1460" s="117"/>
      <c r="I1460" s="81"/>
      <c r="L1460" s="117"/>
      <c r="P1460" s="81"/>
    </row>
    <row r="1461" spans="6:16">
      <c r="F1461" s="76"/>
      <c r="G1461" s="117"/>
      <c r="I1461" s="81"/>
      <c r="L1461" s="117"/>
      <c r="P1461" s="81"/>
    </row>
    <row r="1462" spans="6:16">
      <c r="F1462" s="76"/>
      <c r="G1462" s="117"/>
      <c r="I1462" s="81"/>
      <c r="L1462" s="117"/>
      <c r="P1462" s="81"/>
    </row>
    <row r="1463" spans="6:16">
      <c r="F1463" s="76"/>
      <c r="G1463" s="117"/>
      <c r="I1463" s="81"/>
      <c r="L1463" s="117"/>
      <c r="P1463" s="81"/>
    </row>
    <row r="1464" spans="6:16">
      <c r="F1464" s="76"/>
      <c r="G1464" s="117"/>
      <c r="I1464" s="81"/>
      <c r="L1464" s="117"/>
      <c r="P1464" s="81"/>
    </row>
    <row r="1465" spans="6:16">
      <c r="F1465" s="76"/>
      <c r="G1465" s="117"/>
      <c r="I1465" s="81"/>
      <c r="L1465" s="117"/>
      <c r="P1465" s="81"/>
    </row>
    <row r="1466" spans="6:16">
      <c r="F1466" s="76"/>
      <c r="G1466" s="117"/>
      <c r="I1466" s="81"/>
      <c r="L1466" s="117"/>
      <c r="P1466" s="81"/>
    </row>
    <row r="1467" spans="6:16">
      <c r="F1467" s="76"/>
      <c r="G1467" s="117"/>
      <c r="I1467" s="81"/>
      <c r="L1467" s="117"/>
      <c r="P1467" s="81"/>
    </row>
    <row r="1468" spans="6:16">
      <c r="F1468" s="76"/>
      <c r="G1468" s="117"/>
      <c r="I1468" s="81"/>
      <c r="L1468" s="117"/>
      <c r="P1468" s="81"/>
    </row>
    <row r="1469" spans="6:16">
      <c r="F1469" s="76"/>
      <c r="G1469" s="117"/>
      <c r="I1469" s="81"/>
      <c r="L1469" s="117"/>
      <c r="P1469" s="81"/>
    </row>
    <row r="1470" spans="6:16">
      <c r="F1470" s="76"/>
      <c r="G1470" s="117"/>
      <c r="I1470" s="81"/>
      <c r="L1470" s="117"/>
      <c r="P1470" s="81"/>
    </row>
    <row r="1471" spans="6:16">
      <c r="F1471" s="76"/>
      <c r="G1471" s="117"/>
      <c r="I1471" s="81"/>
      <c r="L1471" s="117"/>
      <c r="P1471" s="81"/>
    </row>
    <row r="1472" spans="6:16">
      <c r="F1472" s="76"/>
      <c r="G1472" s="117"/>
      <c r="I1472" s="81"/>
      <c r="L1472" s="117"/>
      <c r="P1472" s="81"/>
    </row>
    <row r="1473" spans="6:16">
      <c r="F1473" s="76"/>
      <c r="G1473" s="117"/>
      <c r="I1473" s="81"/>
      <c r="L1473" s="117"/>
      <c r="P1473" s="81"/>
    </row>
    <row r="1474" spans="6:16">
      <c r="F1474" s="76"/>
      <c r="G1474" s="117"/>
      <c r="I1474" s="81"/>
      <c r="L1474" s="117"/>
      <c r="P1474" s="81"/>
    </row>
    <row r="1475" spans="6:16">
      <c r="F1475" s="76"/>
      <c r="G1475" s="117"/>
      <c r="I1475" s="81"/>
      <c r="L1475" s="117"/>
      <c r="P1475" s="81"/>
    </row>
    <row r="1476" spans="6:16">
      <c r="F1476" s="76"/>
      <c r="G1476" s="117"/>
      <c r="I1476" s="81"/>
      <c r="L1476" s="117"/>
      <c r="P1476" s="81"/>
    </row>
    <row r="1477" spans="6:16">
      <c r="F1477" s="76"/>
      <c r="G1477" s="117"/>
      <c r="I1477" s="81"/>
      <c r="L1477" s="117"/>
      <c r="P1477" s="81"/>
    </row>
    <row r="1478" spans="6:16">
      <c r="F1478" s="76"/>
      <c r="G1478" s="117"/>
      <c r="I1478" s="81"/>
      <c r="L1478" s="117"/>
      <c r="P1478" s="81"/>
    </row>
    <row r="1479" spans="6:16">
      <c r="F1479" s="76"/>
      <c r="G1479" s="117"/>
      <c r="I1479" s="81"/>
      <c r="L1479" s="117"/>
      <c r="P1479" s="81"/>
    </row>
    <row r="1480" spans="6:16">
      <c r="F1480" s="76"/>
      <c r="G1480" s="117"/>
      <c r="I1480" s="81"/>
      <c r="L1480" s="117"/>
      <c r="P1480" s="81"/>
    </row>
    <row r="1481" spans="6:16">
      <c r="F1481" s="76"/>
      <c r="G1481" s="117"/>
      <c r="I1481" s="81"/>
      <c r="L1481" s="117"/>
      <c r="P1481" s="81"/>
    </row>
    <row r="1482" spans="6:16">
      <c r="F1482" s="76"/>
      <c r="G1482" s="117"/>
      <c r="I1482" s="81"/>
      <c r="L1482" s="117"/>
      <c r="P1482" s="81"/>
    </row>
    <row r="1483" spans="6:16">
      <c r="F1483" s="76"/>
      <c r="G1483" s="117"/>
      <c r="I1483" s="81"/>
      <c r="L1483" s="117"/>
      <c r="P1483" s="81"/>
    </row>
    <row r="1484" spans="6:16">
      <c r="F1484" s="76"/>
      <c r="G1484" s="117"/>
      <c r="I1484" s="81"/>
      <c r="L1484" s="117"/>
      <c r="P1484" s="81"/>
    </row>
    <row r="1485" spans="6:16">
      <c r="F1485" s="76"/>
      <c r="G1485" s="117"/>
      <c r="I1485" s="81"/>
      <c r="L1485" s="117"/>
      <c r="P1485" s="81"/>
    </row>
    <row r="1486" spans="6:16">
      <c r="F1486" s="76"/>
      <c r="G1486" s="117"/>
      <c r="I1486" s="81"/>
      <c r="L1486" s="117"/>
      <c r="P1486" s="81"/>
    </row>
    <row r="1487" spans="6:16">
      <c r="F1487" s="76"/>
      <c r="G1487" s="117"/>
      <c r="I1487" s="81"/>
      <c r="L1487" s="117"/>
      <c r="P1487" s="81"/>
    </row>
    <row r="1488" spans="6:16">
      <c r="F1488" s="76"/>
      <c r="G1488" s="117"/>
      <c r="I1488" s="81"/>
      <c r="L1488" s="117"/>
      <c r="P1488" s="81"/>
    </row>
    <row r="1489" spans="6:16">
      <c r="F1489" s="76"/>
      <c r="G1489" s="117"/>
      <c r="I1489" s="81"/>
      <c r="L1489" s="117"/>
      <c r="P1489" s="81"/>
    </row>
    <row r="1490" spans="6:16">
      <c r="F1490" s="76"/>
      <c r="G1490" s="117"/>
      <c r="I1490" s="81"/>
      <c r="L1490" s="117"/>
      <c r="P1490" s="81"/>
    </row>
    <row r="1491" spans="6:16">
      <c r="F1491" s="76"/>
      <c r="G1491" s="117"/>
      <c r="I1491" s="81"/>
      <c r="L1491" s="117"/>
      <c r="P1491" s="81"/>
    </row>
    <row r="1492" spans="6:16">
      <c r="F1492" s="76"/>
      <c r="G1492" s="117"/>
      <c r="I1492" s="81"/>
      <c r="L1492" s="117"/>
      <c r="P1492" s="81"/>
    </row>
    <row r="1493" spans="6:16">
      <c r="F1493" s="76"/>
      <c r="G1493" s="117"/>
      <c r="I1493" s="81"/>
      <c r="L1493" s="117"/>
      <c r="P1493" s="81"/>
    </row>
    <row r="1494" spans="6:16">
      <c r="F1494" s="76"/>
      <c r="G1494" s="117"/>
      <c r="I1494" s="81"/>
      <c r="L1494" s="117"/>
      <c r="P1494" s="81"/>
    </row>
    <row r="1495" spans="6:16">
      <c r="F1495" s="76"/>
      <c r="G1495" s="117"/>
      <c r="I1495" s="81"/>
      <c r="L1495" s="117"/>
      <c r="P1495" s="81"/>
    </row>
    <row r="1496" spans="6:16">
      <c r="F1496" s="76"/>
      <c r="G1496" s="117"/>
      <c r="I1496" s="81"/>
      <c r="L1496" s="117"/>
      <c r="P1496" s="81"/>
    </row>
    <row r="1497" spans="6:16">
      <c r="F1497" s="76"/>
      <c r="G1497" s="117"/>
      <c r="I1497" s="81"/>
      <c r="L1497" s="117"/>
      <c r="P1497" s="81"/>
    </row>
    <row r="1498" spans="6:16">
      <c r="F1498" s="76"/>
      <c r="G1498" s="117"/>
      <c r="I1498" s="81"/>
      <c r="L1498" s="117"/>
      <c r="P1498" s="81"/>
    </row>
    <row r="1499" spans="6:16">
      <c r="F1499" s="76"/>
      <c r="G1499" s="117"/>
      <c r="I1499" s="81"/>
      <c r="L1499" s="117"/>
      <c r="P1499" s="81"/>
    </row>
    <row r="1500" spans="6:16">
      <c r="F1500" s="76"/>
      <c r="G1500" s="117"/>
      <c r="I1500" s="81"/>
      <c r="L1500" s="117"/>
      <c r="P1500" s="81"/>
    </row>
    <row r="1501" spans="6:16">
      <c r="F1501" s="76"/>
      <c r="G1501" s="117"/>
      <c r="I1501" s="81"/>
      <c r="L1501" s="117"/>
      <c r="P1501" s="81"/>
    </row>
    <row r="1502" spans="6:16">
      <c r="F1502" s="76"/>
      <c r="G1502" s="117"/>
      <c r="I1502" s="81"/>
      <c r="L1502" s="117"/>
      <c r="P1502" s="81"/>
    </row>
    <row r="1503" spans="6:16">
      <c r="F1503" s="76"/>
      <c r="G1503" s="117"/>
      <c r="I1503" s="81"/>
      <c r="L1503" s="117"/>
      <c r="P1503" s="81"/>
    </row>
    <row r="1504" spans="6:16">
      <c r="F1504" s="76"/>
      <c r="G1504" s="117"/>
      <c r="I1504" s="81"/>
      <c r="L1504" s="117"/>
      <c r="P1504" s="81"/>
    </row>
    <row r="1505" spans="6:16">
      <c r="F1505" s="76"/>
      <c r="G1505" s="117"/>
      <c r="I1505" s="81"/>
      <c r="L1505" s="117"/>
      <c r="P1505" s="81"/>
    </row>
    <row r="1506" spans="6:16">
      <c r="F1506" s="76"/>
      <c r="G1506" s="117"/>
      <c r="I1506" s="81"/>
      <c r="L1506" s="117"/>
      <c r="P1506" s="81"/>
    </row>
    <row r="1507" spans="6:16">
      <c r="F1507" s="76"/>
      <c r="G1507" s="117"/>
      <c r="I1507" s="81"/>
      <c r="L1507" s="117"/>
      <c r="P1507" s="81"/>
    </row>
    <row r="1508" spans="6:16">
      <c r="F1508" s="76"/>
      <c r="G1508" s="117"/>
      <c r="I1508" s="81"/>
      <c r="L1508" s="117"/>
      <c r="P1508" s="81"/>
    </row>
    <row r="1509" spans="6:16">
      <c r="F1509" s="76"/>
      <c r="G1509" s="117"/>
      <c r="I1509" s="81"/>
      <c r="L1509" s="117"/>
      <c r="P1509" s="81"/>
    </row>
    <row r="1510" spans="6:16">
      <c r="F1510" s="76"/>
      <c r="G1510" s="117"/>
      <c r="I1510" s="81"/>
      <c r="L1510" s="117"/>
      <c r="P1510" s="81"/>
    </row>
    <row r="1511" spans="6:16">
      <c r="F1511" s="76"/>
      <c r="G1511" s="117"/>
      <c r="I1511" s="81"/>
      <c r="L1511" s="117"/>
      <c r="P1511" s="81"/>
    </row>
    <row r="1512" spans="6:16">
      <c r="F1512" s="76"/>
      <c r="G1512" s="117"/>
      <c r="I1512" s="81"/>
      <c r="L1512" s="117"/>
      <c r="P1512" s="81"/>
    </row>
    <row r="1513" spans="6:16">
      <c r="F1513" s="76"/>
      <c r="G1513" s="117"/>
      <c r="I1513" s="81"/>
      <c r="L1513" s="117"/>
      <c r="P1513" s="81"/>
    </row>
    <row r="1514" spans="6:16">
      <c r="F1514" s="76"/>
      <c r="G1514" s="117"/>
      <c r="I1514" s="81"/>
      <c r="L1514" s="117"/>
      <c r="P1514" s="81"/>
    </row>
    <row r="1515" spans="6:16">
      <c r="F1515" s="76"/>
      <c r="G1515" s="117"/>
      <c r="I1515" s="81"/>
      <c r="L1515" s="117"/>
      <c r="P1515" s="81"/>
    </row>
    <row r="1516" spans="6:16">
      <c r="F1516" s="76"/>
      <c r="G1516" s="117"/>
      <c r="I1516" s="81"/>
      <c r="L1516" s="117"/>
      <c r="P1516" s="81"/>
    </row>
    <row r="1517" spans="6:16">
      <c r="F1517" s="76"/>
      <c r="G1517" s="117"/>
      <c r="I1517" s="81"/>
      <c r="L1517" s="117"/>
      <c r="P1517" s="81"/>
    </row>
    <row r="1518" spans="6:16">
      <c r="F1518" s="76"/>
      <c r="G1518" s="117"/>
      <c r="I1518" s="81"/>
      <c r="L1518" s="117"/>
      <c r="P1518" s="81"/>
    </row>
    <row r="1519" spans="6:16">
      <c r="F1519" s="76"/>
      <c r="G1519" s="117"/>
      <c r="I1519" s="81"/>
      <c r="L1519" s="117"/>
      <c r="P1519" s="81"/>
    </row>
    <row r="1520" spans="6:16">
      <c r="F1520" s="76"/>
      <c r="G1520" s="117"/>
      <c r="I1520" s="81"/>
      <c r="L1520" s="117"/>
      <c r="P1520" s="81"/>
    </row>
    <row r="1521" spans="6:16">
      <c r="F1521" s="76"/>
      <c r="G1521" s="117"/>
      <c r="I1521" s="81"/>
      <c r="L1521" s="117"/>
      <c r="P1521" s="81"/>
    </row>
    <row r="1522" spans="6:16">
      <c r="F1522" s="76"/>
      <c r="G1522" s="117"/>
      <c r="I1522" s="81"/>
      <c r="L1522" s="117"/>
      <c r="P1522" s="81"/>
    </row>
    <row r="1523" spans="6:16">
      <c r="F1523" s="76"/>
      <c r="G1523" s="117"/>
      <c r="I1523" s="81"/>
      <c r="L1523" s="117"/>
      <c r="P1523" s="81"/>
    </row>
    <row r="1524" spans="6:16">
      <c r="F1524" s="76"/>
      <c r="G1524" s="117"/>
      <c r="I1524" s="81"/>
      <c r="L1524" s="117"/>
      <c r="P1524" s="81"/>
    </row>
    <row r="1525" spans="6:16">
      <c r="F1525" s="76"/>
      <c r="G1525" s="117"/>
      <c r="I1525" s="81"/>
      <c r="L1525" s="117"/>
      <c r="P1525" s="81"/>
    </row>
    <row r="1526" spans="6:16">
      <c r="F1526" s="76"/>
      <c r="G1526" s="117"/>
      <c r="I1526" s="81"/>
      <c r="L1526" s="117"/>
      <c r="P1526" s="81"/>
    </row>
    <row r="1527" spans="6:16">
      <c r="F1527" s="76"/>
      <c r="G1527" s="117"/>
      <c r="I1527" s="81"/>
      <c r="L1527" s="117"/>
      <c r="P1527" s="81"/>
    </row>
    <row r="1528" spans="6:16">
      <c r="F1528" s="76"/>
      <c r="G1528" s="117"/>
      <c r="I1528" s="81"/>
      <c r="L1528" s="117"/>
      <c r="P1528" s="81"/>
    </row>
    <row r="1529" spans="6:16">
      <c r="F1529" s="76"/>
      <c r="G1529" s="117"/>
      <c r="I1529" s="81"/>
      <c r="L1529" s="117"/>
      <c r="P1529" s="81"/>
    </row>
    <row r="1530" spans="6:16">
      <c r="F1530" s="76"/>
      <c r="G1530" s="117"/>
      <c r="I1530" s="81"/>
      <c r="L1530" s="117"/>
      <c r="P1530" s="81"/>
    </row>
    <row r="1531" spans="6:16">
      <c r="F1531" s="76"/>
      <c r="G1531" s="117"/>
      <c r="I1531" s="81"/>
      <c r="L1531" s="117"/>
      <c r="P1531" s="81"/>
    </row>
    <row r="1532" spans="6:16">
      <c r="F1532" s="76"/>
      <c r="G1532" s="117"/>
      <c r="I1532" s="81"/>
      <c r="L1532" s="117"/>
      <c r="P1532" s="81"/>
    </row>
    <row r="1533" spans="6:16">
      <c r="F1533" s="76"/>
      <c r="G1533" s="117"/>
      <c r="I1533" s="81"/>
      <c r="L1533" s="117"/>
      <c r="P1533" s="81"/>
    </row>
    <row r="1534" spans="6:16">
      <c r="F1534" s="76"/>
      <c r="G1534" s="117"/>
      <c r="I1534" s="81"/>
      <c r="L1534" s="117"/>
      <c r="P1534" s="81"/>
    </row>
    <row r="1535" spans="6:16">
      <c r="F1535" s="76"/>
      <c r="G1535" s="117"/>
      <c r="I1535" s="81"/>
      <c r="L1535" s="117"/>
      <c r="P1535" s="81"/>
    </row>
    <row r="1536" spans="6:16">
      <c r="F1536" s="76"/>
      <c r="G1536" s="117"/>
      <c r="I1536" s="81"/>
      <c r="L1536" s="117"/>
      <c r="P1536" s="81"/>
    </row>
    <row r="1537" spans="6:16">
      <c r="F1537" s="76"/>
      <c r="G1537" s="117"/>
      <c r="I1537" s="81"/>
      <c r="L1537" s="117"/>
      <c r="P1537" s="81"/>
    </row>
    <row r="1538" spans="6:16">
      <c r="F1538" s="76"/>
      <c r="G1538" s="117"/>
      <c r="I1538" s="81"/>
      <c r="L1538" s="117"/>
      <c r="P1538" s="81"/>
    </row>
    <row r="1539" spans="6:16">
      <c r="F1539" s="76"/>
      <c r="G1539" s="117"/>
      <c r="I1539" s="81"/>
      <c r="L1539" s="117"/>
      <c r="P1539" s="81"/>
    </row>
    <row r="1540" spans="6:16">
      <c r="F1540" s="76"/>
      <c r="G1540" s="117"/>
      <c r="I1540" s="81"/>
      <c r="L1540" s="117"/>
      <c r="P1540" s="81"/>
    </row>
    <row r="1541" spans="6:16">
      <c r="F1541" s="76"/>
      <c r="G1541" s="117"/>
      <c r="I1541" s="81"/>
      <c r="L1541" s="117"/>
      <c r="P1541" s="81"/>
    </row>
    <row r="1542" spans="6:16">
      <c r="F1542" s="76"/>
      <c r="G1542" s="117"/>
      <c r="I1542" s="81"/>
      <c r="L1542" s="117"/>
      <c r="P1542" s="81"/>
    </row>
    <row r="1543" spans="6:16">
      <c r="F1543" s="76"/>
      <c r="G1543" s="117"/>
      <c r="I1543" s="81"/>
      <c r="L1543" s="117"/>
      <c r="P1543" s="81"/>
    </row>
    <row r="1544" spans="6:16">
      <c r="F1544" s="76"/>
      <c r="G1544" s="117"/>
      <c r="I1544" s="81"/>
      <c r="L1544" s="117"/>
      <c r="P1544" s="81"/>
    </row>
    <row r="1545" spans="6:16">
      <c r="F1545" s="76"/>
      <c r="G1545" s="117"/>
      <c r="I1545" s="81"/>
      <c r="L1545" s="117"/>
      <c r="P1545" s="81"/>
    </row>
    <row r="1546" spans="6:16">
      <c r="F1546" s="76"/>
      <c r="G1546" s="117"/>
      <c r="I1546" s="81"/>
      <c r="L1546" s="117"/>
      <c r="P1546" s="81"/>
    </row>
    <row r="1547" spans="6:16">
      <c r="F1547" s="76"/>
      <c r="G1547" s="117"/>
      <c r="I1547" s="81"/>
      <c r="L1547" s="117"/>
      <c r="P1547" s="81"/>
    </row>
    <row r="1548" spans="6:16">
      <c r="F1548" s="76"/>
      <c r="G1548" s="117"/>
      <c r="I1548" s="81"/>
      <c r="L1548" s="117"/>
      <c r="P1548" s="81"/>
    </row>
    <row r="1549" spans="6:16">
      <c r="F1549" s="76"/>
      <c r="G1549" s="117"/>
      <c r="I1549" s="81"/>
      <c r="L1549" s="117"/>
      <c r="P1549" s="81"/>
    </row>
    <row r="1550" spans="6:16">
      <c r="F1550" s="76"/>
      <c r="G1550" s="117"/>
      <c r="I1550" s="81"/>
      <c r="L1550" s="117"/>
      <c r="P1550" s="81"/>
    </row>
    <row r="1551" spans="6:16">
      <c r="F1551" s="76"/>
      <c r="G1551" s="117"/>
      <c r="I1551" s="81"/>
      <c r="L1551" s="117"/>
      <c r="P1551" s="81"/>
    </row>
    <row r="1552" spans="6:16">
      <c r="F1552" s="76"/>
      <c r="G1552" s="117"/>
      <c r="I1552" s="81"/>
      <c r="L1552" s="117"/>
      <c r="P1552" s="81"/>
    </row>
    <row r="1553" spans="6:16">
      <c r="F1553" s="76"/>
      <c r="G1553" s="117"/>
      <c r="I1553" s="81"/>
      <c r="L1553" s="117"/>
      <c r="P1553" s="81"/>
    </row>
    <row r="1554" spans="6:16">
      <c r="F1554" s="76"/>
      <c r="G1554" s="117"/>
      <c r="I1554" s="81"/>
      <c r="L1554" s="117"/>
      <c r="P1554" s="81"/>
    </row>
    <row r="1555" spans="6:16">
      <c r="F1555" s="76"/>
      <c r="G1555" s="117"/>
      <c r="I1555" s="81"/>
      <c r="L1555" s="117"/>
      <c r="P1555" s="81"/>
    </row>
    <row r="1556" spans="6:16">
      <c r="F1556" s="76"/>
      <c r="G1556" s="117"/>
      <c r="I1556" s="81"/>
      <c r="L1556" s="117"/>
      <c r="P1556" s="81"/>
    </row>
    <row r="1557" spans="6:16">
      <c r="F1557" s="76"/>
      <c r="G1557" s="117"/>
      <c r="I1557" s="81"/>
      <c r="L1557" s="117"/>
      <c r="P1557" s="81"/>
    </row>
    <row r="1558" spans="6:16">
      <c r="F1558" s="76"/>
      <c r="G1558" s="117"/>
      <c r="I1558" s="81"/>
      <c r="L1558" s="117"/>
      <c r="P1558" s="81"/>
    </row>
    <row r="1559" spans="6:16">
      <c r="F1559" s="76"/>
      <c r="G1559" s="117"/>
      <c r="I1559" s="81"/>
      <c r="L1559" s="117"/>
      <c r="P1559" s="81"/>
    </row>
    <row r="1560" spans="6:16">
      <c r="F1560" s="76"/>
      <c r="G1560" s="117"/>
      <c r="I1560" s="81"/>
      <c r="L1560" s="117"/>
      <c r="P1560" s="81"/>
    </row>
    <row r="1561" spans="6:16">
      <c r="F1561" s="76"/>
      <c r="G1561" s="117"/>
      <c r="I1561" s="81"/>
      <c r="L1561" s="117"/>
      <c r="P1561" s="81"/>
    </row>
    <row r="1562" spans="6:16">
      <c r="F1562" s="76"/>
      <c r="G1562" s="117"/>
      <c r="I1562" s="81"/>
      <c r="L1562" s="117"/>
      <c r="P1562" s="81"/>
    </row>
    <row r="1563" spans="6:16">
      <c r="F1563" s="76"/>
      <c r="G1563" s="117"/>
      <c r="I1563" s="81"/>
      <c r="L1563" s="117"/>
      <c r="P1563" s="81"/>
    </row>
    <row r="1564" spans="6:16">
      <c r="F1564" s="76"/>
      <c r="G1564" s="117"/>
      <c r="I1564" s="81"/>
      <c r="L1564" s="117"/>
      <c r="P1564" s="81"/>
    </row>
    <row r="1565" spans="6:16">
      <c r="F1565" s="76"/>
      <c r="G1565" s="117"/>
      <c r="I1565" s="81"/>
      <c r="L1565" s="117"/>
      <c r="P1565" s="81"/>
    </row>
    <row r="1566" spans="6:16">
      <c r="F1566" s="76"/>
      <c r="G1566" s="117"/>
      <c r="I1566" s="81"/>
      <c r="L1566" s="117"/>
      <c r="P1566" s="81"/>
    </row>
    <row r="1567" spans="6:16">
      <c r="F1567" s="76"/>
      <c r="G1567" s="117"/>
      <c r="I1567" s="81"/>
      <c r="L1567" s="117"/>
      <c r="P1567" s="81"/>
    </row>
    <row r="1568" spans="6:16">
      <c r="F1568" s="76"/>
      <c r="G1568" s="117"/>
      <c r="I1568" s="81"/>
      <c r="L1568" s="117"/>
      <c r="P1568" s="81"/>
    </row>
    <row r="1569" spans="6:16">
      <c r="F1569" s="76"/>
      <c r="G1569" s="117"/>
      <c r="I1569" s="81"/>
      <c r="L1569" s="117"/>
      <c r="P1569" s="81"/>
    </row>
    <row r="1570" spans="6:16">
      <c r="F1570" s="76"/>
      <c r="G1570" s="117"/>
      <c r="I1570" s="81"/>
      <c r="L1570" s="117"/>
      <c r="P1570" s="81"/>
    </row>
    <row r="1571" spans="6:16">
      <c r="F1571" s="76"/>
      <c r="G1571" s="117"/>
      <c r="I1571" s="81"/>
      <c r="L1571" s="117"/>
      <c r="P1571" s="81"/>
    </row>
    <row r="1572" spans="6:16">
      <c r="F1572" s="76"/>
      <c r="G1572" s="117"/>
      <c r="I1572" s="81"/>
      <c r="L1572" s="117"/>
      <c r="P1572" s="81"/>
    </row>
    <row r="1573" spans="6:16">
      <c r="F1573" s="76"/>
      <c r="G1573" s="117"/>
      <c r="I1573" s="81"/>
      <c r="L1573" s="117"/>
      <c r="P1573" s="81"/>
    </row>
    <row r="1574" spans="6:16">
      <c r="F1574" s="76"/>
      <c r="G1574" s="117"/>
      <c r="I1574" s="81"/>
      <c r="L1574" s="117"/>
      <c r="P1574" s="81"/>
    </row>
    <row r="1575" spans="6:16">
      <c r="F1575" s="76"/>
      <c r="G1575" s="117"/>
      <c r="I1575" s="81"/>
      <c r="L1575" s="117"/>
      <c r="P1575" s="81"/>
    </row>
    <row r="1576" spans="6:16">
      <c r="F1576" s="76"/>
      <c r="G1576" s="117"/>
      <c r="I1576" s="81"/>
      <c r="L1576" s="117"/>
      <c r="P1576" s="81"/>
    </row>
    <row r="1577" spans="6:16">
      <c r="F1577" s="76"/>
      <c r="G1577" s="117"/>
      <c r="I1577" s="81"/>
      <c r="L1577" s="117"/>
      <c r="P1577" s="81"/>
    </row>
    <row r="1578" spans="6:16">
      <c r="F1578" s="76"/>
      <c r="G1578" s="117"/>
      <c r="I1578" s="81"/>
      <c r="L1578" s="117"/>
      <c r="P1578" s="81"/>
    </row>
    <row r="1579" spans="6:16">
      <c r="F1579" s="76"/>
      <c r="G1579" s="117"/>
      <c r="I1579" s="81"/>
      <c r="L1579" s="117"/>
      <c r="P1579" s="81"/>
    </row>
    <row r="1580" spans="6:16">
      <c r="F1580" s="76"/>
      <c r="G1580" s="117"/>
      <c r="I1580" s="81"/>
      <c r="L1580" s="117"/>
      <c r="P1580" s="81"/>
    </row>
    <row r="1581" spans="6:16">
      <c r="F1581" s="76"/>
      <c r="G1581" s="117"/>
      <c r="I1581" s="81"/>
      <c r="L1581" s="117"/>
      <c r="P1581" s="81"/>
    </row>
    <row r="1582" spans="6:16">
      <c r="F1582" s="76"/>
      <c r="G1582" s="117"/>
      <c r="I1582" s="81"/>
      <c r="L1582" s="117"/>
      <c r="P1582" s="81"/>
    </row>
    <row r="1583" spans="6:16">
      <c r="F1583" s="76"/>
      <c r="G1583" s="117"/>
      <c r="I1583" s="81"/>
      <c r="L1583" s="117"/>
      <c r="P1583" s="81"/>
    </row>
    <row r="1584" spans="6:16">
      <c r="F1584" s="76"/>
      <c r="G1584" s="117"/>
      <c r="I1584" s="81"/>
      <c r="L1584" s="117"/>
      <c r="P1584" s="81"/>
    </row>
    <row r="1585" spans="6:16">
      <c r="F1585" s="76"/>
      <c r="G1585" s="117"/>
      <c r="I1585" s="81"/>
      <c r="L1585" s="117"/>
      <c r="P1585" s="81"/>
    </row>
    <row r="1586" spans="6:16">
      <c r="F1586" s="76"/>
      <c r="G1586" s="117"/>
      <c r="I1586" s="81"/>
      <c r="L1586" s="117"/>
      <c r="P1586" s="81"/>
    </row>
    <row r="1587" spans="6:16">
      <c r="F1587" s="76"/>
      <c r="G1587" s="117"/>
      <c r="I1587" s="81"/>
      <c r="L1587" s="117"/>
      <c r="P1587" s="81"/>
    </row>
    <row r="1588" spans="6:16">
      <c r="F1588" s="76"/>
      <c r="G1588" s="117"/>
      <c r="I1588" s="81"/>
      <c r="L1588" s="117"/>
      <c r="P1588" s="81"/>
    </row>
    <row r="1589" spans="6:16">
      <c r="F1589" s="76"/>
      <c r="G1589" s="117"/>
      <c r="I1589" s="81"/>
      <c r="L1589" s="117"/>
      <c r="P1589" s="81"/>
    </row>
    <row r="1590" spans="6:16">
      <c r="F1590" s="76"/>
      <c r="G1590" s="117"/>
      <c r="I1590" s="81"/>
      <c r="L1590" s="117"/>
      <c r="P1590" s="81"/>
    </row>
    <row r="1591" spans="6:16">
      <c r="F1591" s="76"/>
      <c r="G1591" s="117"/>
      <c r="I1591" s="81"/>
      <c r="L1591" s="117"/>
      <c r="P1591" s="81"/>
    </row>
    <row r="1592" spans="6:16">
      <c r="F1592" s="76"/>
      <c r="G1592" s="117"/>
      <c r="I1592" s="81"/>
      <c r="L1592" s="117"/>
      <c r="P1592" s="81"/>
    </row>
    <row r="1593" spans="6:16">
      <c r="F1593" s="76"/>
      <c r="G1593" s="117"/>
      <c r="I1593" s="81"/>
      <c r="L1593" s="117"/>
      <c r="P1593" s="81"/>
    </row>
    <row r="1594" spans="6:16">
      <c r="F1594" s="76"/>
      <c r="G1594" s="117"/>
      <c r="I1594" s="81"/>
      <c r="L1594" s="117"/>
      <c r="P1594" s="81"/>
    </row>
    <row r="1595" spans="6:16">
      <c r="F1595" s="76"/>
      <c r="G1595" s="117"/>
      <c r="I1595" s="81"/>
      <c r="L1595" s="117"/>
      <c r="P1595" s="81"/>
    </row>
    <row r="1596" spans="6:16">
      <c r="F1596" s="76"/>
      <c r="G1596" s="117"/>
      <c r="I1596" s="81"/>
      <c r="L1596" s="117"/>
      <c r="P1596" s="81"/>
    </row>
    <row r="1597" spans="6:16">
      <c r="F1597" s="76"/>
      <c r="G1597" s="117"/>
      <c r="I1597" s="81"/>
      <c r="L1597" s="117"/>
      <c r="P1597" s="81"/>
    </row>
    <row r="1598" spans="6:16">
      <c r="F1598" s="76"/>
      <c r="G1598" s="117"/>
      <c r="I1598" s="81"/>
      <c r="L1598" s="117"/>
      <c r="P1598" s="81"/>
    </row>
    <row r="1599" spans="6:16">
      <c r="F1599" s="76"/>
      <c r="G1599" s="117"/>
      <c r="I1599" s="81"/>
      <c r="L1599" s="117"/>
      <c r="P1599" s="81"/>
    </row>
    <row r="1600" spans="6:16">
      <c r="F1600" s="76"/>
      <c r="G1600" s="117"/>
      <c r="I1600" s="81"/>
      <c r="L1600" s="117"/>
      <c r="P1600" s="81"/>
    </row>
    <row r="1601" spans="6:16">
      <c r="F1601" s="76"/>
      <c r="G1601" s="117"/>
      <c r="I1601" s="81"/>
      <c r="L1601" s="117"/>
      <c r="P1601" s="81"/>
    </row>
    <row r="1602" spans="6:16">
      <c r="F1602" s="76"/>
      <c r="G1602" s="117"/>
      <c r="I1602" s="81"/>
      <c r="L1602" s="117"/>
      <c r="P1602" s="81"/>
    </row>
    <row r="1603" spans="6:16">
      <c r="F1603" s="76"/>
      <c r="G1603" s="117"/>
      <c r="I1603" s="81"/>
      <c r="L1603" s="117"/>
      <c r="P1603" s="81"/>
    </row>
    <row r="1604" spans="6:16">
      <c r="F1604" s="76"/>
      <c r="G1604" s="117"/>
      <c r="I1604" s="81"/>
      <c r="L1604" s="117"/>
      <c r="P1604" s="81"/>
    </row>
    <row r="1605" spans="6:16">
      <c r="F1605" s="76"/>
      <c r="G1605" s="117"/>
      <c r="I1605" s="81"/>
      <c r="L1605" s="117"/>
      <c r="P1605" s="81"/>
    </row>
    <row r="1606" spans="6:16">
      <c r="F1606" s="76"/>
      <c r="G1606" s="117"/>
      <c r="I1606" s="81"/>
      <c r="L1606" s="117"/>
      <c r="P1606" s="81"/>
    </row>
    <row r="1607" spans="6:16">
      <c r="F1607" s="76"/>
      <c r="G1607" s="117"/>
      <c r="I1607" s="81"/>
      <c r="L1607" s="117"/>
      <c r="P1607" s="81"/>
    </row>
    <row r="1608" spans="6:16">
      <c r="F1608" s="76"/>
      <c r="G1608" s="117"/>
      <c r="I1608" s="81"/>
      <c r="L1608" s="117"/>
      <c r="P1608" s="81"/>
    </row>
    <row r="1609" spans="6:16">
      <c r="F1609" s="76"/>
      <c r="G1609" s="117"/>
      <c r="I1609" s="81"/>
      <c r="L1609" s="117"/>
      <c r="P1609" s="81"/>
    </row>
    <row r="1610" spans="6:16">
      <c r="F1610" s="76"/>
      <c r="G1610" s="117"/>
      <c r="I1610" s="81"/>
      <c r="L1610" s="117"/>
      <c r="P1610" s="81"/>
    </row>
    <row r="1611" spans="6:16">
      <c r="F1611" s="76"/>
      <c r="G1611" s="117"/>
      <c r="I1611" s="81"/>
      <c r="L1611" s="117"/>
      <c r="P1611" s="81"/>
    </row>
    <row r="1612" spans="6:16">
      <c r="F1612" s="76"/>
      <c r="G1612" s="117"/>
      <c r="I1612" s="81"/>
      <c r="L1612" s="117"/>
      <c r="P1612" s="81"/>
    </row>
    <row r="1613" spans="6:16">
      <c r="F1613" s="76"/>
      <c r="G1613" s="117"/>
      <c r="I1613" s="81"/>
      <c r="L1613" s="117"/>
      <c r="P1613" s="81"/>
    </row>
    <row r="1614" spans="6:16">
      <c r="F1614" s="76"/>
      <c r="G1614" s="117"/>
      <c r="I1614" s="81"/>
      <c r="L1614" s="117"/>
      <c r="P1614" s="81"/>
    </row>
    <row r="1615" spans="6:16">
      <c r="F1615" s="76"/>
      <c r="G1615" s="117"/>
      <c r="I1615" s="81"/>
      <c r="L1615" s="117"/>
      <c r="P1615" s="81"/>
    </row>
    <row r="1616" spans="6:16">
      <c r="F1616" s="76"/>
      <c r="G1616" s="117"/>
      <c r="I1616" s="81"/>
      <c r="L1616" s="117"/>
      <c r="P1616" s="81"/>
    </row>
    <row r="1617" spans="6:16">
      <c r="F1617" s="76"/>
      <c r="G1617" s="117"/>
      <c r="I1617" s="81"/>
      <c r="L1617" s="117"/>
      <c r="P1617" s="81"/>
    </row>
    <row r="1618" spans="6:16">
      <c r="F1618" s="76"/>
      <c r="G1618" s="117"/>
      <c r="I1618" s="81"/>
      <c r="L1618" s="117"/>
      <c r="P1618" s="81"/>
    </row>
    <row r="1619" spans="6:16">
      <c r="F1619" s="76"/>
      <c r="G1619" s="117"/>
      <c r="I1619" s="81"/>
      <c r="L1619" s="117"/>
      <c r="P1619" s="81"/>
    </row>
    <row r="1620" spans="6:16">
      <c r="F1620" s="76"/>
      <c r="G1620" s="117"/>
      <c r="I1620" s="81"/>
      <c r="L1620" s="117"/>
      <c r="P1620" s="81"/>
    </row>
    <row r="1621" spans="6:16">
      <c r="F1621" s="76"/>
      <c r="G1621" s="117"/>
      <c r="I1621" s="81"/>
      <c r="L1621" s="117"/>
      <c r="P1621" s="81"/>
    </row>
    <row r="1622" spans="6:16">
      <c r="F1622" s="76"/>
      <c r="G1622" s="117"/>
      <c r="I1622" s="81"/>
      <c r="L1622" s="117"/>
      <c r="P1622" s="81"/>
    </row>
    <row r="1623" spans="6:16">
      <c r="F1623" s="76"/>
      <c r="G1623" s="117"/>
      <c r="I1623" s="81"/>
      <c r="L1623" s="117"/>
      <c r="P1623" s="81"/>
    </row>
    <row r="1624" spans="6:16">
      <c r="F1624" s="76"/>
      <c r="G1624" s="117"/>
      <c r="I1624" s="81"/>
      <c r="L1624" s="117"/>
      <c r="P1624" s="81"/>
    </row>
    <row r="1625" spans="6:16">
      <c r="F1625" s="76"/>
      <c r="G1625" s="117"/>
      <c r="I1625" s="81"/>
      <c r="L1625" s="117"/>
      <c r="P1625" s="81"/>
    </row>
    <row r="1626" spans="6:16">
      <c r="F1626" s="76"/>
      <c r="G1626" s="117"/>
      <c r="I1626" s="81"/>
      <c r="L1626" s="117"/>
      <c r="P1626" s="81"/>
    </row>
    <row r="1627" spans="6:16">
      <c r="F1627" s="76"/>
      <c r="G1627" s="117"/>
      <c r="I1627" s="81"/>
      <c r="L1627" s="117"/>
      <c r="P1627" s="81"/>
    </row>
    <row r="1628" spans="6:16">
      <c r="F1628" s="76"/>
      <c r="G1628" s="117"/>
      <c r="I1628" s="81"/>
      <c r="L1628" s="117"/>
      <c r="P1628" s="81"/>
    </row>
    <row r="1629" spans="6:16">
      <c r="F1629" s="76"/>
      <c r="G1629" s="117"/>
      <c r="I1629" s="81"/>
      <c r="L1629" s="117"/>
      <c r="P1629" s="81"/>
    </row>
    <row r="1630" spans="6:16">
      <c r="F1630" s="76"/>
      <c r="G1630" s="117"/>
      <c r="I1630" s="81"/>
      <c r="L1630" s="117"/>
      <c r="P1630" s="81"/>
    </row>
    <row r="1631" spans="6:16">
      <c r="F1631" s="76"/>
      <c r="G1631" s="117"/>
      <c r="I1631" s="81"/>
      <c r="L1631" s="117"/>
      <c r="P1631" s="81"/>
    </row>
    <row r="1632" spans="6:16">
      <c r="F1632" s="76"/>
      <c r="G1632" s="117"/>
      <c r="I1632" s="81"/>
      <c r="L1632" s="117"/>
      <c r="P1632" s="81"/>
    </row>
    <row r="1633" spans="6:16">
      <c r="F1633" s="76"/>
      <c r="G1633" s="117"/>
      <c r="I1633" s="81"/>
      <c r="L1633" s="117"/>
      <c r="P1633" s="81"/>
    </row>
    <row r="1634" spans="6:16">
      <c r="F1634" s="76"/>
      <c r="G1634" s="117"/>
      <c r="I1634" s="81"/>
      <c r="L1634" s="117"/>
      <c r="P1634" s="81"/>
    </row>
    <row r="1635" spans="6:16">
      <c r="F1635" s="76"/>
      <c r="G1635" s="117"/>
      <c r="I1635" s="81"/>
      <c r="L1635" s="117"/>
      <c r="P1635" s="81"/>
    </row>
    <row r="1636" spans="6:16">
      <c r="F1636" s="76"/>
      <c r="G1636" s="117"/>
      <c r="I1636" s="81"/>
      <c r="L1636" s="117"/>
      <c r="P1636" s="81"/>
    </row>
    <row r="1637" spans="6:16">
      <c r="F1637" s="76"/>
      <c r="G1637" s="117"/>
      <c r="I1637" s="81"/>
      <c r="L1637" s="117"/>
      <c r="P1637" s="81"/>
    </row>
    <row r="1638" spans="6:16">
      <c r="F1638" s="76"/>
      <c r="G1638" s="117"/>
      <c r="I1638" s="81"/>
      <c r="L1638" s="117"/>
      <c r="P1638" s="81"/>
    </row>
    <row r="1639" spans="6:16">
      <c r="F1639" s="76"/>
      <c r="G1639" s="117"/>
      <c r="I1639" s="81"/>
      <c r="L1639" s="117"/>
      <c r="P1639" s="81"/>
    </row>
    <row r="1640" spans="6:16">
      <c r="F1640" s="76"/>
      <c r="G1640" s="117"/>
      <c r="I1640" s="81"/>
      <c r="L1640" s="117"/>
      <c r="P1640" s="81"/>
    </row>
    <row r="1641" spans="6:16">
      <c r="F1641" s="76"/>
      <c r="G1641" s="117"/>
      <c r="I1641" s="81"/>
      <c r="L1641" s="117"/>
      <c r="P1641" s="81"/>
    </row>
    <row r="1642" spans="6:16">
      <c r="F1642" s="76"/>
      <c r="G1642" s="117"/>
      <c r="I1642" s="81"/>
      <c r="L1642" s="117"/>
      <c r="P1642" s="81"/>
    </row>
    <row r="1643" spans="6:16">
      <c r="F1643" s="76"/>
      <c r="G1643" s="117"/>
      <c r="I1643" s="81"/>
      <c r="L1643" s="117"/>
      <c r="P1643" s="81"/>
    </row>
    <row r="1644" spans="6:16">
      <c r="F1644" s="76"/>
      <c r="G1644" s="117"/>
      <c r="I1644" s="81"/>
      <c r="L1644" s="117"/>
      <c r="P1644" s="81"/>
    </row>
    <row r="1645" spans="6:16">
      <c r="F1645" s="76"/>
      <c r="G1645" s="117"/>
      <c r="I1645" s="81"/>
      <c r="L1645" s="117"/>
      <c r="P1645" s="81"/>
    </row>
    <row r="1646" spans="6:16">
      <c r="F1646" s="76"/>
      <c r="G1646" s="117"/>
      <c r="I1646" s="81"/>
      <c r="L1646" s="117"/>
      <c r="P1646" s="81"/>
    </row>
    <row r="1647" spans="6:16">
      <c r="F1647" s="76"/>
      <c r="G1647" s="117"/>
      <c r="I1647" s="81"/>
      <c r="L1647" s="117"/>
      <c r="P1647" s="81"/>
    </row>
    <row r="1648" spans="6:16">
      <c r="F1648" s="76"/>
      <c r="G1648" s="117"/>
      <c r="I1648" s="81"/>
      <c r="L1648" s="117"/>
      <c r="P1648" s="81"/>
    </row>
    <row r="1649" spans="6:16">
      <c r="F1649" s="76"/>
      <c r="G1649" s="117"/>
      <c r="I1649" s="81"/>
      <c r="L1649" s="117"/>
      <c r="P1649" s="81"/>
    </row>
    <row r="1650" spans="6:16">
      <c r="F1650" s="76"/>
      <c r="G1650" s="117"/>
      <c r="I1650" s="81"/>
      <c r="L1650" s="117"/>
      <c r="P1650" s="81"/>
    </row>
    <row r="1651" spans="6:16">
      <c r="F1651" s="76"/>
      <c r="G1651" s="117"/>
      <c r="I1651" s="81"/>
      <c r="L1651" s="117"/>
      <c r="P1651" s="81"/>
    </row>
    <row r="1652" spans="6:16">
      <c r="F1652" s="76"/>
      <c r="G1652" s="117"/>
      <c r="I1652" s="81"/>
      <c r="L1652" s="117"/>
      <c r="P1652" s="81"/>
    </row>
    <row r="1653" spans="6:16">
      <c r="F1653" s="76"/>
      <c r="G1653" s="117"/>
      <c r="I1653" s="81"/>
      <c r="L1653" s="117"/>
      <c r="P1653" s="81"/>
    </row>
    <row r="1654" spans="6:16">
      <c r="F1654" s="76"/>
      <c r="G1654" s="117"/>
      <c r="I1654" s="81"/>
      <c r="L1654" s="117"/>
      <c r="P1654" s="81"/>
    </row>
    <row r="1655" spans="6:16">
      <c r="F1655" s="76"/>
      <c r="G1655" s="117"/>
      <c r="I1655" s="81"/>
      <c r="L1655" s="117"/>
      <c r="P1655" s="81"/>
    </row>
    <row r="1656" spans="6:16">
      <c r="F1656" s="76"/>
      <c r="G1656" s="117"/>
      <c r="I1656" s="81"/>
      <c r="L1656" s="117"/>
      <c r="P1656" s="81"/>
    </row>
    <row r="1657" spans="6:16">
      <c r="F1657" s="76"/>
      <c r="G1657" s="117"/>
      <c r="I1657" s="81"/>
      <c r="L1657" s="117"/>
      <c r="P1657" s="81"/>
    </row>
    <row r="1658" spans="6:16">
      <c r="F1658" s="76"/>
      <c r="G1658" s="117"/>
      <c r="I1658" s="81"/>
      <c r="L1658" s="117"/>
      <c r="P1658" s="81"/>
    </row>
    <row r="1659" spans="6:16">
      <c r="F1659" s="76"/>
      <c r="G1659" s="117"/>
      <c r="I1659" s="81"/>
      <c r="L1659" s="117"/>
      <c r="P1659" s="81"/>
    </row>
    <row r="1660" spans="6:16">
      <c r="F1660" s="76"/>
      <c r="G1660" s="117"/>
      <c r="I1660" s="81"/>
      <c r="L1660" s="117"/>
      <c r="P1660" s="81"/>
    </row>
    <row r="1661" spans="6:16">
      <c r="F1661" s="76"/>
      <c r="G1661" s="117"/>
      <c r="I1661" s="81"/>
      <c r="L1661" s="117"/>
      <c r="P1661" s="81"/>
    </row>
    <row r="1662" spans="6:16">
      <c r="F1662" s="76"/>
      <c r="G1662" s="117"/>
      <c r="I1662" s="81"/>
      <c r="L1662" s="117"/>
      <c r="P1662" s="81"/>
    </row>
    <row r="1663" spans="6:16">
      <c r="F1663" s="76"/>
      <c r="G1663" s="117"/>
      <c r="I1663" s="81"/>
      <c r="L1663" s="117"/>
      <c r="P1663" s="81"/>
    </row>
    <row r="1664" spans="6:16">
      <c r="F1664" s="76"/>
      <c r="G1664" s="117"/>
      <c r="I1664" s="81"/>
      <c r="L1664" s="117"/>
      <c r="P1664" s="81"/>
    </row>
    <row r="1665" spans="6:16">
      <c r="F1665" s="76"/>
      <c r="G1665" s="117"/>
      <c r="I1665" s="81"/>
      <c r="L1665" s="117"/>
      <c r="P1665" s="81"/>
    </row>
    <row r="1666" spans="6:16">
      <c r="F1666" s="76"/>
      <c r="G1666" s="117"/>
      <c r="I1666" s="81"/>
      <c r="L1666" s="117"/>
      <c r="P1666" s="81"/>
    </row>
    <row r="1667" spans="6:16">
      <c r="F1667" s="76"/>
      <c r="G1667" s="117"/>
      <c r="I1667" s="81"/>
      <c r="L1667" s="117"/>
      <c r="P1667" s="81"/>
    </row>
    <row r="1668" spans="6:16">
      <c r="F1668" s="76"/>
      <c r="G1668" s="117"/>
      <c r="I1668" s="81"/>
      <c r="L1668" s="117"/>
      <c r="P1668" s="81"/>
    </row>
    <row r="1669" spans="6:16">
      <c r="F1669" s="76"/>
      <c r="G1669" s="117"/>
      <c r="I1669" s="81"/>
      <c r="L1669" s="117"/>
      <c r="P1669" s="81"/>
    </row>
    <row r="1670" spans="6:16">
      <c r="F1670" s="76"/>
      <c r="G1670" s="117"/>
      <c r="I1670" s="81"/>
      <c r="L1670" s="117"/>
      <c r="P1670" s="81"/>
    </row>
    <row r="1671" spans="6:16">
      <c r="F1671" s="76"/>
      <c r="G1671" s="117"/>
      <c r="I1671" s="81"/>
      <c r="L1671" s="117"/>
      <c r="P1671" s="81"/>
    </row>
    <row r="1672" spans="6:16">
      <c r="F1672" s="76"/>
      <c r="G1672" s="117"/>
      <c r="I1672" s="81"/>
      <c r="L1672" s="117"/>
      <c r="P1672" s="81"/>
    </row>
    <row r="1673" spans="6:16">
      <c r="F1673" s="76"/>
      <c r="G1673" s="117"/>
      <c r="I1673" s="81"/>
      <c r="L1673" s="117"/>
      <c r="P1673" s="81"/>
    </row>
    <row r="1674" spans="6:16">
      <c r="F1674" s="76"/>
      <c r="G1674" s="117"/>
      <c r="I1674" s="81"/>
      <c r="L1674" s="117"/>
      <c r="P1674" s="81"/>
    </row>
    <row r="1675" spans="6:16">
      <c r="F1675" s="76"/>
      <c r="G1675" s="117"/>
      <c r="I1675" s="81"/>
      <c r="L1675" s="117"/>
      <c r="P1675" s="81"/>
    </row>
    <row r="1676" spans="6:16">
      <c r="F1676" s="76"/>
      <c r="G1676" s="117"/>
      <c r="I1676" s="81"/>
      <c r="L1676" s="117"/>
      <c r="P1676" s="81"/>
    </row>
    <row r="1677" spans="6:16">
      <c r="F1677" s="76"/>
      <c r="G1677" s="117"/>
      <c r="I1677" s="81"/>
      <c r="L1677" s="117"/>
      <c r="P1677" s="81"/>
    </row>
    <row r="1678" spans="6:16">
      <c r="F1678" s="76"/>
      <c r="G1678" s="117"/>
      <c r="I1678" s="81"/>
      <c r="L1678" s="117"/>
      <c r="P1678" s="81"/>
    </row>
    <row r="1679" spans="6:16">
      <c r="F1679" s="76"/>
      <c r="G1679" s="117"/>
      <c r="I1679" s="81"/>
      <c r="L1679" s="117"/>
      <c r="P1679" s="81"/>
    </row>
    <row r="1680" spans="6:16">
      <c r="F1680" s="76"/>
      <c r="G1680" s="117"/>
      <c r="I1680" s="81"/>
      <c r="L1680" s="117"/>
      <c r="P1680" s="81"/>
    </row>
    <row r="1681" spans="6:16">
      <c r="F1681" s="76"/>
      <c r="G1681" s="117"/>
      <c r="I1681" s="81"/>
      <c r="L1681" s="117"/>
      <c r="P1681" s="81"/>
    </row>
    <row r="1682" spans="6:16">
      <c r="F1682" s="76"/>
      <c r="G1682" s="117"/>
      <c r="I1682" s="81"/>
      <c r="L1682" s="117"/>
      <c r="P1682" s="81"/>
    </row>
    <row r="1683" spans="6:16">
      <c r="F1683" s="76"/>
      <c r="G1683" s="117"/>
      <c r="I1683" s="81"/>
      <c r="L1683" s="117"/>
      <c r="P1683" s="81"/>
    </row>
    <row r="1684" spans="6:16">
      <c r="F1684" s="76"/>
      <c r="G1684" s="117"/>
      <c r="I1684" s="81"/>
      <c r="L1684" s="117"/>
      <c r="P1684" s="81"/>
    </row>
    <row r="1685" spans="6:16">
      <c r="F1685" s="76"/>
      <c r="G1685" s="117"/>
      <c r="I1685" s="81"/>
      <c r="L1685" s="117"/>
      <c r="P1685" s="81"/>
    </row>
    <row r="1686" spans="6:16">
      <c r="F1686" s="76"/>
      <c r="G1686" s="117"/>
      <c r="I1686" s="81"/>
      <c r="L1686" s="117"/>
      <c r="P1686" s="81"/>
    </row>
    <row r="1687" spans="6:16">
      <c r="F1687" s="76"/>
      <c r="G1687" s="117"/>
      <c r="I1687" s="81"/>
      <c r="L1687" s="117"/>
      <c r="P1687" s="81"/>
    </row>
    <row r="1688" spans="6:16">
      <c r="F1688" s="76"/>
      <c r="G1688" s="117"/>
      <c r="I1688" s="81"/>
      <c r="L1688" s="117"/>
      <c r="P1688" s="81"/>
    </row>
    <row r="1689" spans="6:16">
      <c r="F1689" s="76"/>
      <c r="G1689" s="117"/>
      <c r="I1689" s="81"/>
      <c r="L1689" s="117"/>
      <c r="P1689" s="81"/>
    </row>
    <row r="1690" spans="6:16">
      <c r="F1690" s="76"/>
      <c r="G1690" s="117"/>
      <c r="I1690" s="81"/>
      <c r="L1690" s="117"/>
      <c r="P1690" s="81"/>
    </row>
    <row r="1691" spans="6:16">
      <c r="F1691" s="76"/>
      <c r="G1691" s="117"/>
      <c r="I1691" s="81"/>
      <c r="L1691" s="117"/>
      <c r="P1691" s="81"/>
    </row>
    <row r="1692" spans="6:16">
      <c r="F1692" s="76"/>
      <c r="G1692" s="117"/>
      <c r="I1692" s="81"/>
      <c r="L1692" s="117"/>
      <c r="P1692" s="81"/>
    </row>
    <row r="1693" spans="6:16">
      <c r="F1693" s="76"/>
      <c r="G1693" s="117"/>
      <c r="I1693" s="81"/>
      <c r="L1693" s="117"/>
      <c r="P1693" s="81"/>
    </row>
    <row r="1694" spans="6:16">
      <c r="F1694" s="76"/>
      <c r="G1694" s="117"/>
      <c r="I1694" s="81"/>
      <c r="L1694" s="117"/>
      <c r="P1694" s="81"/>
    </row>
    <row r="1695" spans="6:16">
      <c r="F1695" s="76"/>
      <c r="G1695" s="117"/>
      <c r="I1695" s="81"/>
      <c r="L1695" s="117"/>
      <c r="P1695" s="81"/>
    </row>
    <row r="1696" spans="6:16">
      <c r="F1696" s="76"/>
      <c r="G1696" s="117"/>
      <c r="I1696" s="81"/>
      <c r="L1696" s="117"/>
      <c r="P1696" s="81"/>
    </row>
    <row r="1697" spans="6:16">
      <c r="F1697" s="76"/>
      <c r="G1697" s="117"/>
      <c r="I1697" s="81"/>
      <c r="L1697" s="117"/>
      <c r="P1697" s="81"/>
    </row>
    <row r="1698" spans="6:16">
      <c r="F1698" s="76"/>
      <c r="G1698" s="117"/>
      <c r="I1698" s="81"/>
      <c r="L1698" s="117"/>
      <c r="P1698" s="81"/>
    </row>
    <row r="1699" spans="6:16">
      <c r="F1699" s="76"/>
      <c r="G1699" s="117"/>
      <c r="I1699" s="81"/>
      <c r="L1699" s="117"/>
      <c r="P1699" s="81"/>
    </row>
    <row r="1700" spans="6:16">
      <c r="F1700" s="76"/>
      <c r="G1700" s="117"/>
      <c r="I1700" s="81"/>
      <c r="L1700" s="117"/>
      <c r="P1700" s="81"/>
    </row>
    <row r="1701" spans="6:16">
      <c r="F1701" s="76"/>
      <c r="G1701" s="117"/>
      <c r="I1701" s="81"/>
      <c r="L1701" s="117"/>
      <c r="P1701" s="81"/>
    </row>
    <row r="1702" spans="6:16">
      <c r="F1702" s="76"/>
      <c r="G1702" s="117"/>
      <c r="I1702" s="81"/>
      <c r="L1702" s="117"/>
      <c r="P1702" s="81"/>
    </row>
    <row r="1703" spans="6:16">
      <c r="F1703" s="76"/>
      <c r="G1703" s="117"/>
      <c r="I1703" s="81"/>
      <c r="L1703" s="117"/>
      <c r="P1703" s="81"/>
    </row>
    <row r="1704" spans="6:16">
      <c r="F1704" s="76"/>
      <c r="G1704" s="117"/>
      <c r="I1704" s="81"/>
      <c r="L1704" s="117"/>
      <c r="P1704" s="81"/>
    </row>
    <row r="1705" spans="6:16">
      <c r="F1705" s="76"/>
      <c r="G1705" s="117"/>
      <c r="I1705" s="81"/>
      <c r="L1705" s="117"/>
      <c r="P1705" s="81"/>
    </row>
    <row r="1706" spans="6:16">
      <c r="F1706" s="76"/>
      <c r="G1706" s="117"/>
      <c r="I1706" s="81"/>
      <c r="L1706" s="117"/>
      <c r="P1706" s="81"/>
    </row>
    <row r="1707" spans="6:16">
      <c r="F1707" s="76"/>
      <c r="G1707" s="117"/>
      <c r="I1707" s="81"/>
      <c r="L1707" s="117"/>
      <c r="P1707" s="81"/>
    </row>
    <row r="1708" spans="6:16">
      <c r="F1708" s="76"/>
      <c r="G1708" s="117"/>
      <c r="I1708" s="81"/>
      <c r="L1708" s="117"/>
      <c r="P1708" s="81"/>
    </row>
    <row r="1709" spans="6:16">
      <c r="F1709" s="76"/>
      <c r="G1709" s="117"/>
      <c r="I1709" s="81"/>
      <c r="L1709" s="117"/>
      <c r="P1709" s="81"/>
    </row>
    <row r="1710" spans="6:16">
      <c r="F1710" s="76"/>
      <c r="G1710" s="117"/>
      <c r="I1710" s="81"/>
      <c r="L1710" s="117"/>
      <c r="P1710" s="81"/>
    </row>
    <row r="1711" spans="6:16">
      <c r="F1711" s="76"/>
      <c r="G1711" s="117"/>
      <c r="I1711" s="81"/>
      <c r="L1711" s="117"/>
      <c r="P1711" s="81"/>
    </row>
    <row r="1712" spans="6:16">
      <c r="F1712" s="76"/>
      <c r="G1712" s="117"/>
      <c r="I1712" s="81"/>
      <c r="L1712" s="117"/>
      <c r="P1712" s="81"/>
    </row>
    <row r="1713" spans="6:16">
      <c r="F1713" s="76"/>
      <c r="G1713" s="117"/>
      <c r="I1713" s="81"/>
      <c r="L1713" s="117"/>
      <c r="P1713" s="81"/>
    </row>
    <row r="1714" spans="6:16">
      <c r="F1714" s="76"/>
      <c r="G1714" s="117"/>
      <c r="I1714" s="81"/>
      <c r="L1714" s="117"/>
      <c r="P1714" s="81"/>
    </row>
    <row r="1715" spans="6:16">
      <c r="F1715" s="76"/>
      <c r="G1715" s="117"/>
      <c r="I1715" s="81"/>
      <c r="L1715" s="117"/>
      <c r="P1715" s="81"/>
    </row>
    <row r="1716" spans="6:16">
      <c r="F1716" s="76"/>
      <c r="G1716" s="117"/>
      <c r="I1716" s="81"/>
      <c r="L1716" s="117"/>
      <c r="P1716" s="81"/>
    </row>
    <row r="1717" spans="6:16">
      <c r="F1717" s="76"/>
      <c r="G1717" s="117"/>
      <c r="I1717" s="81"/>
      <c r="L1717" s="117"/>
      <c r="P1717" s="81"/>
    </row>
    <row r="1718" spans="6:16">
      <c r="F1718" s="76"/>
      <c r="G1718" s="117"/>
      <c r="I1718" s="81"/>
      <c r="L1718" s="117"/>
      <c r="P1718" s="81"/>
    </row>
    <row r="1719" spans="6:16">
      <c r="F1719" s="76"/>
      <c r="G1719" s="117"/>
      <c r="I1719" s="81"/>
      <c r="L1719" s="117"/>
      <c r="P1719" s="81"/>
    </row>
    <row r="1720" spans="6:16">
      <c r="F1720" s="76"/>
      <c r="G1720" s="117"/>
      <c r="I1720" s="81"/>
      <c r="L1720" s="117"/>
      <c r="P1720" s="81"/>
    </row>
    <row r="1721" spans="6:16">
      <c r="F1721" s="76"/>
      <c r="G1721" s="117"/>
      <c r="I1721" s="81"/>
      <c r="L1721" s="117"/>
      <c r="P1721" s="81"/>
    </row>
    <row r="1722" spans="6:16">
      <c r="F1722" s="76"/>
      <c r="G1722" s="117"/>
      <c r="I1722" s="81"/>
      <c r="L1722" s="117"/>
      <c r="P1722" s="81"/>
    </row>
    <row r="1723" spans="6:16">
      <c r="F1723" s="76"/>
      <c r="G1723" s="117"/>
      <c r="I1723" s="81"/>
      <c r="L1723" s="117"/>
      <c r="P1723" s="81"/>
    </row>
    <row r="1724" spans="6:16">
      <c r="F1724" s="76"/>
      <c r="G1724" s="117"/>
      <c r="I1724" s="81"/>
      <c r="L1724" s="117"/>
      <c r="P1724" s="81"/>
    </row>
    <row r="1725" spans="6:16">
      <c r="F1725" s="76"/>
      <c r="G1725" s="117"/>
      <c r="I1725" s="81"/>
      <c r="L1725" s="117"/>
      <c r="P1725" s="81"/>
    </row>
    <row r="1726" spans="6:16">
      <c r="F1726" s="76"/>
      <c r="G1726" s="117"/>
      <c r="I1726" s="81"/>
      <c r="L1726" s="117"/>
      <c r="P1726" s="81"/>
    </row>
    <row r="1727" spans="6:16">
      <c r="F1727" s="76"/>
      <c r="G1727" s="117"/>
      <c r="I1727" s="81"/>
      <c r="L1727" s="117"/>
      <c r="P1727" s="81"/>
    </row>
    <row r="1728" spans="6:16">
      <c r="F1728" s="76"/>
      <c r="G1728" s="117"/>
      <c r="I1728" s="81"/>
      <c r="L1728" s="117"/>
      <c r="P1728" s="81"/>
    </row>
    <row r="1729" spans="6:16">
      <c r="F1729" s="76"/>
      <c r="G1729" s="117"/>
      <c r="I1729" s="81"/>
      <c r="L1729" s="117"/>
      <c r="P1729" s="81"/>
    </row>
    <row r="1730" spans="6:16">
      <c r="F1730" s="76"/>
      <c r="G1730" s="117"/>
      <c r="I1730" s="81"/>
      <c r="L1730" s="117"/>
      <c r="P1730" s="81"/>
    </row>
    <row r="1731" spans="6:16">
      <c r="F1731" s="76"/>
      <c r="G1731" s="117"/>
      <c r="I1731" s="81"/>
      <c r="L1731" s="117"/>
      <c r="P1731" s="81"/>
    </row>
    <row r="1732" spans="6:16">
      <c r="F1732" s="76"/>
      <c r="G1732" s="117"/>
      <c r="I1732" s="81"/>
      <c r="L1732" s="117"/>
      <c r="P1732" s="81"/>
    </row>
    <row r="1733" spans="6:16">
      <c r="F1733" s="76"/>
      <c r="G1733" s="117"/>
      <c r="I1733" s="81"/>
      <c r="L1733" s="117"/>
      <c r="P1733" s="81"/>
    </row>
    <row r="1734" spans="6:16">
      <c r="F1734" s="76"/>
      <c r="G1734" s="117"/>
      <c r="I1734" s="81"/>
      <c r="L1734" s="117"/>
      <c r="P1734" s="81"/>
    </row>
    <row r="1735" spans="6:16">
      <c r="F1735" s="76"/>
      <c r="G1735" s="117"/>
      <c r="I1735" s="81"/>
      <c r="L1735" s="117"/>
      <c r="P1735" s="81"/>
    </row>
    <row r="1736" spans="6:16">
      <c r="F1736" s="76"/>
      <c r="G1736" s="117"/>
      <c r="I1736" s="81"/>
      <c r="L1736" s="117"/>
      <c r="P1736" s="81"/>
    </row>
    <row r="1737" spans="6:16">
      <c r="F1737" s="76"/>
      <c r="G1737" s="117"/>
      <c r="I1737" s="81"/>
      <c r="L1737" s="117"/>
      <c r="P1737" s="81"/>
    </row>
    <row r="1738" spans="6:16">
      <c r="F1738" s="76"/>
      <c r="G1738" s="117"/>
      <c r="I1738" s="81"/>
      <c r="L1738" s="117"/>
      <c r="P1738" s="81"/>
    </row>
    <row r="1739" spans="6:16">
      <c r="F1739" s="76"/>
      <c r="G1739" s="117"/>
      <c r="I1739" s="81"/>
      <c r="L1739" s="117"/>
      <c r="P1739" s="81"/>
    </row>
    <row r="1740" spans="6:16">
      <c r="F1740" s="76"/>
      <c r="G1740" s="117"/>
      <c r="I1740" s="81"/>
      <c r="L1740" s="117"/>
      <c r="P1740" s="81"/>
    </row>
    <row r="1741" spans="6:16">
      <c r="F1741" s="76"/>
      <c r="G1741" s="117"/>
      <c r="I1741" s="81"/>
      <c r="L1741" s="117"/>
      <c r="P1741" s="81"/>
    </row>
    <row r="1742" spans="6:16">
      <c r="F1742" s="76"/>
      <c r="G1742" s="117"/>
      <c r="I1742" s="81"/>
      <c r="L1742" s="117"/>
      <c r="P1742" s="81"/>
    </row>
    <row r="1743" spans="6:16">
      <c r="F1743" s="76"/>
      <c r="G1743" s="117"/>
      <c r="I1743" s="81"/>
      <c r="L1743" s="117"/>
      <c r="P1743" s="81"/>
    </row>
    <row r="1744" spans="6:16">
      <c r="F1744" s="76"/>
      <c r="G1744" s="117"/>
      <c r="I1744" s="81"/>
      <c r="L1744" s="117"/>
      <c r="P1744" s="81"/>
    </row>
    <row r="1745" spans="6:16">
      <c r="F1745" s="76"/>
      <c r="G1745" s="117"/>
      <c r="I1745" s="81"/>
      <c r="L1745" s="117"/>
      <c r="P1745" s="81"/>
    </row>
    <row r="1746" spans="6:16">
      <c r="F1746" s="76"/>
      <c r="G1746" s="117"/>
      <c r="I1746" s="81"/>
      <c r="L1746" s="117"/>
      <c r="P1746" s="81"/>
    </row>
    <row r="1747" spans="6:16">
      <c r="F1747" s="76"/>
      <c r="G1747" s="117"/>
      <c r="I1747" s="81"/>
      <c r="L1747" s="117"/>
      <c r="P1747" s="81"/>
    </row>
    <row r="1748" spans="6:16">
      <c r="F1748" s="76"/>
      <c r="G1748" s="117"/>
      <c r="I1748" s="81"/>
      <c r="L1748" s="117"/>
      <c r="P1748" s="81"/>
    </row>
    <row r="1749" spans="6:16">
      <c r="F1749" s="76"/>
      <c r="G1749" s="117"/>
      <c r="I1749" s="81"/>
      <c r="L1749" s="117"/>
      <c r="P1749" s="81"/>
    </row>
    <row r="1750" spans="6:16">
      <c r="F1750" s="76"/>
      <c r="G1750" s="117"/>
      <c r="I1750" s="81"/>
      <c r="L1750" s="117"/>
      <c r="P1750" s="81"/>
    </row>
    <row r="1751" spans="6:16">
      <c r="F1751" s="76"/>
      <c r="G1751" s="117"/>
      <c r="I1751" s="81"/>
      <c r="L1751" s="117"/>
      <c r="P1751" s="81"/>
    </row>
    <row r="1752" spans="6:16">
      <c r="F1752" s="76"/>
      <c r="G1752" s="117"/>
      <c r="I1752" s="81"/>
      <c r="L1752" s="117"/>
      <c r="P1752" s="81"/>
    </row>
    <row r="1753" spans="6:16">
      <c r="F1753" s="76"/>
      <c r="G1753" s="117"/>
      <c r="I1753" s="81"/>
      <c r="L1753" s="117"/>
      <c r="P1753" s="81"/>
    </row>
    <row r="1754" spans="6:16">
      <c r="F1754" s="76"/>
      <c r="G1754" s="117"/>
      <c r="I1754" s="81"/>
      <c r="L1754" s="117"/>
      <c r="P1754" s="81"/>
    </row>
    <row r="1755" spans="6:16">
      <c r="F1755" s="76"/>
      <c r="G1755" s="117"/>
      <c r="I1755" s="81"/>
      <c r="L1755" s="117"/>
      <c r="P1755" s="81"/>
    </row>
    <row r="1756" spans="6:16">
      <c r="F1756" s="76"/>
      <c r="G1756" s="117"/>
      <c r="I1756" s="81"/>
      <c r="L1756" s="117"/>
      <c r="P1756" s="81"/>
    </row>
    <row r="1757" spans="6:16">
      <c r="F1757" s="76"/>
      <c r="G1757" s="117"/>
      <c r="I1757" s="81"/>
      <c r="L1757" s="117"/>
      <c r="P1757" s="81"/>
    </row>
    <row r="1758" spans="6:16">
      <c r="F1758" s="76"/>
      <c r="G1758" s="117"/>
      <c r="I1758" s="81"/>
      <c r="L1758" s="117"/>
      <c r="P1758" s="81"/>
    </row>
    <row r="1759" spans="6:16">
      <c r="F1759" s="76"/>
      <c r="G1759" s="117"/>
      <c r="I1759" s="81"/>
      <c r="L1759" s="117"/>
      <c r="P1759" s="81"/>
    </row>
    <row r="1760" spans="6:16">
      <c r="F1760" s="76"/>
      <c r="G1760" s="117"/>
      <c r="I1760" s="81"/>
      <c r="L1760" s="117"/>
      <c r="P1760" s="81"/>
    </row>
    <row r="1761" spans="6:16">
      <c r="F1761" s="76"/>
      <c r="G1761" s="117"/>
      <c r="I1761" s="81"/>
      <c r="L1761" s="117"/>
      <c r="P1761" s="81"/>
    </row>
    <row r="1762" spans="6:16">
      <c r="F1762" s="76"/>
      <c r="G1762" s="117"/>
      <c r="I1762" s="81"/>
      <c r="L1762" s="117"/>
      <c r="P1762" s="81"/>
    </row>
    <row r="1763" spans="6:16">
      <c r="F1763" s="76"/>
      <c r="G1763" s="117"/>
      <c r="I1763" s="81"/>
      <c r="L1763" s="117"/>
      <c r="P1763" s="81"/>
    </row>
    <row r="1764" spans="6:16">
      <c r="F1764" s="76"/>
      <c r="G1764" s="117"/>
      <c r="I1764" s="81"/>
      <c r="L1764" s="117"/>
      <c r="P1764" s="81"/>
    </row>
    <row r="1765" spans="6:16">
      <c r="F1765" s="76"/>
      <c r="G1765" s="117"/>
      <c r="I1765" s="81"/>
      <c r="L1765" s="117"/>
      <c r="P1765" s="81"/>
    </row>
    <row r="1766" spans="6:16">
      <c r="F1766" s="76"/>
      <c r="G1766" s="117"/>
      <c r="I1766" s="81"/>
      <c r="L1766" s="117"/>
      <c r="P1766" s="81"/>
    </row>
    <row r="1767" spans="6:16">
      <c r="F1767" s="76"/>
      <c r="G1767" s="117"/>
      <c r="I1767" s="81"/>
      <c r="L1767" s="117"/>
      <c r="P1767" s="81"/>
    </row>
    <row r="1768" spans="6:16">
      <c r="F1768" s="76"/>
      <c r="G1768" s="117"/>
      <c r="I1768" s="81"/>
      <c r="L1768" s="117"/>
      <c r="P1768" s="81"/>
    </row>
    <row r="1769" spans="6:16">
      <c r="F1769" s="76"/>
      <c r="G1769" s="117"/>
      <c r="I1769" s="81"/>
      <c r="L1769" s="117"/>
      <c r="P1769" s="81"/>
    </row>
    <row r="1770" spans="6:16">
      <c r="F1770" s="76"/>
      <c r="G1770" s="117"/>
      <c r="I1770" s="81"/>
      <c r="L1770" s="117"/>
      <c r="P1770" s="81"/>
    </row>
    <row r="1771" spans="6:16">
      <c r="F1771" s="76"/>
      <c r="G1771" s="117"/>
      <c r="I1771" s="81"/>
      <c r="L1771" s="117"/>
      <c r="P1771" s="81"/>
    </row>
    <row r="1772" spans="6:16">
      <c r="F1772" s="76"/>
      <c r="G1772" s="117"/>
      <c r="I1772" s="81"/>
      <c r="L1772" s="117"/>
      <c r="P1772" s="81"/>
    </row>
    <row r="1773" spans="6:16">
      <c r="F1773" s="76"/>
      <c r="G1773" s="117"/>
      <c r="I1773" s="81"/>
      <c r="L1773" s="117"/>
      <c r="P1773" s="81"/>
    </row>
    <row r="1774" spans="6:16">
      <c r="F1774" s="76"/>
      <c r="G1774" s="117"/>
      <c r="I1774" s="81"/>
      <c r="L1774" s="117"/>
      <c r="P1774" s="81"/>
    </row>
    <row r="1775" spans="6:16">
      <c r="F1775" s="76"/>
      <c r="G1775" s="117"/>
      <c r="I1775" s="81"/>
      <c r="L1775" s="117"/>
      <c r="P1775" s="81"/>
    </row>
    <row r="1776" spans="6:16">
      <c r="F1776" s="76"/>
      <c r="G1776" s="117"/>
      <c r="I1776" s="81"/>
      <c r="L1776" s="117"/>
      <c r="P1776" s="81"/>
    </row>
    <row r="1777" spans="6:16">
      <c r="F1777" s="76"/>
      <c r="G1777" s="117"/>
      <c r="I1777" s="81"/>
      <c r="L1777" s="117"/>
      <c r="P1777" s="81"/>
    </row>
    <row r="1778" spans="6:16">
      <c r="F1778" s="76"/>
      <c r="G1778" s="117"/>
      <c r="I1778" s="81"/>
      <c r="L1778" s="117"/>
      <c r="P1778" s="81"/>
    </row>
    <row r="1779" spans="6:16">
      <c r="F1779" s="76"/>
      <c r="G1779" s="117"/>
      <c r="I1779" s="81"/>
      <c r="L1779" s="117"/>
      <c r="P1779" s="81"/>
    </row>
    <row r="1780" spans="6:16">
      <c r="F1780" s="76"/>
      <c r="G1780" s="117"/>
      <c r="I1780" s="81"/>
      <c r="L1780" s="117"/>
      <c r="P1780" s="81"/>
    </row>
    <row r="1781" spans="6:16">
      <c r="F1781" s="76"/>
      <c r="G1781" s="117"/>
      <c r="I1781" s="81"/>
      <c r="L1781" s="117"/>
      <c r="P1781" s="81"/>
    </row>
    <row r="1782" spans="6:16">
      <c r="F1782" s="76"/>
      <c r="G1782" s="117"/>
      <c r="I1782" s="81"/>
      <c r="L1782" s="117"/>
      <c r="P1782" s="81"/>
    </row>
    <row r="1783" spans="6:16">
      <c r="F1783" s="76"/>
      <c r="G1783" s="117"/>
      <c r="I1783" s="81"/>
      <c r="L1783" s="117"/>
      <c r="P1783" s="81"/>
    </row>
    <row r="1784" spans="6:16">
      <c r="F1784" s="76"/>
      <c r="G1784" s="117"/>
      <c r="I1784" s="81"/>
      <c r="L1784" s="117"/>
      <c r="P1784" s="81"/>
    </row>
    <row r="1785" spans="6:16">
      <c r="F1785" s="76"/>
      <c r="G1785" s="117"/>
      <c r="I1785" s="81"/>
      <c r="L1785" s="117"/>
      <c r="P1785" s="81"/>
    </row>
    <row r="1786" spans="6:16">
      <c r="F1786" s="76"/>
      <c r="G1786" s="117"/>
      <c r="I1786" s="81"/>
      <c r="L1786" s="117"/>
      <c r="P1786" s="81"/>
    </row>
    <row r="1787" spans="6:16">
      <c r="F1787" s="76"/>
      <c r="G1787" s="117"/>
      <c r="I1787" s="81"/>
      <c r="L1787" s="117"/>
      <c r="P1787" s="81"/>
    </row>
    <row r="1788" spans="6:16">
      <c r="F1788" s="76"/>
      <c r="G1788" s="117"/>
      <c r="I1788" s="81"/>
      <c r="L1788" s="117"/>
      <c r="P1788" s="81"/>
    </row>
    <row r="1789" spans="6:16">
      <c r="F1789" s="76"/>
      <c r="G1789" s="117"/>
      <c r="I1789" s="81"/>
      <c r="L1789" s="117"/>
      <c r="P1789" s="81"/>
    </row>
    <row r="1790" spans="6:16">
      <c r="F1790" s="76"/>
      <c r="G1790" s="117"/>
      <c r="I1790" s="81"/>
      <c r="L1790" s="117"/>
      <c r="P1790" s="81"/>
    </row>
    <row r="1791" spans="6:16">
      <c r="F1791" s="76"/>
      <c r="G1791" s="117"/>
      <c r="I1791" s="81"/>
      <c r="L1791" s="117"/>
      <c r="P1791" s="81"/>
    </row>
    <row r="1792" spans="6:16">
      <c r="F1792" s="76"/>
      <c r="G1792" s="117"/>
      <c r="I1792" s="81"/>
      <c r="L1792" s="117"/>
      <c r="P1792" s="81"/>
    </row>
    <row r="1793" spans="6:16">
      <c r="F1793" s="76"/>
      <c r="G1793" s="117"/>
      <c r="I1793" s="81"/>
      <c r="L1793" s="117"/>
      <c r="P1793" s="81"/>
    </row>
    <row r="1794" spans="6:16">
      <c r="F1794" s="76"/>
      <c r="G1794" s="117"/>
      <c r="I1794" s="81"/>
      <c r="L1794" s="117"/>
      <c r="P1794" s="81"/>
    </row>
    <row r="1795" spans="6:16">
      <c r="F1795" s="76"/>
      <c r="G1795" s="117"/>
      <c r="I1795" s="81"/>
      <c r="L1795" s="117"/>
      <c r="P1795" s="81"/>
    </row>
    <row r="1796" spans="6:16">
      <c r="F1796" s="76"/>
      <c r="G1796" s="117"/>
      <c r="I1796" s="81"/>
      <c r="L1796" s="117"/>
      <c r="P1796" s="81"/>
    </row>
    <row r="1797" spans="6:16">
      <c r="F1797" s="76"/>
      <c r="G1797" s="117"/>
      <c r="I1797" s="81"/>
      <c r="L1797" s="117"/>
      <c r="P1797" s="81"/>
    </row>
    <row r="1798" spans="6:16">
      <c r="F1798" s="76"/>
      <c r="G1798" s="117"/>
      <c r="I1798" s="81"/>
      <c r="L1798" s="117"/>
      <c r="P1798" s="81"/>
    </row>
    <row r="1799" spans="6:16">
      <c r="F1799" s="76"/>
      <c r="G1799" s="117"/>
      <c r="I1799" s="81"/>
      <c r="L1799" s="117"/>
      <c r="P1799" s="81"/>
    </row>
    <row r="1800" spans="6:16">
      <c r="F1800" s="76"/>
      <c r="G1800" s="117"/>
      <c r="I1800" s="81"/>
      <c r="L1800" s="117"/>
      <c r="P1800" s="81"/>
    </row>
    <row r="1801" spans="6:16">
      <c r="F1801" s="76"/>
      <c r="G1801" s="117"/>
      <c r="I1801" s="81"/>
      <c r="L1801" s="117"/>
      <c r="P1801" s="81"/>
    </row>
    <row r="1802" spans="6:16">
      <c r="F1802" s="76"/>
      <c r="G1802" s="117"/>
      <c r="I1802" s="81"/>
      <c r="L1802" s="117"/>
      <c r="P1802" s="81"/>
    </row>
    <row r="1803" spans="6:16">
      <c r="F1803" s="76"/>
      <c r="G1803" s="117"/>
      <c r="I1803" s="81"/>
      <c r="L1803" s="117"/>
      <c r="P1803" s="81"/>
    </row>
    <row r="1804" spans="6:16">
      <c r="F1804" s="76"/>
      <c r="G1804" s="117"/>
      <c r="I1804" s="81"/>
      <c r="L1804" s="117"/>
      <c r="P1804" s="81"/>
    </row>
    <row r="1805" spans="6:16">
      <c r="F1805" s="76"/>
      <c r="G1805" s="117"/>
      <c r="I1805" s="81"/>
      <c r="L1805" s="117"/>
      <c r="P1805" s="81"/>
    </row>
    <row r="1806" spans="6:16">
      <c r="F1806" s="76"/>
      <c r="G1806" s="117"/>
      <c r="I1806" s="81"/>
      <c r="L1806" s="117"/>
      <c r="P1806" s="81"/>
    </row>
    <row r="1807" spans="6:16">
      <c r="F1807" s="76"/>
      <c r="G1807" s="117"/>
      <c r="I1807" s="81"/>
      <c r="L1807" s="117"/>
      <c r="P1807" s="81"/>
    </row>
    <row r="1808" spans="6:16">
      <c r="F1808" s="76"/>
      <c r="G1808" s="117"/>
      <c r="I1808" s="81"/>
      <c r="L1808" s="117"/>
      <c r="P1808" s="81"/>
    </row>
    <row r="1809" spans="6:16">
      <c r="F1809" s="76"/>
      <c r="G1809" s="117"/>
      <c r="I1809" s="81"/>
      <c r="L1809" s="117"/>
      <c r="P1809" s="81"/>
    </row>
    <row r="1810" spans="6:16">
      <c r="F1810" s="76"/>
      <c r="G1810" s="117"/>
      <c r="I1810" s="81"/>
      <c r="L1810" s="117"/>
      <c r="P1810" s="81"/>
    </row>
    <row r="1811" spans="6:16">
      <c r="F1811" s="76"/>
      <c r="G1811" s="117"/>
      <c r="I1811" s="81"/>
      <c r="L1811" s="117"/>
      <c r="P1811" s="81"/>
    </row>
    <row r="1812" spans="6:16">
      <c r="F1812" s="76"/>
      <c r="G1812" s="117"/>
      <c r="I1812" s="81"/>
      <c r="L1812" s="117"/>
      <c r="P1812" s="81"/>
    </row>
    <row r="1813" spans="6:16">
      <c r="F1813" s="76"/>
      <c r="G1813" s="117"/>
      <c r="I1813" s="81"/>
      <c r="L1813" s="117"/>
      <c r="P1813" s="81"/>
    </row>
    <row r="1814" spans="6:16">
      <c r="F1814" s="76"/>
      <c r="G1814" s="117"/>
      <c r="I1814" s="81"/>
      <c r="L1814" s="117"/>
      <c r="P1814" s="81"/>
    </row>
    <row r="1815" spans="6:16">
      <c r="F1815" s="76"/>
      <c r="G1815" s="117"/>
      <c r="I1815" s="81"/>
      <c r="L1815" s="117"/>
      <c r="P1815" s="81"/>
    </row>
    <row r="1816" spans="6:16">
      <c r="F1816" s="76"/>
      <c r="G1816" s="117"/>
      <c r="I1816" s="81"/>
      <c r="L1816" s="117"/>
      <c r="P1816" s="81"/>
    </row>
    <row r="1817" spans="6:16">
      <c r="F1817" s="76"/>
      <c r="G1817" s="117"/>
      <c r="I1817" s="81"/>
      <c r="L1817" s="117"/>
      <c r="P1817" s="81"/>
    </row>
    <row r="1818" spans="6:16">
      <c r="F1818" s="76"/>
      <c r="G1818" s="117"/>
      <c r="I1818" s="81"/>
      <c r="L1818" s="117"/>
      <c r="P1818" s="81"/>
    </row>
    <row r="1819" spans="6:16">
      <c r="F1819" s="76"/>
      <c r="G1819" s="117"/>
      <c r="I1819" s="81"/>
      <c r="L1819" s="117"/>
      <c r="P1819" s="81"/>
    </row>
    <row r="1820" spans="6:16">
      <c r="F1820" s="76"/>
      <c r="G1820" s="117"/>
      <c r="I1820" s="81"/>
      <c r="L1820" s="117"/>
      <c r="P1820" s="81"/>
    </row>
    <row r="1821" spans="6:16">
      <c r="F1821" s="76"/>
      <c r="G1821" s="117"/>
      <c r="I1821" s="81"/>
      <c r="L1821" s="117"/>
      <c r="P1821" s="81"/>
    </row>
    <row r="1822" spans="6:16">
      <c r="F1822" s="76"/>
      <c r="G1822" s="117"/>
      <c r="I1822" s="81"/>
      <c r="L1822" s="117"/>
      <c r="P1822" s="81"/>
    </row>
    <row r="1823" spans="6:16">
      <c r="F1823" s="76"/>
      <c r="G1823" s="117"/>
      <c r="I1823" s="81"/>
      <c r="L1823" s="117"/>
      <c r="P1823" s="81"/>
    </row>
    <row r="1824" spans="6:16">
      <c r="F1824" s="76"/>
      <c r="G1824" s="117"/>
      <c r="I1824" s="81"/>
      <c r="L1824" s="117"/>
      <c r="P1824" s="81"/>
    </row>
    <row r="1825" spans="6:16">
      <c r="F1825" s="76"/>
      <c r="G1825" s="117"/>
      <c r="I1825" s="81"/>
      <c r="L1825" s="117"/>
      <c r="P1825" s="81"/>
    </row>
    <row r="1826" spans="6:16">
      <c r="F1826" s="76"/>
      <c r="G1826" s="117"/>
      <c r="I1826" s="81"/>
      <c r="L1826" s="117"/>
      <c r="P1826" s="81"/>
    </row>
    <row r="1827" spans="6:16">
      <c r="F1827" s="76"/>
      <c r="G1827" s="117"/>
      <c r="I1827" s="81"/>
      <c r="L1827" s="117"/>
      <c r="P1827" s="81"/>
    </row>
    <row r="1828" spans="6:16">
      <c r="F1828" s="76"/>
      <c r="G1828" s="117"/>
      <c r="I1828" s="81"/>
      <c r="L1828" s="117"/>
      <c r="P1828" s="81"/>
    </row>
    <row r="1829" spans="6:16">
      <c r="F1829" s="76"/>
      <c r="G1829" s="117"/>
      <c r="I1829" s="81"/>
      <c r="L1829" s="117"/>
      <c r="P1829" s="81"/>
    </row>
    <row r="1830" spans="6:16">
      <c r="F1830" s="76"/>
      <c r="G1830" s="117"/>
      <c r="I1830" s="81"/>
      <c r="L1830" s="117"/>
      <c r="P1830" s="81"/>
    </row>
    <row r="1831" spans="6:16">
      <c r="F1831" s="76"/>
      <c r="G1831" s="117"/>
      <c r="I1831" s="81"/>
      <c r="L1831" s="117"/>
      <c r="P1831" s="81"/>
    </row>
    <row r="1832" spans="6:16">
      <c r="F1832" s="76"/>
      <c r="G1832" s="117"/>
      <c r="I1832" s="81"/>
      <c r="L1832" s="117"/>
      <c r="P1832" s="81"/>
    </row>
    <row r="1833" spans="6:16">
      <c r="F1833" s="76"/>
      <c r="G1833" s="117"/>
      <c r="I1833" s="81"/>
      <c r="L1833" s="117"/>
      <c r="P1833" s="81"/>
    </row>
    <row r="1834" spans="6:16">
      <c r="F1834" s="76"/>
      <c r="G1834" s="117"/>
      <c r="I1834" s="81"/>
      <c r="L1834" s="117"/>
      <c r="P1834" s="81"/>
    </row>
    <row r="1835" spans="6:16">
      <c r="F1835" s="76"/>
      <c r="G1835" s="117"/>
      <c r="I1835" s="81"/>
      <c r="L1835" s="117"/>
      <c r="P1835" s="81"/>
    </row>
    <row r="1836" spans="6:16">
      <c r="F1836" s="76"/>
      <c r="G1836" s="117"/>
      <c r="I1836" s="81"/>
      <c r="L1836" s="117"/>
      <c r="P1836" s="81"/>
    </row>
    <row r="1837" spans="6:16">
      <c r="F1837" s="76"/>
      <c r="G1837" s="117"/>
      <c r="I1837" s="81"/>
      <c r="L1837" s="117"/>
      <c r="P1837" s="81"/>
    </row>
    <row r="1838" spans="6:16">
      <c r="F1838" s="76"/>
      <c r="G1838" s="117"/>
      <c r="I1838" s="81"/>
      <c r="L1838" s="117"/>
      <c r="P1838" s="81"/>
    </row>
    <row r="1839" spans="6:16">
      <c r="F1839" s="76"/>
      <c r="G1839" s="117"/>
      <c r="I1839" s="81"/>
      <c r="L1839" s="117"/>
      <c r="P1839" s="81"/>
    </row>
    <row r="1840" spans="6:16">
      <c r="F1840" s="76"/>
      <c r="G1840" s="117"/>
      <c r="I1840" s="81"/>
      <c r="L1840" s="117"/>
      <c r="P1840" s="81"/>
    </row>
    <row r="1841" spans="6:16">
      <c r="F1841" s="76"/>
      <c r="G1841" s="117"/>
      <c r="I1841" s="81"/>
      <c r="L1841" s="117"/>
      <c r="P1841" s="81"/>
    </row>
    <row r="1842" spans="6:16">
      <c r="F1842" s="76"/>
      <c r="G1842" s="117"/>
      <c r="I1842" s="81"/>
      <c r="L1842" s="117"/>
      <c r="P1842" s="81"/>
    </row>
    <row r="1843" spans="6:16">
      <c r="F1843" s="76"/>
      <c r="G1843" s="117"/>
      <c r="I1843" s="81"/>
      <c r="L1843" s="117"/>
      <c r="P1843" s="81"/>
    </row>
    <row r="1844" spans="6:16">
      <c r="F1844" s="76"/>
      <c r="G1844" s="117"/>
      <c r="I1844" s="81"/>
      <c r="L1844" s="117"/>
      <c r="P1844" s="81"/>
    </row>
    <row r="1845" spans="6:16">
      <c r="F1845" s="76"/>
      <c r="G1845" s="117"/>
      <c r="I1845" s="81"/>
      <c r="L1845" s="117"/>
      <c r="P1845" s="81"/>
    </row>
    <row r="1846" spans="6:16">
      <c r="F1846" s="76"/>
      <c r="G1846" s="117"/>
      <c r="I1846" s="81"/>
      <c r="L1846" s="117"/>
      <c r="P1846" s="81"/>
    </row>
    <row r="1847" spans="6:16">
      <c r="F1847" s="76"/>
      <c r="G1847" s="117"/>
      <c r="I1847" s="81"/>
      <c r="L1847" s="117"/>
      <c r="P1847" s="81"/>
    </row>
    <row r="1848" spans="6:16">
      <c r="F1848" s="76"/>
      <c r="G1848" s="117"/>
      <c r="I1848" s="81"/>
      <c r="L1848" s="117"/>
      <c r="P1848" s="81"/>
    </row>
    <row r="1849" spans="6:16">
      <c r="F1849" s="76"/>
      <c r="G1849" s="117"/>
      <c r="I1849" s="81"/>
      <c r="L1849" s="117"/>
      <c r="P1849" s="81"/>
    </row>
    <row r="1850" spans="6:16">
      <c r="F1850" s="76"/>
      <c r="G1850" s="117"/>
      <c r="I1850" s="81"/>
      <c r="L1850" s="117"/>
      <c r="P1850" s="81"/>
    </row>
    <row r="1851" spans="6:16">
      <c r="F1851" s="76"/>
      <c r="G1851" s="117"/>
      <c r="I1851" s="81"/>
      <c r="L1851" s="117"/>
      <c r="P1851" s="81"/>
    </row>
    <row r="1852" spans="6:16">
      <c r="F1852" s="76"/>
      <c r="G1852" s="117"/>
      <c r="I1852" s="81"/>
      <c r="L1852" s="117"/>
      <c r="P1852" s="81"/>
    </row>
    <row r="1853" spans="6:16">
      <c r="F1853" s="76"/>
      <c r="G1853" s="117"/>
      <c r="I1853" s="81"/>
      <c r="L1853" s="117"/>
      <c r="P1853" s="81"/>
    </row>
    <row r="1854" spans="6:16">
      <c r="F1854" s="76"/>
      <c r="G1854" s="117"/>
      <c r="I1854" s="81"/>
      <c r="L1854" s="117"/>
      <c r="P1854" s="81"/>
    </row>
    <row r="1855" spans="6:16">
      <c r="F1855" s="76"/>
      <c r="G1855" s="117"/>
      <c r="I1855" s="81"/>
      <c r="L1855" s="117"/>
      <c r="P1855" s="81"/>
    </row>
    <row r="1856" spans="6:16">
      <c r="F1856" s="76"/>
      <c r="G1856" s="117"/>
      <c r="I1856" s="81"/>
      <c r="L1856" s="117"/>
      <c r="P1856" s="81"/>
    </row>
    <row r="1857" spans="6:16">
      <c r="F1857" s="76"/>
      <c r="G1857" s="117"/>
      <c r="I1857" s="81"/>
      <c r="L1857" s="117"/>
      <c r="P1857" s="81"/>
    </row>
    <row r="1858" spans="6:16">
      <c r="F1858" s="76"/>
      <c r="G1858" s="117"/>
      <c r="I1858" s="81"/>
      <c r="L1858" s="117"/>
      <c r="P1858" s="81"/>
    </row>
    <row r="1859" spans="6:16">
      <c r="F1859" s="76"/>
      <c r="G1859" s="117"/>
      <c r="I1859" s="81"/>
      <c r="L1859" s="117"/>
      <c r="P1859" s="81"/>
    </row>
    <row r="1860" spans="6:16">
      <c r="F1860" s="76"/>
      <c r="G1860" s="117"/>
      <c r="I1860" s="81"/>
      <c r="L1860" s="117"/>
      <c r="P1860" s="81"/>
    </row>
    <row r="1861" spans="6:16">
      <c r="F1861" s="76"/>
      <c r="G1861" s="117"/>
      <c r="I1861" s="81"/>
      <c r="L1861" s="117"/>
      <c r="P1861" s="81"/>
    </row>
    <row r="1862" spans="6:16">
      <c r="F1862" s="76"/>
      <c r="G1862" s="117"/>
      <c r="I1862" s="81"/>
      <c r="L1862" s="117"/>
      <c r="P1862" s="81"/>
    </row>
    <row r="1863" spans="6:16">
      <c r="F1863" s="76"/>
      <c r="G1863" s="117"/>
      <c r="I1863" s="81"/>
      <c r="L1863" s="117"/>
      <c r="P1863" s="81"/>
    </row>
    <row r="1864" spans="6:16">
      <c r="F1864" s="76"/>
      <c r="G1864" s="117"/>
      <c r="I1864" s="81"/>
      <c r="L1864" s="117"/>
      <c r="P1864" s="81"/>
    </row>
    <row r="1865" spans="6:16">
      <c r="F1865" s="76"/>
      <c r="G1865" s="117"/>
      <c r="I1865" s="81"/>
      <c r="L1865" s="117"/>
      <c r="P1865" s="81"/>
    </row>
    <row r="1866" spans="6:16">
      <c r="F1866" s="76"/>
      <c r="G1866" s="117"/>
      <c r="I1866" s="81"/>
      <c r="L1866" s="117"/>
      <c r="P1866" s="81"/>
    </row>
    <row r="1867" spans="6:16">
      <c r="F1867" s="76"/>
      <c r="G1867" s="117"/>
      <c r="I1867" s="81"/>
      <c r="L1867" s="117"/>
      <c r="P1867" s="81"/>
    </row>
    <row r="1868" spans="6:16">
      <c r="F1868" s="76"/>
      <c r="G1868" s="117"/>
      <c r="I1868" s="81"/>
      <c r="L1868" s="117"/>
      <c r="P1868" s="81"/>
    </row>
    <row r="1869" spans="6:16">
      <c r="F1869" s="76"/>
      <c r="G1869" s="117"/>
      <c r="I1869" s="81"/>
      <c r="L1869" s="117"/>
      <c r="P1869" s="81"/>
    </row>
    <row r="1870" spans="6:16">
      <c r="F1870" s="76"/>
      <c r="G1870" s="117"/>
      <c r="I1870" s="81"/>
      <c r="L1870" s="117"/>
      <c r="P1870" s="81"/>
    </row>
    <row r="1871" spans="6:16">
      <c r="F1871" s="76"/>
      <c r="G1871" s="117"/>
      <c r="I1871" s="81"/>
      <c r="L1871" s="117"/>
      <c r="P1871" s="81"/>
    </row>
    <row r="1872" spans="6:16">
      <c r="F1872" s="76"/>
      <c r="G1872" s="117"/>
      <c r="I1872" s="81"/>
      <c r="L1872" s="117"/>
      <c r="P1872" s="81"/>
    </row>
    <row r="1873" spans="6:16">
      <c r="F1873" s="76"/>
      <c r="G1873" s="117"/>
      <c r="I1873" s="81"/>
      <c r="L1873" s="117"/>
      <c r="P1873" s="81"/>
    </row>
    <row r="1874" spans="6:16">
      <c r="F1874" s="76"/>
      <c r="G1874" s="117"/>
      <c r="I1874" s="81"/>
      <c r="L1874" s="117"/>
      <c r="P1874" s="81"/>
    </row>
    <row r="1875" spans="6:16">
      <c r="F1875" s="76"/>
      <c r="G1875" s="117"/>
      <c r="I1875" s="81"/>
      <c r="L1875" s="117"/>
      <c r="P1875" s="81"/>
    </row>
    <row r="1876" spans="6:16">
      <c r="F1876" s="76"/>
      <c r="G1876" s="117"/>
      <c r="I1876" s="81"/>
      <c r="L1876" s="117"/>
      <c r="P1876" s="81"/>
    </row>
    <row r="1877" spans="6:16">
      <c r="F1877" s="76"/>
      <c r="G1877" s="117"/>
      <c r="I1877" s="81"/>
      <c r="L1877" s="117"/>
      <c r="P1877" s="81"/>
    </row>
    <row r="1878" spans="6:16">
      <c r="F1878" s="76"/>
      <c r="G1878" s="117"/>
      <c r="I1878" s="81"/>
      <c r="L1878" s="117"/>
      <c r="P1878" s="81"/>
    </row>
    <row r="1879" spans="6:16">
      <c r="F1879" s="76"/>
      <c r="G1879" s="117"/>
      <c r="I1879" s="81"/>
      <c r="L1879" s="117"/>
      <c r="P1879" s="81"/>
    </row>
    <row r="1880" spans="6:16">
      <c r="F1880" s="76"/>
      <c r="G1880" s="117"/>
      <c r="I1880" s="81"/>
      <c r="L1880" s="117"/>
      <c r="P1880" s="81"/>
    </row>
    <row r="1881" spans="6:16">
      <c r="F1881" s="76"/>
      <c r="G1881" s="117"/>
      <c r="I1881" s="81"/>
      <c r="L1881" s="117"/>
      <c r="P1881" s="81"/>
    </row>
    <row r="1882" spans="6:16">
      <c r="F1882" s="76"/>
      <c r="G1882" s="117"/>
      <c r="I1882" s="81"/>
      <c r="L1882" s="117"/>
      <c r="P1882" s="81"/>
    </row>
    <row r="1883" spans="6:16">
      <c r="F1883" s="76"/>
      <c r="G1883" s="117"/>
      <c r="I1883" s="81"/>
      <c r="L1883" s="117"/>
      <c r="P1883" s="81"/>
    </row>
    <row r="1884" spans="6:16">
      <c r="F1884" s="76"/>
      <c r="G1884" s="117"/>
      <c r="I1884" s="81"/>
      <c r="L1884" s="117"/>
      <c r="P1884" s="81"/>
    </row>
    <row r="1885" spans="6:16">
      <c r="F1885" s="76"/>
      <c r="G1885" s="117"/>
      <c r="I1885" s="81"/>
      <c r="L1885" s="117"/>
      <c r="P1885" s="81"/>
    </row>
    <row r="1886" spans="6:16">
      <c r="F1886" s="76"/>
      <c r="G1886" s="117"/>
      <c r="I1886" s="81"/>
      <c r="L1886" s="117"/>
      <c r="P1886" s="81"/>
    </row>
    <row r="1887" spans="6:16">
      <c r="F1887" s="76"/>
      <c r="G1887" s="117"/>
      <c r="I1887" s="81"/>
      <c r="L1887" s="117"/>
      <c r="P1887" s="81"/>
    </row>
    <row r="1888" spans="6:16">
      <c r="F1888" s="76"/>
      <c r="G1888" s="117"/>
      <c r="I1888" s="81"/>
      <c r="L1888" s="117"/>
      <c r="P1888" s="81"/>
    </row>
    <row r="1889" spans="6:16">
      <c r="F1889" s="76"/>
      <c r="G1889" s="117"/>
      <c r="I1889" s="81"/>
      <c r="L1889" s="117"/>
      <c r="P1889" s="81"/>
    </row>
    <row r="1890" spans="6:16">
      <c r="F1890" s="76"/>
      <c r="G1890" s="117"/>
      <c r="I1890" s="81"/>
      <c r="L1890" s="117"/>
      <c r="P1890" s="81"/>
    </row>
    <row r="1891" spans="6:16">
      <c r="F1891" s="76"/>
      <c r="G1891" s="117"/>
      <c r="I1891" s="81"/>
      <c r="L1891" s="117"/>
      <c r="P1891" s="81"/>
    </row>
    <row r="1892" spans="6:16">
      <c r="F1892" s="76"/>
      <c r="G1892" s="117"/>
      <c r="I1892" s="81"/>
      <c r="L1892" s="117"/>
      <c r="P1892" s="81"/>
    </row>
    <row r="1893" spans="6:16">
      <c r="F1893" s="76"/>
      <c r="G1893" s="117"/>
      <c r="I1893" s="81"/>
      <c r="L1893" s="117"/>
      <c r="P1893" s="81"/>
    </row>
    <row r="1894" spans="6:16">
      <c r="F1894" s="76"/>
      <c r="G1894" s="117"/>
      <c r="I1894" s="81"/>
      <c r="L1894" s="117"/>
      <c r="P1894" s="81"/>
    </row>
    <row r="1895" spans="6:16">
      <c r="F1895" s="76"/>
      <c r="G1895" s="117"/>
      <c r="I1895" s="81"/>
      <c r="L1895" s="117"/>
      <c r="P1895" s="81"/>
    </row>
    <row r="1896" spans="6:16">
      <c r="F1896" s="76"/>
      <c r="G1896" s="117"/>
      <c r="I1896" s="81"/>
      <c r="L1896" s="117"/>
      <c r="P1896" s="81"/>
    </row>
    <row r="1897" spans="6:16">
      <c r="F1897" s="76"/>
      <c r="G1897" s="117"/>
      <c r="I1897" s="81"/>
      <c r="L1897" s="117"/>
      <c r="P1897" s="81"/>
    </row>
    <row r="1898" spans="6:16">
      <c r="F1898" s="76"/>
      <c r="G1898" s="117"/>
      <c r="I1898" s="81"/>
      <c r="L1898" s="117"/>
      <c r="P1898" s="81"/>
    </row>
    <row r="1899" spans="6:16">
      <c r="F1899" s="76"/>
      <c r="G1899" s="117"/>
      <c r="I1899" s="81"/>
      <c r="L1899" s="117"/>
      <c r="P1899" s="81"/>
    </row>
    <row r="1900" spans="6:16">
      <c r="F1900" s="76"/>
      <c r="G1900" s="117"/>
      <c r="I1900" s="81"/>
      <c r="L1900" s="117"/>
      <c r="P1900" s="81"/>
    </row>
    <row r="1901" spans="6:16">
      <c r="F1901" s="76"/>
      <c r="G1901" s="117"/>
      <c r="I1901" s="81"/>
      <c r="L1901" s="117"/>
      <c r="P1901" s="81"/>
    </row>
    <row r="1902" spans="6:16">
      <c r="F1902" s="76"/>
      <c r="G1902" s="117"/>
      <c r="I1902" s="81"/>
      <c r="L1902" s="117"/>
      <c r="P1902" s="81"/>
    </row>
    <row r="1903" spans="6:16">
      <c r="F1903" s="76"/>
      <c r="G1903" s="117"/>
      <c r="I1903" s="81"/>
      <c r="L1903" s="117"/>
      <c r="P1903" s="81"/>
    </row>
    <row r="1904" spans="6:16">
      <c r="F1904" s="76"/>
      <c r="G1904" s="117"/>
      <c r="I1904" s="81"/>
      <c r="L1904" s="117"/>
      <c r="P1904" s="81"/>
    </row>
    <row r="1905" spans="6:16">
      <c r="F1905" s="76"/>
      <c r="G1905" s="117"/>
      <c r="I1905" s="81"/>
      <c r="L1905" s="117"/>
      <c r="P1905" s="81"/>
    </row>
    <row r="1906" spans="6:16">
      <c r="F1906" s="76"/>
      <c r="G1906" s="117"/>
      <c r="I1906" s="81"/>
      <c r="L1906" s="117"/>
      <c r="P1906" s="81"/>
    </row>
    <row r="1907" spans="6:16">
      <c r="F1907" s="76"/>
      <c r="G1907" s="117"/>
      <c r="I1907" s="81"/>
      <c r="L1907" s="117"/>
      <c r="P1907" s="81"/>
    </row>
    <row r="1908" spans="6:16">
      <c r="F1908" s="76"/>
      <c r="G1908" s="117"/>
      <c r="I1908" s="81"/>
      <c r="L1908" s="117"/>
      <c r="P1908" s="81"/>
    </row>
    <row r="1909" spans="6:16">
      <c r="F1909" s="76"/>
      <c r="G1909" s="117"/>
      <c r="I1909" s="81"/>
      <c r="L1909" s="117"/>
      <c r="P1909" s="81"/>
    </row>
    <row r="1910" spans="6:16">
      <c r="F1910" s="76"/>
      <c r="G1910" s="117"/>
      <c r="I1910" s="81"/>
      <c r="L1910" s="117"/>
      <c r="P1910" s="81"/>
    </row>
    <row r="1911" spans="6:16">
      <c r="F1911" s="76"/>
      <c r="G1911" s="117"/>
      <c r="I1911" s="81"/>
      <c r="L1911" s="117"/>
      <c r="P1911" s="81"/>
    </row>
    <row r="1912" spans="6:16">
      <c r="F1912" s="76"/>
      <c r="G1912" s="117"/>
      <c r="I1912" s="81"/>
      <c r="L1912" s="117"/>
      <c r="P1912" s="81"/>
    </row>
    <row r="1913" spans="6:16">
      <c r="F1913" s="76"/>
      <c r="G1913" s="117"/>
      <c r="I1913" s="81"/>
      <c r="L1913" s="117"/>
      <c r="P1913" s="81"/>
    </row>
    <row r="1914" spans="6:16">
      <c r="F1914" s="76"/>
      <c r="G1914" s="117"/>
      <c r="I1914" s="81"/>
      <c r="L1914" s="117"/>
      <c r="P1914" s="81"/>
    </row>
    <row r="1915" spans="6:16">
      <c r="F1915" s="76"/>
      <c r="G1915" s="117"/>
      <c r="I1915" s="81"/>
      <c r="L1915" s="117"/>
      <c r="P1915" s="81"/>
    </row>
    <row r="1916" spans="6:16">
      <c r="F1916" s="76"/>
      <c r="G1916" s="117"/>
      <c r="I1916" s="81"/>
      <c r="L1916" s="117"/>
      <c r="P1916" s="81"/>
    </row>
    <row r="1917" spans="6:16">
      <c r="F1917" s="76"/>
      <c r="G1917" s="117"/>
      <c r="I1917" s="81"/>
      <c r="L1917" s="117"/>
      <c r="P1917" s="81"/>
    </row>
    <row r="1918" spans="6:16">
      <c r="F1918" s="76"/>
      <c r="G1918" s="117"/>
      <c r="I1918" s="81"/>
      <c r="L1918" s="117"/>
      <c r="P1918" s="81"/>
    </row>
    <row r="1919" spans="6:16">
      <c r="F1919" s="76"/>
      <c r="G1919" s="117"/>
      <c r="I1919" s="81"/>
      <c r="L1919" s="117"/>
      <c r="P1919" s="81"/>
    </row>
    <row r="1920" spans="6:16">
      <c r="F1920" s="76"/>
      <c r="G1920" s="117"/>
      <c r="I1920" s="81"/>
      <c r="L1920" s="117"/>
      <c r="P1920" s="81"/>
    </row>
    <row r="1921" spans="6:16">
      <c r="F1921" s="76"/>
      <c r="G1921" s="117"/>
      <c r="I1921" s="81"/>
      <c r="L1921" s="117"/>
      <c r="P1921" s="81"/>
    </row>
    <row r="1922" spans="6:16">
      <c r="F1922" s="76"/>
      <c r="G1922" s="117"/>
      <c r="I1922" s="81"/>
      <c r="L1922" s="117"/>
      <c r="P1922" s="81"/>
    </row>
    <row r="1923" spans="6:16">
      <c r="F1923" s="76"/>
      <c r="G1923" s="117"/>
      <c r="I1923" s="81"/>
      <c r="L1923" s="117"/>
      <c r="P1923" s="81"/>
    </row>
    <row r="1924" spans="6:16">
      <c r="F1924" s="76"/>
      <c r="G1924" s="117"/>
      <c r="I1924" s="81"/>
      <c r="L1924" s="117"/>
      <c r="P1924" s="81"/>
    </row>
    <row r="1925" spans="6:16">
      <c r="F1925" s="76"/>
      <c r="G1925" s="117"/>
      <c r="I1925" s="81"/>
      <c r="L1925" s="117"/>
      <c r="P1925" s="81"/>
    </row>
    <row r="1926" spans="6:16">
      <c r="F1926" s="76"/>
      <c r="G1926" s="117"/>
      <c r="I1926" s="81"/>
      <c r="L1926" s="117"/>
      <c r="P1926" s="81"/>
    </row>
    <row r="1927" spans="6:16">
      <c r="F1927" s="76"/>
      <c r="G1927" s="117"/>
      <c r="I1927" s="81"/>
      <c r="L1927" s="117"/>
      <c r="P1927" s="81"/>
    </row>
    <row r="1928" spans="6:16">
      <c r="F1928" s="76"/>
      <c r="G1928" s="117"/>
      <c r="I1928" s="81"/>
      <c r="L1928" s="117"/>
      <c r="P1928" s="81"/>
    </row>
    <row r="1929" spans="6:16">
      <c r="F1929" s="76"/>
      <c r="G1929" s="117"/>
      <c r="I1929" s="81"/>
      <c r="L1929" s="117"/>
      <c r="P1929" s="81"/>
    </row>
    <row r="1930" spans="6:16">
      <c r="F1930" s="76"/>
      <c r="G1930" s="117"/>
      <c r="I1930" s="81"/>
      <c r="L1930" s="117"/>
      <c r="P1930" s="81"/>
    </row>
    <row r="1931" spans="6:16">
      <c r="F1931" s="76"/>
      <c r="G1931" s="117"/>
      <c r="I1931" s="81"/>
      <c r="L1931" s="117"/>
      <c r="P1931" s="81"/>
    </row>
    <row r="1932" spans="6:16">
      <c r="F1932" s="76"/>
      <c r="G1932" s="117"/>
      <c r="I1932" s="81"/>
      <c r="L1932" s="117"/>
      <c r="P1932" s="81"/>
    </row>
    <row r="1933" spans="6:16">
      <c r="F1933" s="76"/>
      <c r="G1933" s="117"/>
      <c r="I1933" s="81"/>
      <c r="L1933" s="117"/>
      <c r="P1933" s="81"/>
    </row>
    <row r="1934" spans="6:16">
      <c r="F1934" s="76"/>
      <c r="G1934" s="117"/>
      <c r="I1934" s="81"/>
      <c r="L1934" s="117"/>
      <c r="P1934" s="81"/>
    </row>
    <row r="1935" spans="6:16">
      <c r="F1935" s="76"/>
      <c r="G1935" s="117"/>
      <c r="I1935" s="81"/>
      <c r="L1935" s="117"/>
      <c r="P1935" s="81"/>
    </row>
    <row r="1936" spans="6:16">
      <c r="F1936" s="76"/>
      <c r="G1936" s="117"/>
      <c r="I1936" s="81"/>
      <c r="L1936" s="117"/>
      <c r="P1936" s="81"/>
    </row>
    <row r="1937" spans="6:16">
      <c r="F1937" s="76"/>
      <c r="G1937" s="117"/>
      <c r="I1937" s="81"/>
      <c r="L1937" s="117"/>
      <c r="P1937" s="81"/>
    </row>
    <row r="1938" spans="6:16">
      <c r="F1938" s="76"/>
      <c r="G1938" s="117"/>
      <c r="I1938" s="81"/>
      <c r="L1938" s="117"/>
      <c r="P1938" s="81"/>
    </row>
    <row r="1939" spans="6:16">
      <c r="F1939" s="76"/>
      <c r="G1939" s="117"/>
      <c r="I1939" s="81"/>
      <c r="L1939" s="117"/>
      <c r="P1939" s="81"/>
    </row>
    <row r="1940" spans="6:16">
      <c r="F1940" s="76"/>
      <c r="G1940" s="117"/>
      <c r="I1940" s="81"/>
      <c r="L1940" s="117"/>
      <c r="P1940" s="81"/>
    </row>
    <row r="1941" spans="6:16">
      <c r="F1941" s="76"/>
      <c r="G1941" s="117"/>
      <c r="I1941" s="81"/>
      <c r="L1941" s="117"/>
      <c r="P1941" s="81"/>
    </row>
    <row r="1942" spans="6:16">
      <c r="F1942" s="76"/>
      <c r="G1942" s="117"/>
      <c r="I1942" s="81"/>
      <c r="L1942" s="117"/>
      <c r="P1942" s="81"/>
    </row>
    <row r="1943" spans="6:16">
      <c r="F1943" s="76"/>
      <c r="G1943" s="117"/>
      <c r="I1943" s="81"/>
      <c r="L1943" s="117"/>
      <c r="P1943" s="81"/>
    </row>
    <row r="1944" spans="6:16">
      <c r="F1944" s="76"/>
      <c r="G1944" s="117"/>
      <c r="I1944" s="81"/>
      <c r="L1944" s="117"/>
      <c r="P1944" s="81"/>
    </row>
    <row r="1945" spans="6:16">
      <c r="F1945" s="76"/>
      <c r="G1945" s="117"/>
      <c r="I1945" s="81"/>
      <c r="L1945" s="117"/>
      <c r="P1945" s="81"/>
    </row>
    <row r="1946" spans="6:16">
      <c r="F1946" s="76"/>
      <c r="G1946" s="117"/>
      <c r="I1946" s="81"/>
      <c r="L1946" s="117"/>
      <c r="P1946" s="81"/>
    </row>
    <row r="1947" spans="6:16">
      <c r="F1947" s="76"/>
      <c r="G1947" s="117"/>
      <c r="I1947" s="81"/>
      <c r="L1947" s="117"/>
      <c r="P1947" s="81"/>
    </row>
    <row r="1948" spans="6:16">
      <c r="F1948" s="76"/>
      <c r="G1948" s="117"/>
      <c r="I1948" s="81"/>
      <c r="L1948" s="117"/>
      <c r="P1948" s="81"/>
    </row>
    <row r="1949" spans="6:16">
      <c r="F1949" s="76"/>
      <c r="G1949" s="117"/>
      <c r="I1949" s="81"/>
      <c r="L1949" s="117"/>
      <c r="P1949" s="81"/>
    </row>
    <row r="1950" spans="6:16">
      <c r="F1950" s="76"/>
      <c r="G1950" s="117"/>
      <c r="I1950" s="81"/>
      <c r="L1950" s="117"/>
      <c r="P1950" s="81"/>
    </row>
    <row r="1951" spans="6:16">
      <c r="F1951" s="76"/>
      <c r="G1951" s="117"/>
      <c r="I1951" s="81"/>
      <c r="L1951" s="117"/>
      <c r="P1951" s="81"/>
    </row>
    <row r="1952" spans="6:16">
      <c r="F1952" s="76"/>
      <c r="G1952" s="117"/>
      <c r="I1952" s="81"/>
      <c r="L1952" s="117"/>
      <c r="P1952" s="81"/>
    </row>
    <row r="1953" spans="6:16">
      <c r="F1953" s="76"/>
      <c r="G1953" s="117"/>
      <c r="I1953" s="81"/>
      <c r="L1953" s="117"/>
      <c r="P1953" s="81"/>
    </row>
    <row r="1954" spans="6:16">
      <c r="F1954" s="76"/>
      <c r="G1954" s="117"/>
      <c r="I1954" s="81"/>
      <c r="L1954" s="117"/>
      <c r="P1954" s="81"/>
    </row>
    <row r="1955" spans="6:16">
      <c r="F1955" s="76"/>
      <c r="G1955" s="117"/>
      <c r="I1955" s="81"/>
      <c r="L1955" s="117"/>
      <c r="P1955" s="81"/>
    </row>
    <row r="1956" spans="6:16">
      <c r="F1956" s="76"/>
      <c r="G1956" s="117"/>
      <c r="I1956" s="81"/>
      <c r="L1956" s="117"/>
      <c r="P1956" s="81"/>
    </row>
    <row r="1957" spans="6:16">
      <c r="F1957" s="76"/>
      <c r="G1957" s="117"/>
      <c r="I1957" s="81"/>
      <c r="L1957" s="117"/>
      <c r="P1957" s="81"/>
    </row>
    <row r="1958" spans="6:16">
      <c r="F1958" s="76"/>
      <c r="G1958" s="117"/>
      <c r="I1958" s="81"/>
      <c r="L1958" s="117"/>
      <c r="P1958" s="81"/>
    </row>
    <row r="1959" spans="6:16">
      <c r="F1959" s="76"/>
      <c r="G1959" s="117"/>
      <c r="I1959" s="81"/>
      <c r="L1959" s="117"/>
      <c r="P1959" s="81"/>
    </row>
    <row r="1960" spans="6:16">
      <c r="F1960" s="76"/>
      <c r="G1960" s="117"/>
      <c r="I1960" s="81"/>
      <c r="L1960" s="117"/>
      <c r="P1960" s="81"/>
    </row>
    <row r="1961" spans="6:16">
      <c r="F1961" s="76"/>
      <c r="G1961" s="117"/>
      <c r="I1961" s="81"/>
      <c r="L1961" s="117"/>
      <c r="P1961" s="81"/>
    </row>
    <row r="1962" spans="6:16">
      <c r="F1962" s="76"/>
      <c r="G1962" s="117"/>
      <c r="I1962" s="81"/>
      <c r="L1962" s="117"/>
      <c r="P1962" s="81"/>
    </row>
    <row r="1963" spans="6:16">
      <c r="F1963" s="76"/>
      <c r="G1963" s="117"/>
      <c r="I1963" s="81"/>
      <c r="L1963" s="117"/>
      <c r="P1963" s="81"/>
    </row>
    <row r="1964" spans="6:16">
      <c r="F1964" s="76"/>
      <c r="G1964" s="117"/>
      <c r="I1964" s="81"/>
      <c r="L1964" s="117"/>
      <c r="P1964" s="81"/>
    </row>
    <row r="1965" spans="6:16">
      <c r="F1965" s="76"/>
      <c r="G1965" s="117"/>
      <c r="I1965" s="81"/>
      <c r="L1965" s="117"/>
      <c r="P1965" s="81"/>
    </row>
    <row r="1966" spans="6:16">
      <c r="F1966" s="76"/>
      <c r="G1966" s="117"/>
      <c r="I1966" s="81"/>
      <c r="L1966" s="117"/>
      <c r="P1966" s="81"/>
    </row>
    <row r="1967" spans="6:16">
      <c r="F1967" s="76"/>
      <c r="G1967" s="117"/>
      <c r="I1967" s="81"/>
      <c r="L1967" s="117"/>
      <c r="P1967" s="81"/>
    </row>
    <row r="1968" spans="6:16">
      <c r="F1968" s="76"/>
      <c r="G1968" s="117"/>
      <c r="I1968" s="81"/>
      <c r="L1968" s="117"/>
      <c r="P1968" s="81"/>
    </row>
    <row r="1969" spans="6:16">
      <c r="F1969" s="76"/>
      <c r="G1969" s="117"/>
      <c r="I1969" s="81"/>
      <c r="L1969" s="117"/>
      <c r="P1969" s="81"/>
    </row>
    <row r="1970" spans="6:16">
      <c r="F1970" s="76"/>
      <c r="G1970" s="117"/>
      <c r="I1970" s="81"/>
      <c r="L1970" s="117"/>
      <c r="P1970" s="81"/>
    </row>
    <row r="1971" spans="6:16">
      <c r="F1971" s="76"/>
      <c r="G1971" s="117"/>
      <c r="I1971" s="81"/>
      <c r="L1971" s="117"/>
      <c r="P1971" s="81"/>
    </row>
    <row r="1972" spans="6:16">
      <c r="F1972" s="76"/>
      <c r="G1972" s="117"/>
      <c r="I1972" s="81"/>
      <c r="L1972" s="117"/>
      <c r="P1972" s="81"/>
    </row>
    <row r="1973" spans="6:16">
      <c r="F1973" s="76"/>
      <c r="G1973" s="117"/>
      <c r="I1973" s="81"/>
      <c r="L1973" s="117"/>
      <c r="P1973" s="81"/>
    </row>
    <row r="1974" spans="6:16">
      <c r="F1974" s="76"/>
      <c r="G1974" s="117"/>
      <c r="I1974" s="81"/>
      <c r="L1974" s="117"/>
      <c r="P1974" s="81"/>
    </row>
    <row r="1975" spans="6:16">
      <c r="F1975" s="76"/>
      <c r="G1975" s="117"/>
      <c r="I1975" s="81"/>
      <c r="L1975" s="117"/>
      <c r="P1975" s="81"/>
    </row>
    <row r="1976" spans="6:16">
      <c r="F1976" s="76"/>
      <c r="G1976" s="117"/>
      <c r="I1976" s="81"/>
      <c r="L1976" s="117"/>
      <c r="P1976" s="81"/>
    </row>
    <row r="1977" spans="6:16">
      <c r="F1977" s="76"/>
      <c r="G1977" s="117"/>
      <c r="I1977" s="81"/>
      <c r="L1977" s="117"/>
      <c r="P1977" s="81"/>
    </row>
    <row r="1978" spans="6:16">
      <c r="F1978" s="76"/>
      <c r="G1978" s="117"/>
      <c r="I1978" s="81"/>
      <c r="L1978" s="117"/>
      <c r="P1978" s="81"/>
    </row>
    <row r="1979" spans="6:16">
      <c r="F1979" s="76"/>
      <c r="G1979" s="117"/>
      <c r="I1979" s="81"/>
      <c r="L1979" s="117"/>
      <c r="P1979" s="81"/>
    </row>
    <row r="1980" spans="6:16">
      <c r="F1980" s="76"/>
      <c r="G1980" s="117"/>
      <c r="I1980" s="81"/>
      <c r="L1980" s="117"/>
      <c r="P1980" s="81"/>
    </row>
    <row r="1981" spans="6:16">
      <c r="F1981" s="76"/>
      <c r="G1981" s="117"/>
      <c r="I1981" s="81"/>
      <c r="L1981" s="117"/>
      <c r="P1981" s="81"/>
    </row>
    <row r="1982" spans="6:16">
      <c r="F1982" s="76"/>
      <c r="G1982" s="117"/>
      <c r="I1982" s="81"/>
      <c r="L1982" s="117"/>
      <c r="P1982" s="81"/>
    </row>
    <row r="1983" spans="6:16">
      <c r="F1983" s="76"/>
      <c r="G1983" s="117"/>
      <c r="I1983" s="81"/>
      <c r="L1983" s="117"/>
      <c r="P1983" s="81"/>
    </row>
    <row r="1984" spans="6:16">
      <c r="F1984" s="76"/>
      <c r="G1984" s="117"/>
      <c r="I1984" s="81"/>
      <c r="L1984" s="117"/>
      <c r="P1984" s="81"/>
    </row>
    <row r="1985" spans="6:16">
      <c r="F1985" s="76"/>
      <c r="G1985" s="117"/>
      <c r="I1985" s="81"/>
      <c r="L1985" s="117"/>
      <c r="P1985" s="81"/>
    </row>
    <row r="1986" spans="6:16">
      <c r="F1986" s="76"/>
      <c r="G1986" s="117"/>
      <c r="I1986" s="81"/>
      <c r="L1986" s="117"/>
      <c r="P1986" s="81"/>
    </row>
    <row r="1987" spans="6:16">
      <c r="F1987" s="76"/>
      <c r="G1987" s="117"/>
      <c r="I1987" s="81"/>
      <c r="L1987" s="117"/>
      <c r="P1987" s="81"/>
    </row>
    <row r="1988" spans="6:16">
      <c r="F1988" s="76"/>
      <c r="G1988" s="117"/>
      <c r="I1988" s="81"/>
      <c r="L1988" s="117"/>
      <c r="P1988" s="81"/>
    </row>
    <row r="1989" spans="6:16">
      <c r="F1989" s="76"/>
      <c r="G1989" s="117"/>
      <c r="I1989" s="81"/>
      <c r="L1989" s="117"/>
      <c r="P1989" s="81"/>
    </row>
    <row r="1990" spans="6:16">
      <c r="F1990" s="76"/>
      <c r="G1990" s="117"/>
      <c r="I1990" s="81"/>
      <c r="L1990" s="117"/>
      <c r="P1990" s="81"/>
    </row>
    <row r="1991" spans="6:16">
      <c r="F1991" s="76"/>
      <c r="G1991" s="117"/>
      <c r="I1991" s="81"/>
      <c r="L1991" s="117"/>
      <c r="P1991" s="81"/>
    </row>
    <row r="1992" spans="6:16">
      <c r="F1992" s="76"/>
      <c r="G1992" s="117"/>
      <c r="I1992" s="81"/>
      <c r="L1992" s="117"/>
      <c r="P1992" s="81"/>
    </row>
    <row r="1993" spans="6:16">
      <c r="F1993" s="76"/>
      <c r="G1993" s="117"/>
      <c r="I1993" s="81"/>
      <c r="L1993" s="117"/>
      <c r="P1993" s="81"/>
    </row>
    <row r="1994" spans="6:16">
      <c r="F1994" s="76"/>
      <c r="G1994" s="117"/>
      <c r="I1994" s="81"/>
      <c r="L1994" s="117"/>
      <c r="P1994" s="81"/>
    </row>
    <row r="1995" spans="6:16">
      <c r="F1995" s="76"/>
      <c r="G1995" s="117"/>
      <c r="I1995" s="81"/>
      <c r="L1995" s="117"/>
      <c r="P1995" s="81"/>
    </row>
    <row r="1996" spans="6:16">
      <c r="F1996" s="76"/>
      <c r="G1996" s="117"/>
      <c r="I1996" s="81"/>
      <c r="L1996" s="117"/>
      <c r="P1996" s="81"/>
    </row>
    <row r="1997" spans="6:16">
      <c r="F1997" s="76"/>
      <c r="G1997" s="117"/>
      <c r="I1997" s="81"/>
      <c r="L1997" s="117"/>
      <c r="P1997" s="81"/>
    </row>
    <row r="1998" spans="6:16">
      <c r="F1998" s="76"/>
      <c r="G1998" s="117"/>
      <c r="I1998" s="81"/>
      <c r="L1998" s="117"/>
      <c r="P1998" s="81"/>
    </row>
    <row r="1999" spans="6:16">
      <c r="F1999" s="76"/>
      <c r="G1999" s="117"/>
      <c r="I1999" s="81"/>
      <c r="L1999" s="117"/>
      <c r="P1999" s="81"/>
    </row>
    <row r="2000" spans="6:16">
      <c r="F2000" s="76"/>
      <c r="G2000" s="117"/>
      <c r="I2000" s="81"/>
      <c r="L2000" s="117"/>
      <c r="P2000" s="81"/>
    </row>
    <row r="2001" spans="6:16">
      <c r="F2001" s="76"/>
      <c r="G2001" s="117"/>
      <c r="I2001" s="81"/>
      <c r="L2001" s="117"/>
      <c r="P2001" s="81"/>
    </row>
    <row r="2002" spans="6:16">
      <c r="F2002" s="76"/>
      <c r="G2002" s="117"/>
      <c r="I2002" s="81"/>
      <c r="L2002" s="117"/>
      <c r="P2002" s="81"/>
    </row>
    <row r="2003" spans="6:16">
      <c r="F2003" s="76"/>
      <c r="G2003" s="117"/>
      <c r="I2003" s="81"/>
      <c r="L2003" s="117"/>
      <c r="P2003" s="81"/>
    </row>
    <row r="2004" spans="6:16">
      <c r="F2004" s="76"/>
      <c r="G2004" s="117"/>
      <c r="I2004" s="81"/>
      <c r="L2004" s="117"/>
      <c r="P2004" s="81"/>
    </row>
    <row r="2005" spans="6:16">
      <c r="F2005" s="76"/>
      <c r="G2005" s="117"/>
      <c r="I2005" s="81"/>
      <c r="L2005" s="117"/>
      <c r="P2005" s="81"/>
    </row>
    <row r="2006" spans="6:16">
      <c r="F2006" s="76"/>
      <c r="G2006" s="117"/>
      <c r="I2006" s="81"/>
      <c r="L2006" s="117"/>
      <c r="P2006" s="81"/>
    </row>
    <row r="2007" spans="6:16">
      <c r="F2007" s="76"/>
      <c r="G2007" s="117"/>
      <c r="I2007" s="81"/>
      <c r="L2007" s="117"/>
      <c r="P2007" s="81"/>
    </row>
    <row r="2008" spans="6:16">
      <c r="F2008" s="76"/>
      <c r="G2008" s="117"/>
      <c r="I2008" s="81"/>
      <c r="L2008" s="117"/>
      <c r="P2008" s="81"/>
    </row>
    <row r="2009" spans="6:16">
      <c r="F2009" s="76"/>
      <c r="G2009" s="117"/>
      <c r="I2009" s="81"/>
      <c r="L2009" s="117"/>
      <c r="P2009" s="81"/>
    </row>
    <row r="2010" spans="6:16">
      <c r="F2010" s="76"/>
      <c r="G2010" s="117"/>
      <c r="I2010" s="81"/>
      <c r="L2010" s="117"/>
      <c r="P2010" s="81"/>
    </row>
    <row r="2011" spans="6:16">
      <c r="F2011" s="76"/>
      <c r="G2011" s="117"/>
      <c r="I2011" s="81"/>
      <c r="L2011" s="117"/>
      <c r="P2011" s="81"/>
    </row>
    <row r="2012" spans="6:16">
      <c r="F2012" s="76"/>
      <c r="G2012" s="117"/>
      <c r="I2012" s="81"/>
      <c r="L2012" s="117"/>
      <c r="P2012" s="81"/>
    </row>
    <row r="2013" spans="6:16">
      <c r="F2013" s="76"/>
      <c r="G2013" s="117"/>
      <c r="I2013" s="81"/>
      <c r="L2013" s="117"/>
      <c r="P2013" s="81"/>
    </row>
    <row r="2014" spans="6:16">
      <c r="F2014" s="76"/>
      <c r="G2014" s="117"/>
      <c r="I2014" s="81"/>
      <c r="L2014" s="117"/>
      <c r="P2014" s="81"/>
    </row>
    <row r="2015" spans="6:16">
      <c r="F2015" s="76"/>
      <c r="G2015" s="117"/>
      <c r="I2015" s="81"/>
      <c r="L2015" s="117"/>
      <c r="P2015" s="81"/>
    </row>
    <row r="2016" spans="6:16">
      <c r="F2016" s="76"/>
      <c r="G2016" s="117"/>
      <c r="I2016" s="81"/>
      <c r="L2016" s="117"/>
      <c r="P2016" s="81"/>
    </row>
    <row r="2017" spans="6:16">
      <c r="F2017" s="76"/>
      <c r="G2017" s="117"/>
      <c r="I2017" s="81"/>
      <c r="L2017" s="117"/>
      <c r="P2017" s="81"/>
    </row>
    <row r="2018" spans="6:16">
      <c r="F2018" s="76"/>
      <c r="G2018" s="117"/>
      <c r="I2018" s="81"/>
      <c r="L2018" s="117"/>
      <c r="P2018" s="81"/>
    </row>
    <row r="2019" spans="6:16">
      <c r="F2019" s="76"/>
      <c r="G2019" s="117"/>
      <c r="I2019" s="81"/>
      <c r="L2019" s="117"/>
      <c r="P2019" s="81"/>
    </row>
    <row r="2020" spans="6:16">
      <c r="F2020" s="76"/>
      <c r="G2020" s="117"/>
      <c r="I2020" s="81"/>
      <c r="L2020" s="117"/>
      <c r="P2020" s="81"/>
    </row>
    <row r="2021" spans="6:16">
      <c r="F2021" s="76"/>
      <c r="G2021" s="117"/>
      <c r="I2021" s="81"/>
      <c r="L2021" s="117"/>
      <c r="P2021" s="81"/>
    </row>
    <row r="2022" spans="6:16">
      <c r="F2022" s="76"/>
      <c r="G2022" s="117"/>
      <c r="I2022" s="81"/>
      <c r="L2022" s="117"/>
      <c r="P2022" s="81"/>
    </row>
    <row r="2023" spans="6:16">
      <c r="F2023" s="76"/>
      <c r="G2023" s="117"/>
      <c r="I2023" s="81"/>
      <c r="L2023" s="117"/>
      <c r="P2023" s="81"/>
    </row>
    <row r="2024" spans="6:16">
      <c r="F2024" s="76"/>
      <c r="G2024" s="117"/>
      <c r="I2024" s="81"/>
      <c r="L2024" s="117"/>
      <c r="P2024" s="81"/>
    </row>
    <row r="2025" spans="6:16">
      <c r="F2025" s="76"/>
      <c r="G2025" s="117"/>
      <c r="I2025" s="81"/>
      <c r="L2025" s="117"/>
      <c r="P2025" s="81"/>
    </row>
    <row r="2026" spans="6:16">
      <c r="F2026" s="76"/>
      <c r="G2026" s="117"/>
      <c r="I2026" s="81"/>
      <c r="L2026" s="117"/>
      <c r="P2026" s="81"/>
    </row>
    <row r="2027" spans="6:16">
      <c r="F2027" s="76"/>
      <c r="G2027" s="117"/>
      <c r="I2027" s="81"/>
      <c r="L2027" s="117"/>
      <c r="P2027" s="81"/>
    </row>
    <row r="2028" spans="6:16">
      <c r="F2028" s="76"/>
      <c r="G2028" s="117"/>
      <c r="I2028" s="81"/>
      <c r="L2028" s="117"/>
      <c r="P2028" s="81"/>
    </row>
    <row r="2029" spans="6:16">
      <c r="F2029" s="76"/>
      <c r="G2029" s="117"/>
      <c r="I2029" s="81"/>
      <c r="L2029" s="117"/>
      <c r="P2029" s="81"/>
    </row>
    <row r="2030" spans="6:16">
      <c r="F2030" s="76"/>
      <c r="G2030" s="117"/>
      <c r="I2030" s="81"/>
      <c r="L2030" s="117"/>
      <c r="P2030" s="81"/>
    </row>
    <row r="2031" spans="6:16">
      <c r="F2031" s="76"/>
      <c r="G2031" s="117"/>
      <c r="I2031" s="81"/>
      <c r="L2031" s="117"/>
      <c r="P2031" s="81"/>
    </row>
    <row r="2032" spans="6:16">
      <c r="F2032" s="76"/>
      <c r="G2032" s="117"/>
      <c r="I2032" s="81"/>
      <c r="L2032" s="117"/>
      <c r="P2032" s="81"/>
    </row>
    <row r="2033" spans="6:16">
      <c r="F2033" s="76"/>
      <c r="G2033" s="117"/>
      <c r="I2033" s="81"/>
      <c r="L2033" s="117"/>
      <c r="P2033" s="81"/>
    </row>
    <row r="2034" spans="6:16">
      <c r="F2034" s="76"/>
      <c r="G2034" s="117"/>
      <c r="I2034" s="81"/>
      <c r="L2034" s="117"/>
      <c r="P2034" s="81"/>
    </row>
    <row r="2035" spans="6:16">
      <c r="F2035" s="76"/>
      <c r="G2035" s="117"/>
      <c r="I2035" s="81"/>
      <c r="L2035" s="117"/>
      <c r="P2035" s="81"/>
    </row>
    <row r="2036" spans="6:16">
      <c r="F2036" s="76"/>
      <c r="G2036" s="117"/>
      <c r="I2036" s="81"/>
      <c r="L2036" s="117"/>
      <c r="P2036" s="81"/>
    </row>
    <row r="2037" spans="6:16">
      <c r="F2037" s="76"/>
      <c r="G2037" s="117"/>
      <c r="I2037" s="81"/>
      <c r="L2037" s="117"/>
      <c r="P2037" s="81"/>
    </row>
    <row r="2038" spans="6:16">
      <c r="F2038" s="76"/>
      <c r="G2038" s="117"/>
      <c r="I2038" s="81"/>
      <c r="L2038" s="117"/>
      <c r="P2038" s="81"/>
    </row>
    <row r="2039" spans="6:16">
      <c r="F2039" s="76"/>
      <c r="G2039" s="117"/>
      <c r="I2039" s="81"/>
      <c r="L2039" s="117"/>
      <c r="P2039" s="81"/>
    </row>
    <row r="2040" spans="6:16">
      <c r="F2040" s="76"/>
      <c r="G2040" s="117"/>
      <c r="I2040" s="81"/>
      <c r="L2040" s="117"/>
      <c r="P2040" s="81"/>
    </row>
    <row r="2041" spans="6:16">
      <c r="F2041" s="76"/>
      <c r="G2041" s="117"/>
      <c r="I2041" s="81"/>
      <c r="L2041" s="117"/>
      <c r="P2041" s="81"/>
    </row>
    <row r="2042" spans="6:16">
      <c r="F2042" s="76"/>
      <c r="G2042" s="117"/>
      <c r="I2042" s="81"/>
      <c r="L2042" s="117"/>
      <c r="P2042" s="81"/>
    </row>
    <row r="2043" spans="6:16">
      <c r="F2043" s="76"/>
      <c r="G2043" s="117"/>
      <c r="I2043" s="81"/>
      <c r="L2043" s="117"/>
      <c r="P2043" s="81"/>
    </row>
    <row r="2044" spans="6:16">
      <c r="F2044" s="76"/>
      <c r="G2044" s="117"/>
      <c r="I2044" s="81"/>
      <c r="L2044" s="117"/>
      <c r="P2044" s="81"/>
    </row>
    <row r="2045" spans="6:16">
      <c r="F2045" s="76"/>
      <c r="G2045" s="117"/>
      <c r="I2045" s="81"/>
      <c r="L2045" s="117"/>
      <c r="P2045" s="81"/>
    </row>
    <row r="2046" spans="6:16">
      <c r="F2046" s="76"/>
      <c r="G2046" s="117"/>
      <c r="I2046" s="81"/>
      <c r="L2046" s="117"/>
      <c r="P2046" s="81"/>
    </row>
    <row r="2047" spans="6:16">
      <c r="F2047" s="76"/>
      <c r="G2047" s="117"/>
      <c r="I2047" s="81"/>
      <c r="L2047" s="117"/>
      <c r="P2047" s="81"/>
    </row>
    <row r="2048" spans="6:16">
      <c r="F2048" s="76"/>
      <c r="G2048" s="117"/>
      <c r="I2048" s="81"/>
      <c r="L2048" s="117"/>
      <c r="P2048" s="81"/>
    </row>
    <row r="2049" spans="6:16">
      <c r="F2049" s="76"/>
      <c r="G2049" s="117"/>
      <c r="I2049" s="81"/>
      <c r="L2049" s="117"/>
      <c r="P2049" s="81"/>
    </row>
    <row r="2050" spans="6:16">
      <c r="F2050" s="76"/>
      <c r="G2050" s="117"/>
      <c r="I2050" s="81"/>
      <c r="L2050" s="117"/>
      <c r="P2050" s="81"/>
    </row>
    <row r="2051" spans="6:16">
      <c r="F2051" s="76"/>
      <c r="G2051" s="117"/>
      <c r="I2051" s="81"/>
      <c r="L2051" s="117"/>
      <c r="P2051" s="81"/>
    </row>
    <row r="2052" spans="6:16">
      <c r="F2052" s="76"/>
      <c r="G2052" s="117"/>
      <c r="I2052" s="81"/>
      <c r="L2052" s="117"/>
      <c r="P2052" s="81"/>
    </row>
    <row r="2053" spans="6:16">
      <c r="F2053" s="76"/>
      <c r="G2053" s="117"/>
      <c r="I2053" s="81"/>
      <c r="L2053" s="117"/>
      <c r="P2053" s="81"/>
    </row>
    <row r="2054" spans="6:16">
      <c r="F2054" s="76"/>
      <c r="G2054" s="117"/>
      <c r="I2054" s="81"/>
      <c r="L2054" s="117"/>
      <c r="P2054" s="81"/>
    </row>
    <row r="2055" spans="6:16">
      <c r="F2055" s="76"/>
      <c r="G2055" s="117"/>
      <c r="I2055" s="81"/>
      <c r="L2055" s="117"/>
      <c r="P2055" s="81"/>
    </row>
    <row r="2056" spans="6:16">
      <c r="F2056" s="76"/>
      <c r="G2056" s="117"/>
      <c r="I2056" s="81"/>
      <c r="L2056" s="117"/>
      <c r="P2056" s="81"/>
    </row>
    <row r="2057" spans="6:16">
      <c r="F2057" s="76"/>
      <c r="G2057" s="117"/>
      <c r="I2057" s="81"/>
      <c r="L2057" s="117"/>
      <c r="P2057" s="81"/>
    </row>
    <row r="2058" spans="6:16">
      <c r="F2058" s="76"/>
      <c r="G2058" s="117"/>
      <c r="I2058" s="81"/>
      <c r="L2058" s="117"/>
      <c r="P2058" s="81"/>
    </row>
    <row r="2059" spans="6:16">
      <c r="F2059" s="76"/>
      <c r="G2059" s="117"/>
      <c r="I2059" s="81"/>
      <c r="L2059" s="117"/>
      <c r="P2059" s="81"/>
    </row>
    <row r="2060" spans="6:16">
      <c r="F2060" s="76"/>
      <c r="G2060" s="117"/>
      <c r="I2060" s="81"/>
      <c r="L2060" s="117"/>
      <c r="P2060" s="81"/>
    </row>
    <row r="2061" spans="6:16">
      <c r="F2061" s="76"/>
      <c r="G2061" s="117"/>
      <c r="I2061" s="81"/>
      <c r="L2061" s="117"/>
      <c r="P2061" s="81"/>
    </row>
    <row r="2062" spans="6:16">
      <c r="F2062" s="76"/>
      <c r="G2062" s="117"/>
      <c r="I2062" s="81"/>
      <c r="L2062" s="117"/>
      <c r="P2062" s="81"/>
    </row>
    <row r="2063" spans="6:16">
      <c r="F2063" s="76"/>
      <c r="G2063" s="117"/>
      <c r="I2063" s="81"/>
      <c r="L2063" s="117"/>
      <c r="P2063" s="81"/>
    </row>
    <row r="2064" spans="6:16">
      <c r="F2064" s="76"/>
      <c r="G2064" s="117"/>
      <c r="I2064" s="81"/>
      <c r="L2064" s="117"/>
      <c r="P2064" s="81"/>
    </row>
    <row r="2065" spans="6:16">
      <c r="F2065" s="76"/>
      <c r="G2065" s="117"/>
      <c r="I2065" s="81"/>
      <c r="L2065" s="117"/>
      <c r="P2065" s="81"/>
    </row>
    <row r="2066" spans="6:16">
      <c r="F2066" s="76"/>
      <c r="G2066" s="117"/>
      <c r="I2066" s="81"/>
      <c r="L2066" s="117"/>
      <c r="P2066" s="81"/>
    </row>
    <row r="2067" spans="6:16">
      <c r="F2067" s="76"/>
      <c r="G2067" s="117"/>
      <c r="I2067" s="81"/>
      <c r="L2067" s="117"/>
      <c r="P2067" s="81"/>
    </row>
    <row r="2068" spans="6:16">
      <c r="F2068" s="76"/>
      <c r="G2068" s="117"/>
      <c r="I2068" s="81"/>
      <c r="L2068" s="117"/>
      <c r="P2068" s="81"/>
    </row>
    <row r="2069" spans="6:16">
      <c r="F2069" s="76"/>
      <c r="G2069" s="117"/>
      <c r="I2069" s="81"/>
      <c r="L2069" s="117"/>
      <c r="P2069" s="81"/>
    </row>
    <row r="2070" spans="6:16">
      <c r="F2070" s="76"/>
      <c r="G2070" s="117"/>
      <c r="I2070" s="81"/>
      <c r="L2070" s="117"/>
      <c r="P2070" s="81"/>
    </row>
    <row r="2071" spans="6:16">
      <c r="F2071" s="76"/>
      <c r="G2071" s="117"/>
      <c r="I2071" s="81"/>
      <c r="L2071" s="117"/>
      <c r="P2071" s="81"/>
    </row>
    <row r="2072" spans="6:16">
      <c r="F2072" s="76"/>
      <c r="G2072" s="117"/>
      <c r="I2072" s="81"/>
      <c r="L2072" s="117"/>
      <c r="P2072" s="81"/>
    </row>
    <row r="2073" spans="6:16">
      <c r="F2073" s="76"/>
      <c r="G2073" s="117"/>
      <c r="I2073" s="81"/>
      <c r="L2073" s="117"/>
      <c r="P2073" s="81"/>
    </row>
    <row r="2074" spans="6:16">
      <c r="F2074" s="76"/>
      <c r="G2074" s="117"/>
      <c r="I2074" s="81"/>
      <c r="L2074" s="117"/>
      <c r="P2074" s="81"/>
    </row>
    <row r="2075" spans="6:16">
      <c r="F2075" s="76"/>
      <c r="G2075" s="117"/>
      <c r="I2075" s="81"/>
      <c r="L2075" s="117"/>
      <c r="P2075" s="81"/>
    </row>
    <row r="2076" spans="6:16">
      <c r="F2076" s="76"/>
      <c r="G2076" s="117"/>
      <c r="I2076" s="81"/>
      <c r="L2076" s="117"/>
      <c r="P2076" s="81"/>
    </row>
    <row r="2077" spans="6:16">
      <c r="F2077" s="76"/>
      <c r="G2077" s="117"/>
      <c r="I2077" s="81"/>
      <c r="L2077" s="117"/>
      <c r="P2077" s="81"/>
    </row>
    <row r="2078" spans="6:16">
      <c r="F2078" s="76"/>
      <c r="G2078" s="117"/>
      <c r="I2078" s="81"/>
      <c r="L2078" s="117"/>
      <c r="P2078" s="81"/>
    </row>
    <row r="2079" spans="6:16">
      <c r="F2079" s="76"/>
      <c r="G2079" s="117"/>
      <c r="I2079" s="81"/>
      <c r="L2079" s="117"/>
      <c r="P2079" s="81"/>
    </row>
    <row r="2080" spans="6:16">
      <c r="F2080" s="76"/>
      <c r="G2080" s="117"/>
      <c r="I2080" s="81"/>
      <c r="L2080" s="117"/>
      <c r="P2080" s="81"/>
    </row>
    <row r="2081" spans="6:16">
      <c r="F2081" s="76"/>
      <c r="G2081" s="117"/>
      <c r="I2081" s="81"/>
      <c r="L2081" s="117"/>
      <c r="P2081" s="81"/>
    </row>
    <row r="2082" spans="6:16">
      <c r="F2082" s="76"/>
      <c r="G2082" s="117"/>
      <c r="I2082" s="81"/>
      <c r="L2082" s="117"/>
      <c r="P2082" s="81"/>
    </row>
    <row r="2083" spans="6:16">
      <c r="F2083" s="76"/>
      <c r="G2083" s="117"/>
      <c r="I2083" s="81"/>
      <c r="L2083" s="117"/>
      <c r="P2083" s="81"/>
    </row>
    <row r="2084" spans="6:16">
      <c r="F2084" s="76"/>
      <c r="G2084" s="117"/>
      <c r="I2084" s="81"/>
      <c r="L2084" s="117"/>
      <c r="P2084" s="81"/>
    </row>
    <row r="2085" spans="6:16">
      <c r="F2085" s="76"/>
      <c r="G2085" s="117"/>
      <c r="I2085" s="81"/>
      <c r="L2085" s="117"/>
      <c r="P2085" s="81"/>
    </row>
    <row r="2086" spans="6:16">
      <c r="F2086" s="76"/>
      <c r="G2086" s="117"/>
      <c r="I2086" s="81"/>
      <c r="L2086" s="117"/>
      <c r="P2086" s="81"/>
    </row>
    <row r="2087" spans="6:16">
      <c r="F2087" s="76"/>
      <c r="G2087" s="117"/>
      <c r="I2087" s="81"/>
      <c r="L2087" s="117"/>
      <c r="P2087" s="81"/>
    </row>
    <row r="2088" spans="6:16">
      <c r="F2088" s="76"/>
      <c r="G2088" s="117"/>
      <c r="I2088" s="81"/>
      <c r="L2088" s="117"/>
      <c r="P2088" s="81"/>
    </row>
    <row r="2089" spans="6:16">
      <c r="F2089" s="76"/>
      <c r="G2089" s="117"/>
      <c r="I2089" s="81"/>
      <c r="L2089" s="117"/>
      <c r="P2089" s="81"/>
    </row>
    <row r="2090" spans="6:16">
      <c r="F2090" s="76"/>
      <c r="G2090" s="117"/>
      <c r="I2090" s="81"/>
      <c r="L2090" s="117"/>
      <c r="P2090" s="81"/>
    </row>
    <row r="2091" spans="6:16">
      <c r="F2091" s="76"/>
      <c r="G2091" s="117"/>
      <c r="I2091" s="81"/>
      <c r="L2091" s="117"/>
      <c r="P2091" s="81"/>
    </row>
    <row r="2092" spans="6:16">
      <c r="F2092" s="76"/>
      <c r="G2092" s="117"/>
      <c r="I2092" s="81"/>
      <c r="L2092" s="117"/>
      <c r="P2092" s="81"/>
    </row>
    <row r="2093" spans="6:16">
      <c r="F2093" s="76"/>
      <c r="G2093" s="117"/>
      <c r="I2093" s="81"/>
      <c r="L2093" s="117"/>
      <c r="P2093" s="81"/>
    </row>
    <row r="2094" spans="6:16">
      <c r="F2094" s="76"/>
      <c r="G2094" s="117"/>
      <c r="I2094" s="81"/>
      <c r="L2094" s="117"/>
      <c r="P2094" s="81"/>
    </row>
    <row r="2095" spans="6:16">
      <c r="F2095" s="76"/>
      <c r="G2095" s="117"/>
      <c r="I2095" s="81"/>
      <c r="L2095" s="117"/>
      <c r="P2095" s="81"/>
    </row>
    <row r="2096" spans="6:16">
      <c r="F2096" s="76"/>
      <c r="G2096" s="117"/>
      <c r="I2096" s="81"/>
      <c r="L2096" s="117"/>
      <c r="P2096" s="81"/>
    </row>
    <row r="2097" spans="6:16">
      <c r="F2097" s="76"/>
      <c r="G2097" s="117"/>
      <c r="I2097" s="81"/>
      <c r="L2097" s="117"/>
      <c r="P2097" s="81"/>
    </row>
    <row r="2098" spans="6:16">
      <c r="F2098" s="76"/>
      <c r="G2098" s="117"/>
      <c r="I2098" s="81"/>
      <c r="L2098" s="117"/>
      <c r="P2098" s="81"/>
    </row>
    <row r="2099" spans="6:16">
      <c r="F2099" s="76"/>
      <c r="G2099" s="117"/>
      <c r="I2099" s="81"/>
      <c r="L2099" s="117"/>
      <c r="P2099" s="81"/>
    </row>
    <row r="2100" spans="6:16">
      <c r="F2100" s="76"/>
      <c r="G2100" s="117"/>
      <c r="I2100" s="81"/>
      <c r="L2100" s="117"/>
      <c r="P2100" s="81"/>
    </row>
    <row r="2101" spans="6:16">
      <c r="F2101" s="76"/>
      <c r="G2101" s="117"/>
      <c r="I2101" s="81"/>
      <c r="L2101" s="117"/>
      <c r="P2101" s="81"/>
    </row>
    <row r="2102" spans="6:16">
      <c r="F2102" s="76"/>
      <c r="G2102" s="117"/>
      <c r="I2102" s="81"/>
      <c r="L2102" s="117"/>
      <c r="P2102" s="81"/>
    </row>
    <row r="2103" spans="6:16">
      <c r="F2103" s="76"/>
      <c r="G2103" s="117"/>
      <c r="I2103" s="81"/>
      <c r="L2103" s="117"/>
      <c r="P2103" s="81"/>
    </row>
    <row r="2104" spans="6:16">
      <c r="F2104" s="76"/>
      <c r="G2104" s="117"/>
      <c r="I2104" s="81"/>
      <c r="L2104" s="117"/>
      <c r="P2104" s="81"/>
    </row>
    <row r="2105" spans="6:16">
      <c r="F2105" s="76"/>
      <c r="G2105" s="117"/>
      <c r="I2105" s="81"/>
      <c r="L2105" s="117"/>
      <c r="P2105" s="81"/>
    </row>
    <row r="2106" spans="6:16">
      <c r="F2106" s="76"/>
      <c r="G2106" s="117"/>
      <c r="I2106" s="81"/>
      <c r="L2106" s="117"/>
      <c r="P2106" s="81"/>
    </row>
    <row r="2107" spans="6:16">
      <c r="F2107" s="76"/>
      <c r="G2107" s="117"/>
      <c r="I2107" s="81"/>
      <c r="L2107" s="117"/>
      <c r="P2107" s="81"/>
    </row>
    <row r="2108" spans="6:16">
      <c r="F2108" s="76"/>
      <c r="G2108" s="117"/>
      <c r="I2108" s="81"/>
      <c r="L2108" s="117"/>
      <c r="P2108" s="81"/>
    </row>
    <row r="2109" spans="6:16">
      <c r="F2109" s="76"/>
      <c r="G2109" s="117"/>
      <c r="I2109" s="81"/>
      <c r="L2109" s="117"/>
      <c r="P2109" s="81"/>
    </row>
    <row r="2110" spans="6:16">
      <c r="F2110" s="76"/>
      <c r="G2110" s="117"/>
      <c r="I2110" s="81"/>
      <c r="L2110" s="117"/>
      <c r="P2110" s="81"/>
    </row>
    <row r="2111" spans="6:16">
      <c r="F2111" s="76"/>
      <c r="G2111" s="117"/>
      <c r="I2111" s="81"/>
      <c r="L2111" s="117"/>
      <c r="P2111" s="81"/>
    </row>
    <row r="2112" spans="6:16">
      <c r="F2112" s="76"/>
      <c r="G2112" s="117"/>
      <c r="I2112" s="81"/>
      <c r="L2112" s="117"/>
      <c r="P2112" s="81"/>
    </row>
    <row r="2113" spans="6:16">
      <c r="F2113" s="76"/>
      <c r="G2113" s="117"/>
      <c r="I2113" s="81"/>
      <c r="L2113" s="117"/>
      <c r="P2113" s="81"/>
    </row>
    <row r="2114" spans="6:16">
      <c r="F2114" s="76"/>
      <c r="G2114" s="117"/>
      <c r="I2114" s="81"/>
      <c r="L2114" s="117"/>
      <c r="P2114" s="81"/>
    </row>
    <row r="2115" spans="6:16">
      <c r="F2115" s="76"/>
      <c r="G2115" s="117"/>
      <c r="I2115" s="81"/>
      <c r="L2115" s="117"/>
      <c r="P2115" s="81"/>
    </row>
    <row r="2116" spans="6:16">
      <c r="F2116" s="76"/>
      <c r="G2116" s="117"/>
      <c r="I2116" s="81"/>
      <c r="L2116" s="117"/>
      <c r="P2116" s="81"/>
    </row>
    <row r="2117" spans="6:16">
      <c r="F2117" s="76"/>
      <c r="G2117" s="117"/>
      <c r="I2117" s="81"/>
      <c r="L2117" s="117"/>
      <c r="P2117" s="81"/>
    </row>
    <row r="2118" spans="6:16">
      <c r="F2118" s="76"/>
      <c r="G2118" s="117"/>
      <c r="I2118" s="81"/>
      <c r="L2118" s="117"/>
      <c r="P2118" s="81"/>
    </row>
    <row r="2119" spans="6:16">
      <c r="F2119" s="76"/>
      <c r="G2119" s="117"/>
      <c r="I2119" s="81"/>
      <c r="L2119" s="117"/>
      <c r="P2119" s="81"/>
    </row>
    <row r="2120" spans="6:16">
      <c r="F2120" s="76"/>
      <c r="G2120" s="117"/>
      <c r="I2120" s="81"/>
      <c r="L2120" s="117"/>
      <c r="P2120" s="81"/>
    </row>
    <row r="2121" spans="6:16">
      <c r="F2121" s="76"/>
      <c r="G2121" s="117"/>
      <c r="I2121" s="81"/>
      <c r="L2121" s="117"/>
      <c r="P2121" s="81"/>
    </row>
    <row r="2122" spans="6:16">
      <c r="F2122" s="76"/>
      <c r="G2122" s="117"/>
      <c r="I2122" s="81"/>
      <c r="L2122" s="117"/>
      <c r="P2122" s="81"/>
    </row>
    <row r="2123" spans="6:16">
      <c r="F2123" s="76"/>
      <c r="G2123" s="117"/>
      <c r="I2123" s="81"/>
      <c r="L2123" s="117"/>
      <c r="P2123" s="81"/>
    </row>
    <row r="2124" spans="6:16">
      <c r="F2124" s="76"/>
      <c r="G2124" s="117"/>
      <c r="I2124" s="81"/>
      <c r="L2124" s="117"/>
      <c r="P2124" s="81"/>
    </row>
    <row r="2125" spans="6:16">
      <c r="F2125" s="76"/>
      <c r="G2125" s="117"/>
      <c r="I2125" s="81"/>
      <c r="L2125" s="117"/>
      <c r="P2125" s="81"/>
    </row>
    <row r="2126" spans="6:16">
      <c r="F2126" s="76"/>
      <c r="G2126" s="117"/>
      <c r="I2126" s="81"/>
      <c r="L2126" s="117"/>
      <c r="P2126" s="81"/>
    </row>
    <row r="2127" spans="6:16">
      <c r="F2127" s="76"/>
      <c r="G2127" s="117"/>
      <c r="I2127" s="81"/>
      <c r="L2127" s="117"/>
      <c r="P2127" s="81"/>
    </row>
    <row r="2128" spans="6:16">
      <c r="F2128" s="76"/>
      <c r="G2128" s="117"/>
      <c r="I2128" s="81"/>
      <c r="L2128" s="117"/>
      <c r="P2128" s="81"/>
    </row>
    <row r="2129" spans="6:16">
      <c r="F2129" s="76"/>
      <c r="G2129" s="117"/>
      <c r="I2129" s="81"/>
      <c r="L2129" s="117"/>
      <c r="P2129" s="81"/>
    </row>
    <row r="2130" spans="6:16">
      <c r="F2130" s="76"/>
      <c r="G2130" s="117"/>
      <c r="I2130" s="81"/>
      <c r="L2130" s="117"/>
      <c r="P2130" s="81"/>
    </row>
    <row r="2131" spans="6:16">
      <c r="F2131" s="76"/>
      <c r="G2131" s="117"/>
      <c r="I2131" s="81"/>
      <c r="L2131" s="117"/>
      <c r="P2131" s="81"/>
    </row>
    <row r="2132" spans="6:16">
      <c r="F2132" s="76"/>
      <c r="G2132" s="117"/>
      <c r="I2132" s="81"/>
      <c r="L2132" s="117"/>
      <c r="P2132" s="81"/>
    </row>
    <row r="2133" spans="6:16">
      <c r="F2133" s="76"/>
      <c r="G2133" s="117"/>
      <c r="I2133" s="81"/>
      <c r="L2133" s="117"/>
      <c r="P2133" s="81"/>
    </row>
    <row r="2134" spans="6:16">
      <c r="F2134" s="76"/>
      <c r="G2134" s="117"/>
      <c r="I2134" s="81"/>
      <c r="L2134" s="117"/>
      <c r="P2134" s="81"/>
    </row>
    <row r="2135" spans="6:16">
      <c r="F2135" s="76"/>
      <c r="G2135" s="117"/>
      <c r="I2135" s="81"/>
      <c r="L2135" s="117"/>
      <c r="P2135" s="81"/>
    </row>
    <row r="2136" spans="6:16">
      <c r="F2136" s="76"/>
      <c r="G2136" s="117"/>
      <c r="I2136" s="81"/>
      <c r="L2136" s="117"/>
      <c r="P2136" s="81"/>
    </row>
    <row r="2137" spans="6:16">
      <c r="F2137" s="76"/>
      <c r="G2137" s="117"/>
      <c r="I2137" s="81"/>
      <c r="L2137" s="117"/>
      <c r="P2137" s="81"/>
    </row>
    <row r="2138" spans="6:16">
      <c r="F2138" s="76"/>
      <c r="G2138" s="117"/>
      <c r="I2138" s="81"/>
      <c r="L2138" s="117"/>
      <c r="P2138" s="81"/>
    </row>
    <row r="2139" spans="6:16">
      <c r="F2139" s="76"/>
      <c r="G2139" s="117"/>
      <c r="I2139" s="81"/>
      <c r="L2139" s="117"/>
      <c r="P2139" s="81"/>
    </row>
    <row r="2140" spans="6:16">
      <c r="F2140" s="76"/>
      <c r="G2140" s="117"/>
      <c r="I2140" s="81"/>
      <c r="L2140" s="117"/>
      <c r="P2140" s="81"/>
    </row>
    <row r="2141" spans="6:16">
      <c r="F2141" s="76"/>
      <c r="G2141" s="117"/>
      <c r="I2141" s="81"/>
      <c r="L2141" s="117"/>
      <c r="P2141" s="81"/>
    </row>
    <row r="2142" spans="6:16">
      <c r="F2142" s="76"/>
      <c r="G2142" s="117"/>
      <c r="I2142" s="81"/>
      <c r="L2142" s="117"/>
      <c r="P2142" s="81"/>
    </row>
    <row r="2143" spans="6:16">
      <c r="F2143" s="76"/>
      <c r="G2143" s="117"/>
      <c r="I2143" s="81"/>
      <c r="L2143" s="117"/>
      <c r="P2143" s="81"/>
    </row>
    <row r="2144" spans="6:16">
      <c r="F2144" s="76"/>
      <c r="G2144" s="117"/>
      <c r="I2144" s="81"/>
      <c r="L2144" s="117"/>
      <c r="P2144" s="81"/>
    </row>
    <row r="2145" spans="6:16">
      <c r="F2145" s="76"/>
      <c r="G2145" s="117"/>
      <c r="I2145" s="81"/>
      <c r="L2145" s="117"/>
      <c r="P2145" s="81"/>
    </row>
    <row r="2146" spans="6:16">
      <c r="F2146" s="76"/>
      <c r="G2146" s="117"/>
      <c r="I2146" s="81"/>
      <c r="L2146" s="117"/>
      <c r="P2146" s="81"/>
    </row>
    <row r="2147" spans="6:16">
      <c r="F2147" s="76"/>
      <c r="G2147" s="117"/>
      <c r="I2147" s="81"/>
      <c r="L2147" s="117"/>
      <c r="P2147" s="81"/>
    </row>
    <row r="2148" spans="6:16">
      <c r="F2148" s="76"/>
      <c r="G2148" s="117"/>
      <c r="I2148" s="81"/>
      <c r="L2148" s="117"/>
      <c r="P2148" s="81"/>
    </row>
    <row r="2149" spans="6:16">
      <c r="F2149" s="76"/>
      <c r="G2149" s="117"/>
      <c r="I2149" s="81"/>
      <c r="L2149" s="117"/>
      <c r="P2149" s="81"/>
    </row>
    <row r="2150" spans="6:16">
      <c r="F2150" s="76"/>
      <c r="G2150" s="117"/>
      <c r="I2150" s="81"/>
      <c r="L2150" s="117"/>
      <c r="P2150" s="81"/>
    </row>
    <row r="2151" spans="6:16">
      <c r="F2151" s="76"/>
      <c r="G2151" s="117"/>
      <c r="I2151" s="81"/>
      <c r="L2151" s="117"/>
      <c r="P2151" s="81"/>
    </row>
    <row r="2152" spans="6:16">
      <c r="F2152" s="76"/>
      <c r="G2152" s="117"/>
      <c r="I2152" s="81"/>
      <c r="L2152" s="117"/>
      <c r="P2152" s="81"/>
    </row>
    <row r="2153" spans="6:16">
      <c r="F2153" s="76"/>
      <c r="G2153" s="117"/>
      <c r="I2153" s="81"/>
      <c r="L2153" s="117"/>
      <c r="P2153" s="81"/>
    </row>
    <row r="2154" spans="6:16">
      <c r="F2154" s="76"/>
      <c r="G2154" s="117"/>
      <c r="I2154" s="81"/>
      <c r="L2154" s="117"/>
      <c r="P2154" s="81"/>
    </row>
    <row r="2155" spans="6:16">
      <c r="F2155" s="76"/>
      <c r="G2155" s="117"/>
      <c r="I2155" s="81"/>
      <c r="L2155" s="117"/>
      <c r="P2155" s="81"/>
    </row>
    <row r="2156" spans="6:16">
      <c r="F2156" s="76"/>
      <c r="G2156" s="117"/>
      <c r="I2156" s="81"/>
      <c r="L2156" s="117"/>
      <c r="P2156" s="81"/>
    </row>
    <row r="2157" spans="6:16">
      <c r="F2157" s="76"/>
      <c r="G2157" s="117"/>
      <c r="I2157" s="81"/>
      <c r="L2157" s="117"/>
      <c r="P2157" s="81"/>
    </row>
    <row r="2158" spans="6:16">
      <c r="F2158" s="76"/>
      <c r="G2158" s="117"/>
      <c r="I2158" s="81"/>
      <c r="L2158" s="117"/>
      <c r="P2158" s="81"/>
    </row>
    <row r="2159" spans="6:16">
      <c r="F2159" s="76"/>
      <c r="G2159" s="117"/>
      <c r="I2159" s="81"/>
      <c r="L2159" s="117"/>
      <c r="P2159" s="81"/>
    </row>
    <row r="2160" spans="6:16">
      <c r="F2160" s="76"/>
      <c r="G2160" s="117"/>
      <c r="I2160" s="81"/>
      <c r="L2160" s="117"/>
      <c r="P2160" s="81"/>
    </row>
    <row r="2161" spans="6:16">
      <c r="F2161" s="76"/>
      <c r="G2161" s="117"/>
      <c r="I2161" s="81"/>
      <c r="L2161" s="117"/>
      <c r="P2161" s="81"/>
    </row>
    <row r="2162" spans="6:16">
      <c r="F2162" s="76"/>
      <c r="G2162" s="117"/>
      <c r="I2162" s="81"/>
      <c r="L2162" s="117"/>
      <c r="P2162" s="81"/>
    </row>
    <row r="2163" spans="6:16">
      <c r="F2163" s="76"/>
      <c r="G2163" s="117"/>
      <c r="I2163" s="81"/>
      <c r="L2163" s="117"/>
      <c r="P2163" s="81"/>
    </row>
    <row r="2164" spans="6:16">
      <c r="F2164" s="76"/>
      <c r="G2164" s="117"/>
      <c r="I2164" s="81"/>
      <c r="L2164" s="117"/>
      <c r="P2164" s="81"/>
    </row>
    <row r="2165" spans="6:16">
      <c r="F2165" s="76"/>
      <c r="G2165" s="117"/>
      <c r="I2165" s="81"/>
      <c r="L2165" s="117"/>
      <c r="P2165" s="81"/>
    </row>
    <row r="2166" spans="6:16">
      <c r="F2166" s="76"/>
      <c r="G2166" s="117"/>
      <c r="I2166" s="81"/>
      <c r="L2166" s="117"/>
      <c r="P2166" s="81"/>
    </row>
    <row r="2167" spans="6:16">
      <c r="F2167" s="76"/>
      <c r="G2167" s="117"/>
      <c r="I2167" s="81"/>
      <c r="L2167" s="117"/>
      <c r="P2167" s="81"/>
    </row>
    <row r="2168" spans="6:16">
      <c r="F2168" s="76"/>
      <c r="G2168" s="117"/>
      <c r="I2168" s="81"/>
      <c r="L2168" s="117"/>
      <c r="P2168" s="81"/>
    </row>
    <row r="2169" spans="6:16">
      <c r="F2169" s="76"/>
      <c r="G2169" s="117"/>
      <c r="I2169" s="81"/>
      <c r="L2169" s="117"/>
      <c r="P2169" s="81"/>
    </row>
    <row r="2170" spans="6:16">
      <c r="F2170" s="76"/>
      <c r="G2170" s="117"/>
      <c r="I2170" s="81"/>
      <c r="L2170" s="117"/>
      <c r="P2170" s="81"/>
    </row>
    <row r="2171" spans="6:16">
      <c r="F2171" s="76"/>
      <c r="G2171" s="117"/>
      <c r="I2171" s="81"/>
      <c r="L2171" s="117"/>
      <c r="P2171" s="81"/>
    </row>
    <row r="2172" spans="6:16">
      <c r="F2172" s="76"/>
      <c r="G2172" s="117"/>
      <c r="I2172" s="81"/>
      <c r="L2172" s="117"/>
      <c r="P2172" s="81"/>
    </row>
    <row r="2173" spans="6:16">
      <c r="F2173" s="76"/>
      <c r="G2173" s="117"/>
      <c r="I2173" s="81"/>
      <c r="L2173" s="117"/>
      <c r="P2173" s="81"/>
    </row>
    <row r="2174" spans="6:16">
      <c r="F2174" s="76"/>
      <c r="G2174" s="117"/>
      <c r="I2174" s="81"/>
      <c r="L2174" s="117"/>
      <c r="P2174" s="81"/>
    </row>
    <row r="2175" spans="6:16">
      <c r="F2175" s="76"/>
      <c r="G2175" s="117"/>
      <c r="I2175" s="81"/>
      <c r="L2175" s="117"/>
      <c r="P2175" s="81"/>
    </row>
    <row r="2176" spans="6:16">
      <c r="F2176" s="76"/>
      <c r="G2176" s="117"/>
      <c r="I2176" s="81"/>
      <c r="L2176" s="117"/>
      <c r="P2176" s="81"/>
    </row>
    <row r="2177" spans="6:16">
      <c r="F2177" s="76"/>
      <c r="G2177" s="117"/>
      <c r="I2177" s="81"/>
      <c r="L2177" s="117"/>
      <c r="P2177" s="81"/>
    </row>
    <row r="2178" spans="6:16">
      <c r="F2178" s="76"/>
      <c r="G2178" s="117"/>
      <c r="I2178" s="81"/>
      <c r="L2178" s="117"/>
      <c r="P2178" s="81"/>
    </row>
    <row r="2179" spans="6:16">
      <c r="F2179" s="76"/>
      <c r="G2179" s="117"/>
      <c r="I2179" s="81"/>
      <c r="L2179" s="117"/>
      <c r="P2179" s="81"/>
    </row>
    <row r="2180" spans="6:16">
      <c r="F2180" s="76"/>
      <c r="G2180" s="117"/>
      <c r="I2180" s="81"/>
      <c r="L2180" s="117"/>
      <c r="P2180" s="81"/>
    </row>
    <row r="2181" spans="6:16">
      <c r="F2181" s="76"/>
      <c r="G2181" s="117"/>
      <c r="I2181" s="81"/>
      <c r="L2181" s="117"/>
      <c r="P2181" s="81"/>
    </row>
    <row r="2182" spans="6:16">
      <c r="F2182" s="76"/>
      <c r="G2182" s="117"/>
      <c r="I2182" s="81"/>
      <c r="L2182" s="117"/>
      <c r="P2182" s="81"/>
    </row>
    <row r="2183" spans="6:16">
      <c r="F2183" s="76"/>
      <c r="G2183" s="117"/>
      <c r="I2183" s="81"/>
      <c r="L2183" s="117"/>
      <c r="P2183" s="81"/>
    </row>
    <row r="2184" spans="6:16">
      <c r="F2184" s="76"/>
      <c r="G2184" s="117"/>
      <c r="I2184" s="81"/>
      <c r="L2184" s="117"/>
      <c r="P2184" s="81"/>
    </row>
    <row r="2185" spans="6:16">
      <c r="F2185" s="76"/>
      <c r="G2185" s="117"/>
      <c r="I2185" s="81"/>
      <c r="L2185" s="117"/>
      <c r="P2185" s="81"/>
    </row>
    <row r="2186" spans="6:16">
      <c r="F2186" s="76"/>
      <c r="G2186" s="117"/>
      <c r="I2186" s="81"/>
      <c r="L2186" s="117"/>
      <c r="P2186" s="81"/>
    </row>
    <row r="2187" spans="6:16">
      <c r="F2187" s="76"/>
      <c r="G2187" s="117"/>
      <c r="I2187" s="81"/>
      <c r="L2187" s="117"/>
      <c r="P2187" s="81"/>
    </row>
    <row r="2188" spans="6:16">
      <c r="F2188" s="76"/>
      <c r="G2188" s="117"/>
      <c r="I2188" s="81"/>
      <c r="L2188" s="117"/>
      <c r="P2188" s="81"/>
    </row>
    <row r="2189" spans="6:16">
      <c r="F2189" s="76"/>
      <c r="G2189" s="117"/>
      <c r="I2189" s="81"/>
      <c r="L2189" s="117"/>
      <c r="P2189" s="81"/>
    </row>
    <row r="2190" spans="6:16">
      <c r="F2190" s="76"/>
      <c r="G2190" s="117"/>
      <c r="I2190" s="81"/>
      <c r="L2190" s="117"/>
      <c r="P2190" s="81"/>
    </row>
    <row r="2191" spans="6:16">
      <c r="F2191" s="76"/>
      <c r="G2191" s="117"/>
      <c r="I2191" s="81"/>
      <c r="L2191" s="117"/>
      <c r="P2191" s="81"/>
    </row>
    <row r="2192" spans="6:16">
      <c r="F2192" s="76"/>
      <c r="G2192" s="117"/>
      <c r="I2192" s="81"/>
      <c r="L2192" s="117"/>
      <c r="P2192" s="81"/>
    </row>
    <row r="2193" spans="6:16">
      <c r="F2193" s="76"/>
      <c r="G2193" s="117"/>
      <c r="I2193" s="81"/>
      <c r="L2193" s="117"/>
      <c r="P2193" s="81"/>
    </row>
    <row r="2194" spans="6:16">
      <c r="F2194" s="76"/>
      <c r="G2194" s="117"/>
      <c r="I2194" s="81"/>
      <c r="L2194" s="117"/>
      <c r="P2194" s="81"/>
    </row>
    <row r="2195" spans="6:16">
      <c r="F2195" s="76"/>
      <c r="G2195" s="117"/>
      <c r="I2195" s="81"/>
      <c r="L2195" s="117"/>
      <c r="P2195" s="81"/>
    </row>
    <row r="2196" spans="6:16">
      <c r="F2196" s="76"/>
      <c r="G2196" s="117"/>
      <c r="I2196" s="81"/>
      <c r="L2196" s="117"/>
      <c r="P2196" s="81"/>
    </row>
    <row r="2197" spans="6:16">
      <c r="F2197" s="76"/>
      <c r="G2197" s="117"/>
      <c r="I2197" s="81"/>
      <c r="L2197" s="117"/>
      <c r="P2197" s="81"/>
    </row>
    <row r="2198" spans="6:16">
      <c r="F2198" s="76"/>
      <c r="G2198" s="117"/>
      <c r="I2198" s="81"/>
      <c r="L2198" s="117"/>
      <c r="P2198" s="81"/>
    </row>
    <row r="2199" spans="6:16">
      <c r="F2199" s="76"/>
      <c r="G2199" s="117"/>
      <c r="I2199" s="81"/>
      <c r="L2199" s="117"/>
      <c r="P2199" s="81"/>
    </row>
    <row r="2200" spans="6:16">
      <c r="F2200" s="76"/>
      <c r="G2200" s="117"/>
      <c r="I2200" s="81"/>
      <c r="L2200" s="117"/>
      <c r="P2200" s="81"/>
    </row>
    <row r="2201" spans="6:16">
      <c r="F2201" s="76"/>
      <c r="G2201" s="117"/>
      <c r="I2201" s="81"/>
      <c r="L2201" s="117"/>
      <c r="P2201" s="81"/>
    </row>
    <row r="2202" spans="6:16">
      <c r="F2202" s="76"/>
      <c r="G2202" s="117"/>
      <c r="I2202" s="81"/>
      <c r="L2202" s="117"/>
      <c r="P2202" s="81"/>
    </row>
    <row r="2203" spans="6:16">
      <c r="F2203" s="76"/>
      <c r="G2203" s="117"/>
      <c r="I2203" s="81"/>
      <c r="L2203" s="117"/>
      <c r="P2203" s="81"/>
    </row>
    <row r="2204" spans="6:16">
      <c r="F2204" s="76"/>
      <c r="G2204" s="117"/>
      <c r="I2204" s="81"/>
      <c r="L2204" s="117"/>
      <c r="P2204" s="81"/>
    </row>
    <row r="2205" spans="6:16">
      <c r="F2205" s="76"/>
      <c r="G2205" s="117"/>
      <c r="I2205" s="81"/>
      <c r="L2205" s="117"/>
      <c r="P2205" s="81"/>
    </row>
    <row r="2206" spans="6:16">
      <c r="F2206" s="76"/>
      <c r="G2206" s="117"/>
      <c r="I2206" s="81"/>
      <c r="L2206" s="117"/>
      <c r="P2206" s="81"/>
    </row>
    <row r="2207" spans="6:16">
      <c r="F2207" s="76"/>
      <c r="G2207" s="117"/>
      <c r="I2207" s="81"/>
      <c r="L2207" s="117"/>
      <c r="P2207" s="81"/>
    </row>
    <row r="2208" spans="6:16">
      <c r="F2208" s="76"/>
      <c r="G2208" s="117"/>
      <c r="I2208" s="81"/>
      <c r="L2208" s="117"/>
      <c r="P2208" s="81"/>
    </row>
    <row r="2209" spans="6:16">
      <c r="F2209" s="76"/>
      <c r="G2209" s="117"/>
      <c r="I2209" s="81"/>
      <c r="L2209" s="117"/>
      <c r="P2209" s="81"/>
    </row>
    <row r="2210" spans="6:16">
      <c r="F2210" s="76"/>
      <c r="G2210" s="117"/>
      <c r="I2210" s="81"/>
      <c r="L2210" s="117"/>
      <c r="P2210" s="81"/>
    </row>
    <row r="2211" spans="6:16">
      <c r="F2211" s="76"/>
      <c r="G2211" s="117"/>
      <c r="I2211" s="81"/>
      <c r="L2211" s="117"/>
      <c r="P2211" s="81"/>
    </row>
    <row r="2212" spans="6:16">
      <c r="F2212" s="76"/>
      <c r="G2212" s="117"/>
      <c r="I2212" s="81"/>
      <c r="L2212" s="117"/>
      <c r="P2212" s="81"/>
    </row>
    <row r="2213" spans="6:16">
      <c r="F2213" s="76"/>
      <c r="G2213" s="117"/>
      <c r="I2213" s="81"/>
      <c r="L2213" s="117"/>
      <c r="P2213" s="81"/>
    </row>
    <row r="2214" spans="6:16">
      <c r="F2214" s="76"/>
      <c r="G2214" s="117"/>
      <c r="I2214" s="81"/>
      <c r="L2214" s="117"/>
      <c r="P2214" s="81"/>
    </row>
    <row r="2215" spans="6:16">
      <c r="F2215" s="76"/>
      <c r="G2215" s="117"/>
      <c r="I2215" s="81"/>
      <c r="L2215" s="117"/>
      <c r="P2215" s="81"/>
    </row>
    <row r="2216" spans="6:16">
      <c r="F2216" s="76"/>
      <c r="G2216" s="117"/>
      <c r="I2216" s="81"/>
      <c r="L2216" s="117"/>
      <c r="P2216" s="81"/>
    </row>
    <row r="2217" spans="6:16">
      <c r="F2217" s="76"/>
      <c r="G2217" s="117"/>
      <c r="I2217" s="81"/>
      <c r="L2217" s="117"/>
      <c r="P2217" s="81"/>
    </row>
    <row r="2218" spans="6:16">
      <c r="F2218" s="76"/>
      <c r="G2218" s="117"/>
      <c r="I2218" s="81"/>
      <c r="L2218" s="117"/>
      <c r="P2218" s="81"/>
    </row>
    <row r="2219" spans="6:16">
      <c r="F2219" s="76"/>
      <c r="G2219" s="117"/>
      <c r="I2219" s="81"/>
      <c r="L2219" s="117"/>
      <c r="P2219" s="81"/>
    </row>
    <row r="2220" spans="6:16">
      <c r="F2220" s="76"/>
      <c r="G2220" s="117"/>
      <c r="I2220" s="81"/>
      <c r="L2220" s="117"/>
      <c r="P2220" s="81"/>
    </row>
    <row r="2221" spans="6:16">
      <c r="F2221" s="76"/>
      <c r="G2221" s="117"/>
      <c r="I2221" s="81"/>
      <c r="L2221" s="117"/>
      <c r="P2221" s="81"/>
    </row>
    <row r="2222" spans="6:16">
      <c r="F2222" s="76"/>
      <c r="G2222" s="117"/>
      <c r="I2222" s="81"/>
      <c r="L2222" s="117"/>
      <c r="P2222" s="81"/>
    </row>
    <row r="2223" spans="6:16">
      <c r="F2223" s="76"/>
      <c r="G2223" s="117"/>
      <c r="I2223" s="81"/>
      <c r="L2223" s="117"/>
      <c r="P2223" s="81"/>
    </row>
    <row r="2224" spans="6:16">
      <c r="F2224" s="76"/>
      <c r="G2224" s="117"/>
      <c r="I2224" s="81"/>
      <c r="L2224" s="117"/>
      <c r="P2224" s="81"/>
    </row>
    <row r="2225" spans="6:16">
      <c r="F2225" s="76"/>
      <c r="G2225" s="117"/>
      <c r="I2225" s="81"/>
      <c r="L2225" s="117"/>
      <c r="P2225" s="81"/>
    </row>
    <row r="2226" spans="6:16">
      <c r="F2226" s="76"/>
      <c r="G2226" s="117"/>
      <c r="I2226" s="81"/>
      <c r="L2226" s="117"/>
      <c r="P2226" s="81"/>
    </row>
    <row r="2227" spans="6:16">
      <c r="F2227" s="76"/>
      <c r="G2227" s="117"/>
      <c r="I2227" s="81"/>
      <c r="L2227" s="117"/>
      <c r="P2227" s="81"/>
    </row>
    <row r="2228" spans="6:16">
      <c r="F2228" s="76"/>
      <c r="G2228" s="117"/>
      <c r="I2228" s="81"/>
      <c r="L2228" s="117"/>
      <c r="P2228" s="81"/>
    </row>
    <row r="2229" spans="6:16">
      <c r="F2229" s="76"/>
      <c r="G2229" s="117"/>
      <c r="I2229" s="81"/>
      <c r="L2229" s="117"/>
      <c r="P2229" s="81"/>
    </row>
    <row r="2230" spans="6:16">
      <c r="F2230" s="76"/>
      <c r="G2230" s="117"/>
      <c r="I2230" s="81"/>
      <c r="L2230" s="117"/>
      <c r="P2230" s="81"/>
    </row>
    <row r="2231" spans="6:16">
      <c r="F2231" s="76"/>
      <c r="G2231" s="117"/>
      <c r="I2231" s="81"/>
      <c r="L2231" s="117"/>
      <c r="P2231" s="81"/>
    </row>
    <row r="2232" spans="6:16">
      <c r="F2232" s="76"/>
      <c r="G2232" s="117"/>
      <c r="I2232" s="81"/>
      <c r="L2232" s="117"/>
      <c r="P2232" s="81"/>
    </row>
    <row r="2233" spans="6:16">
      <c r="F2233" s="76"/>
      <c r="G2233" s="117"/>
      <c r="I2233" s="81"/>
      <c r="L2233" s="117"/>
      <c r="P2233" s="81"/>
    </row>
    <row r="2234" spans="6:16">
      <c r="F2234" s="76"/>
      <c r="G2234" s="117"/>
      <c r="I2234" s="81"/>
      <c r="L2234" s="117"/>
      <c r="P2234" s="81"/>
    </row>
    <row r="2235" spans="6:16">
      <c r="F2235" s="76"/>
      <c r="G2235" s="117"/>
      <c r="I2235" s="81"/>
      <c r="L2235" s="117"/>
      <c r="P2235" s="81"/>
    </row>
    <row r="2236" spans="6:16">
      <c r="F2236" s="76"/>
      <c r="G2236" s="117"/>
      <c r="I2236" s="81"/>
      <c r="L2236" s="117"/>
      <c r="P2236" s="81"/>
    </row>
    <row r="2237" spans="6:16">
      <c r="F2237" s="76"/>
      <c r="G2237" s="117"/>
      <c r="I2237" s="81"/>
      <c r="L2237" s="117"/>
      <c r="P2237" s="81"/>
    </row>
    <row r="2238" spans="6:16">
      <c r="F2238" s="76"/>
      <c r="G2238" s="117"/>
      <c r="I2238" s="81"/>
      <c r="L2238" s="117"/>
      <c r="P2238" s="81"/>
    </row>
    <row r="2239" spans="6:16">
      <c r="F2239" s="76"/>
      <c r="G2239" s="117"/>
      <c r="I2239" s="81"/>
      <c r="L2239" s="117"/>
      <c r="P2239" s="81"/>
    </row>
    <row r="2240" spans="6:16">
      <c r="F2240" s="76"/>
      <c r="G2240" s="117"/>
      <c r="I2240" s="81"/>
      <c r="L2240" s="117"/>
      <c r="P2240" s="81"/>
    </row>
    <row r="2241" spans="6:16">
      <c r="F2241" s="76"/>
      <c r="G2241" s="117"/>
      <c r="I2241" s="81"/>
      <c r="L2241" s="117"/>
      <c r="P2241" s="81"/>
    </row>
    <row r="2242" spans="6:16">
      <c r="F2242" s="76"/>
      <c r="G2242" s="117"/>
      <c r="I2242" s="81"/>
      <c r="L2242" s="117"/>
      <c r="P2242" s="81"/>
    </row>
    <row r="2243" spans="6:16">
      <c r="F2243" s="76"/>
      <c r="G2243" s="117"/>
      <c r="I2243" s="81"/>
      <c r="L2243" s="117"/>
      <c r="P2243" s="81"/>
    </row>
    <row r="2244" spans="6:16">
      <c r="F2244" s="76"/>
      <c r="G2244" s="117"/>
      <c r="I2244" s="81"/>
      <c r="L2244" s="117"/>
      <c r="P2244" s="81"/>
    </row>
    <row r="2245" spans="6:16">
      <c r="F2245" s="76"/>
      <c r="G2245" s="117"/>
      <c r="I2245" s="81"/>
      <c r="L2245" s="117"/>
      <c r="P2245" s="81"/>
    </row>
    <row r="2246" spans="6:16">
      <c r="F2246" s="76"/>
      <c r="G2246" s="117"/>
      <c r="I2246" s="81"/>
      <c r="L2246" s="117"/>
      <c r="P2246" s="81"/>
    </row>
    <row r="2247" spans="6:16">
      <c r="F2247" s="76"/>
      <c r="G2247" s="117"/>
      <c r="I2247" s="81"/>
      <c r="L2247" s="117"/>
      <c r="P2247" s="81"/>
    </row>
    <row r="2248" spans="6:16">
      <c r="F2248" s="76"/>
      <c r="G2248" s="117"/>
      <c r="I2248" s="81"/>
      <c r="L2248" s="117"/>
      <c r="P2248" s="81"/>
    </row>
    <row r="2249" spans="6:16">
      <c r="F2249" s="76"/>
      <c r="G2249" s="117"/>
      <c r="I2249" s="81"/>
      <c r="L2249" s="117"/>
      <c r="P2249" s="81"/>
    </row>
    <row r="2250" spans="6:16">
      <c r="F2250" s="76"/>
      <c r="G2250" s="117"/>
      <c r="I2250" s="81"/>
      <c r="L2250" s="117"/>
      <c r="P2250" s="81"/>
    </row>
    <row r="2251" spans="6:16">
      <c r="F2251" s="76"/>
      <c r="G2251" s="117"/>
      <c r="I2251" s="81"/>
      <c r="L2251" s="117"/>
      <c r="P2251" s="81"/>
    </row>
    <row r="2252" spans="6:16">
      <c r="F2252" s="76"/>
      <c r="G2252" s="117"/>
      <c r="I2252" s="81"/>
      <c r="L2252" s="117"/>
      <c r="P2252" s="81"/>
    </row>
    <row r="2253" spans="6:16">
      <c r="F2253" s="76"/>
      <c r="G2253" s="117"/>
      <c r="I2253" s="81"/>
      <c r="L2253" s="117"/>
      <c r="P2253" s="81"/>
    </row>
    <row r="2254" spans="6:16">
      <c r="F2254" s="76"/>
      <c r="G2254" s="117"/>
      <c r="I2254" s="81"/>
      <c r="L2254" s="117"/>
      <c r="P2254" s="81"/>
    </row>
    <row r="2255" spans="6:16">
      <c r="F2255" s="76"/>
      <c r="G2255" s="117"/>
      <c r="I2255" s="81"/>
      <c r="L2255" s="117"/>
      <c r="P2255" s="81"/>
    </row>
    <row r="2256" spans="6:16">
      <c r="F2256" s="76"/>
      <c r="G2256" s="117"/>
      <c r="I2256" s="81"/>
      <c r="L2256" s="117"/>
      <c r="P2256" s="81"/>
    </row>
    <row r="2257" spans="6:16">
      <c r="F2257" s="76"/>
      <c r="G2257" s="117"/>
      <c r="I2257" s="81"/>
      <c r="L2257" s="117"/>
      <c r="P2257" s="81"/>
    </row>
    <row r="2258" spans="6:16">
      <c r="F2258" s="76"/>
      <c r="G2258" s="117"/>
      <c r="I2258" s="81"/>
      <c r="L2258" s="117"/>
      <c r="P2258" s="81"/>
    </row>
    <row r="2259" spans="6:16">
      <c r="F2259" s="76"/>
      <c r="G2259" s="117"/>
      <c r="I2259" s="81"/>
      <c r="L2259" s="117"/>
      <c r="P2259" s="81"/>
    </row>
    <row r="2260" spans="6:16">
      <c r="F2260" s="76"/>
      <c r="G2260" s="117"/>
      <c r="I2260" s="81"/>
      <c r="L2260" s="117"/>
      <c r="P2260" s="81"/>
    </row>
    <row r="2261" spans="6:16">
      <c r="F2261" s="76"/>
      <c r="G2261" s="117"/>
      <c r="I2261" s="81"/>
      <c r="L2261" s="117"/>
      <c r="P2261" s="81"/>
    </row>
    <row r="2262" spans="6:16">
      <c r="F2262" s="76"/>
      <c r="G2262" s="117"/>
      <c r="I2262" s="81"/>
      <c r="L2262" s="117"/>
      <c r="P2262" s="81"/>
    </row>
    <row r="2263" spans="6:16">
      <c r="F2263" s="76"/>
      <c r="G2263" s="117"/>
      <c r="I2263" s="81"/>
      <c r="L2263" s="117"/>
      <c r="P2263" s="81"/>
    </row>
    <row r="2264" spans="6:16">
      <c r="F2264" s="76"/>
      <c r="G2264" s="117"/>
      <c r="I2264" s="81"/>
      <c r="L2264" s="117"/>
      <c r="P2264" s="81"/>
    </row>
    <row r="2265" spans="6:16">
      <c r="F2265" s="76"/>
      <c r="G2265" s="117"/>
      <c r="I2265" s="81"/>
      <c r="L2265" s="117"/>
      <c r="P2265" s="81"/>
    </row>
    <row r="2266" spans="6:16">
      <c r="F2266" s="76"/>
      <c r="G2266" s="117"/>
      <c r="I2266" s="81"/>
      <c r="L2266" s="117"/>
      <c r="P2266" s="81"/>
    </row>
    <row r="2267" spans="6:16">
      <c r="F2267" s="76"/>
      <c r="G2267" s="117"/>
      <c r="I2267" s="81"/>
      <c r="L2267" s="117"/>
      <c r="P2267" s="81"/>
    </row>
    <row r="2268" spans="6:16">
      <c r="F2268" s="76"/>
      <c r="G2268" s="117"/>
      <c r="I2268" s="81"/>
      <c r="L2268" s="117"/>
      <c r="P2268" s="81"/>
    </row>
    <row r="2269" spans="6:16">
      <c r="F2269" s="76"/>
      <c r="G2269" s="117"/>
      <c r="I2269" s="81"/>
      <c r="L2269" s="117"/>
      <c r="P2269" s="81"/>
    </row>
    <row r="2270" spans="6:16">
      <c r="F2270" s="76"/>
      <c r="G2270" s="117"/>
      <c r="I2270" s="81"/>
      <c r="L2270" s="117"/>
      <c r="P2270" s="81"/>
    </row>
    <row r="2271" spans="6:16">
      <c r="F2271" s="76"/>
      <c r="G2271" s="117"/>
      <c r="I2271" s="81"/>
      <c r="L2271" s="117"/>
      <c r="P2271" s="81"/>
    </row>
    <row r="2272" spans="6:16">
      <c r="F2272" s="76"/>
      <c r="G2272" s="117"/>
      <c r="I2272" s="81"/>
      <c r="L2272" s="117"/>
      <c r="P2272" s="81"/>
    </row>
    <row r="2273" spans="6:16">
      <c r="F2273" s="76"/>
      <c r="G2273" s="117"/>
      <c r="I2273" s="81"/>
      <c r="L2273" s="117"/>
      <c r="P2273" s="81"/>
    </row>
    <row r="2274" spans="6:16">
      <c r="F2274" s="76"/>
      <c r="G2274" s="117"/>
      <c r="I2274" s="81"/>
      <c r="L2274" s="117"/>
      <c r="P2274" s="81"/>
    </row>
    <row r="2275" spans="6:16">
      <c r="F2275" s="76"/>
      <c r="G2275" s="117"/>
      <c r="I2275" s="81"/>
      <c r="L2275" s="117"/>
      <c r="P2275" s="81"/>
    </row>
    <row r="2276" spans="6:16">
      <c r="F2276" s="76"/>
      <c r="G2276" s="117"/>
      <c r="I2276" s="81"/>
      <c r="L2276" s="117"/>
      <c r="P2276" s="81"/>
    </row>
    <row r="2277" spans="6:16">
      <c r="F2277" s="76"/>
      <c r="G2277" s="117"/>
      <c r="I2277" s="81"/>
      <c r="L2277" s="117"/>
      <c r="P2277" s="81"/>
    </row>
    <row r="2278" spans="6:16">
      <c r="F2278" s="76"/>
      <c r="G2278" s="117"/>
      <c r="I2278" s="81"/>
      <c r="L2278" s="117"/>
      <c r="P2278" s="81"/>
    </row>
    <row r="2279" spans="6:16">
      <c r="F2279" s="76"/>
      <c r="G2279" s="117"/>
      <c r="I2279" s="81"/>
      <c r="L2279" s="117"/>
      <c r="P2279" s="81"/>
    </row>
    <row r="2280" spans="6:16">
      <c r="F2280" s="76"/>
      <c r="G2280" s="117"/>
      <c r="I2280" s="81"/>
      <c r="L2280" s="117"/>
      <c r="P2280" s="81"/>
    </row>
    <row r="2281" spans="6:16">
      <c r="F2281" s="76"/>
      <c r="G2281" s="117"/>
      <c r="I2281" s="81"/>
      <c r="L2281" s="117"/>
      <c r="P2281" s="81"/>
    </row>
    <row r="2282" spans="6:16">
      <c r="F2282" s="76"/>
      <c r="G2282" s="117"/>
      <c r="I2282" s="81"/>
      <c r="L2282" s="117"/>
      <c r="P2282" s="81"/>
    </row>
    <row r="2283" spans="6:16">
      <c r="F2283" s="76"/>
      <c r="G2283" s="117"/>
      <c r="I2283" s="81"/>
      <c r="L2283" s="117"/>
      <c r="P2283" s="81"/>
    </row>
    <row r="2284" spans="6:16">
      <c r="F2284" s="76"/>
      <c r="G2284" s="117"/>
      <c r="I2284" s="81"/>
      <c r="L2284" s="117"/>
      <c r="P2284" s="81"/>
    </row>
    <row r="2285" spans="6:16">
      <c r="F2285" s="76"/>
      <c r="G2285" s="117"/>
      <c r="I2285" s="81"/>
      <c r="L2285" s="117"/>
      <c r="P2285" s="81"/>
    </row>
    <row r="2286" spans="6:16">
      <c r="F2286" s="76"/>
      <c r="G2286" s="117"/>
      <c r="I2286" s="81"/>
      <c r="L2286" s="117"/>
      <c r="P2286" s="81"/>
    </row>
    <row r="2287" spans="6:16">
      <c r="F2287" s="76"/>
      <c r="G2287" s="117"/>
      <c r="I2287" s="81"/>
      <c r="L2287" s="117"/>
      <c r="P2287" s="81"/>
    </row>
    <row r="2288" spans="6:16">
      <c r="F2288" s="76"/>
      <c r="G2288" s="117"/>
      <c r="I2288" s="81"/>
      <c r="L2288" s="117"/>
      <c r="P2288" s="81"/>
    </row>
    <row r="2289" spans="6:16">
      <c r="F2289" s="76"/>
      <c r="G2289" s="117"/>
      <c r="I2289" s="81"/>
      <c r="L2289" s="117"/>
      <c r="P2289" s="81"/>
    </row>
    <row r="2290" spans="6:16">
      <c r="F2290" s="76"/>
      <c r="G2290" s="117"/>
      <c r="I2290" s="81"/>
      <c r="L2290" s="117"/>
      <c r="P2290" s="81"/>
    </row>
    <row r="2291" spans="6:16">
      <c r="F2291" s="76"/>
      <c r="G2291" s="117"/>
      <c r="I2291" s="81"/>
      <c r="L2291" s="117"/>
      <c r="P2291" s="81"/>
    </row>
    <row r="2292" spans="6:16">
      <c r="F2292" s="76"/>
      <c r="G2292" s="117"/>
      <c r="I2292" s="81"/>
      <c r="L2292" s="117"/>
      <c r="P2292" s="81"/>
    </row>
    <row r="2293" spans="6:16">
      <c r="F2293" s="76"/>
      <c r="G2293" s="117"/>
      <c r="I2293" s="81"/>
      <c r="L2293" s="117"/>
      <c r="P2293" s="81"/>
    </row>
    <row r="2294" spans="6:16">
      <c r="F2294" s="76"/>
      <c r="G2294" s="117"/>
      <c r="I2294" s="81"/>
      <c r="L2294" s="117"/>
      <c r="P2294" s="81"/>
    </row>
    <row r="2295" spans="6:16">
      <c r="F2295" s="76"/>
      <c r="G2295" s="117"/>
      <c r="I2295" s="81"/>
      <c r="L2295" s="117"/>
      <c r="P2295" s="81"/>
    </row>
    <row r="2296" spans="6:16">
      <c r="F2296" s="76"/>
      <c r="G2296" s="117"/>
      <c r="I2296" s="81"/>
      <c r="L2296" s="117"/>
      <c r="P2296" s="81"/>
    </row>
    <row r="2297" spans="6:16">
      <c r="F2297" s="76"/>
      <c r="G2297" s="117"/>
      <c r="I2297" s="81"/>
      <c r="L2297" s="117"/>
      <c r="P2297" s="81"/>
    </row>
    <row r="2298" spans="6:16">
      <c r="F2298" s="76"/>
      <c r="G2298" s="117"/>
      <c r="I2298" s="81"/>
      <c r="L2298" s="117"/>
      <c r="P2298" s="81"/>
    </row>
    <row r="2299" spans="6:16">
      <c r="F2299" s="76"/>
      <c r="G2299" s="117"/>
      <c r="I2299" s="81"/>
      <c r="L2299" s="117"/>
      <c r="P2299" s="81"/>
    </row>
    <row r="2300" spans="6:16">
      <c r="F2300" s="76"/>
      <c r="G2300" s="117"/>
      <c r="I2300" s="81"/>
      <c r="L2300" s="117"/>
      <c r="P2300" s="81"/>
    </row>
    <row r="2301" spans="6:16">
      <c r="F2301" s="76"/>
      <c r="G2301" s="117"/>
      <c r="I2301" s="81"/>
      <c r="L2301" s="117"/>
      <c r="P2301" s="81"/>
    </row>
    <row r="2302" spans="6:16">
      <c r="F2302" s="76"/>
      <c r="G2302" s="117"/>
      <c r="I2302" s="81"/>
      <c r="L2302" s="117"/>
      <c r="P2302" s="81"/>
    </row>
    <row r="2303" spans="6:16">
      <c r="F2303" s="76"/>
      <c r="G2303" s="117"/>
      <c r="I2303" s="81"/>
      <c r="L2303" s="117"/>
      <c r="P2303" s="81"/>
    </row>
    <row r="2304" spans="6:16">
      <c r="F2304" s="76"/>
      <c r="G2304" s="117"/>
      <c r="I2304" s="81"/>
      <c r="L2304" s="117"/>
      <c r="P2304" s="81"/>
    </row>
    <row r="2305" spans="6:16">
      <c r="F2305" s="76"/>
      <c r="G2305" s="117"/>
      <c r="I2305" s="81"/>
      <c r="L2305" s="117"/>
      <c r="P2305" s="81"/>
    </row>
    <row r="2306" spans="6:16">
      <c r="F2306" s="76"/>
      <c r="G2306" s="117"/>
      <c r="I2306" s="81"/>
      <c r="L2306" s="117"/>
      <c r="P2306" s="81"/>
    </row>
    <row r="2307" spans="6:16">
      <c r="F2307" s="76"/>
      <c r="G2307" s="117"/>
      <c r="I2307" s="81"/>
      <c r="L2307" s="117"/>
      <c r="P2307" s="81"/>
    </row>
    <row r="2308" spans="6:16">
      <c r="F2308" s="76"/>
      <c r="G2308" s="117"/>
      <c r="I2308" s="81"/>
      <c r="L2308" s="117"/>
      <c r="P2308" s="81"/>
    </row>
    <row r="2309" spans="6:16">
      <c r="F2309" s="76"/>
      <c r="G2309" s="117"/>
      <c r="I2309" s="81"/>
      <c r="L2309" s="117"/>
      <c r="P2309" s="81"/>
    </row>
    <row r="2310" spans="6:16">
      <c r="F2310" s="76"/>
      <c r="G2310" s="117"/>
      <c r="I2310" s="81"/>
      <c r="L2310" s="117"/>
      <c r="P2310" s="81"/>
    </row>
    <row r="2311" spans="6:16">
      <c r="F2311" s="76"/>
      <c r="G2311" s="117"/>
      <c r="I2311" s="81"/>
      <c r="L2311" s="117"/>
      <c r="P2311" s="81"/>
    </row>
    <row r="2312" spans="6:16">
      <c r="F2312" s="76"/>
      <c r="G2312" s="117"/>
      <c r="I2312" s="81"/>
      <c r="L2312" s="117"/>
      <c r="P2312" s="81"/>
    </row>
    <row r="2313" spans="6:16">
      <c r="F2313" s="76"/>
      <c r="G2313" s="117"/>
      <c r="I2313" s="81"/>
      <c r="L2313" s="117"/>
      <c r="P2313" s="81"/>
    </row>
    <row r="2314" spans="6:16">
      <c r="F2314" s="76"/>
      <c r="G2314" s="117"/>
      <c r="I2314" s="81"/>
      <c r="L2314" s="117"/>
      <c r="P2314" s="81"/>
    </row>
    <row r="2315" spans="6:16">
      <c r="F2315" s="76"/>
      <c r="G2315" s="117"/>
      <c r="I2315" s="81"/>
      <c r="L2315" s="117"/>
      <c r="P2315" s="81"/>
    </row>
    <row r="2316" spans="6:16">
      <c r="F2316" s="76"/>
      <c r="G2316" s="117"/>
      <c r="I2316" s="81"/>
      <c r="L2316" s="117"/>
      <c r="P2316" s="81"/>
    </row>
    <row r="2317" spans="6:16">
      <c r="F2317" s="76"/>
      <c r="G2317" s="117"/>
      <c r="I2317" s="81"/>
      <c r="L2317" s="117"/>
      <c r="P2317" s="81"/>
    </row>
    <row r="2318" spans="6:16">
      <c r="F2318" s="76"/>
      <c r="G2318" s="117"/>
      <c r="I2318" s="81"/>
      <c r="L2318" s="117"/>
      <c r="P2318" s="81"/>
    </row>
    <row r="2319" spans="6:16">
      <c r="F2319" s="76"/>
      <c r="G2319" s="117"/>
      <c r="I2319" s="81"/>
      <c r="L2319" s="117"/>
      <c r="P2319" s="81"/>
    </row>
    <row r="2320" spans="6:16">
      <c r="F2320" s="76"/>
      <c r="G2320" s="117"/>
      <c r="I2320" s="81"/>
      <c r="L2320" s="117"/>
      <c r="P2320" s="81"/>
    </row>
    <row r="2321" spans="6:16">
      <c r="F2321" s="76"/>
      <c r="G2321" s="117"/>
      <c r="I2321" s="81"/>
      <c r="L2321" s="117"/>
      <c r="P2321" s="81"/>
    </row>
    <row r="2322" spans="6:16">
      <c r="F2322" s="76"/>
      <c r="G2322" s="117"/>
      <c r="I2322" s="81"/>
      <c r="L2322" s="117"/>
      <c r="P2322" s="81"/>
    </row>
    <row r="2323" spans="6:16">
      <c r="F2323" s="76"/>
      <c r="G2323" s="117"/>
      <c r="I2323" s="81"/>
      <c r="L2323" s="117"/>
      <c r="P2323" s="81"/>
    </row>
    <row r="2324" spans="6:16">
      <c r="F2324" s="76"/>
      <c r="G2324" s="117"/>
      <c r="I2324" s="81"/>
      <c r="L2324" s="117"/>
      <c r="P2324" s="81"/>
    </row>
    <row r="2325" spans="6:16">
      <c r="F2325" s="76"/>
      <c r="G2325" s="117"/>
      <c r="I2325" s="81"/>
      <c r="L2325" s="117"/>
      <c r="P2325" s="81"/>
    </row>
    <row r="2326" spans="6:16">
      <c r="F2326" s="76"/>
      <c r="G2326" s="117"/>
      <c r="I2326" s="81"/>
      <c r="L2326" s="117"/>
      <c r="P2326" s="81"/>
    </row>
    <row r="2327" spans="6:16">
      <c r="F2327" s="76"/>
      <c r="G2327" s="117"/>
      <c r="I2327" s="81"/>
      <c r="L2327" s="117"/>
      <c r="P2327" s="81"/>
    </row>
    <row r="2328" spans="6:16">
      <c r="F2328" s="76"/>
      <c r="G2328" s="117"/>
      <c r="I2328" s="81"/>
      <c r="L2328" s="117"/>
      <c r="P2328" s="81"/>
    </row>
    <row r="2329" spans="6:16">
      <c r="F2329" s="76"/>
      <c r="G2329" s="117"/>
      <c r="I2329" s="81"/>
      <c r="L2329" s="117"/>
      <c r="P2329" s="81"/>
    </row>
    <row r="2330" spans="6:16">
      <c r="F2330" s="76"/>
      <c r="G2330" s="117"/>
      <c r="I2330" s="81"/>
      <c r="L2330" s="117"/>
      <c r="P2330" s="81"/>
    </row>
    <row r="2331" spans="6:16">
      <c r="F2331" s="76"/>
      <c r="G2331" s="117"/>
      <c r="I2331" s="81"/>
      <c r="L2331" s="117"/>
      <c r="P2331" s="81"/>
    </row>
    <row r="2332" spans="6:16">
      <c r="F2332" s="76"/>
      <c r="G2332" s="117"/>
      <c r="I2332" s="81"/>
      <c r="L2332" s="117"/>
      <c r="P2332" s="81"/>
    </row>
    <row r="2333" spans="6:16">
      <c r="F2333" s="76"/>
      <c r="G2333" s="117"/>
      <c r="I2333" s="81"/>
      <c r="L2333" s="117"/>
      <c r="P2333" s="81"/>
    </row>
    <row r="2334" spans="6:16">
      <c r="F2334" s="76"/>
      <c r="G2334" s="117"/>
      <c r="I2334" s="81"/>
      <c r="L2334" s="117"/>
      <c r="P2334" s="81"/>
    </row>
    <row r="2335" spans="6:16">
      <c r="F2335" s="76"/>
      <c r="G2335" s="117"/>
      <c r="I2335" s="81"/>
      <c r="L2335" s="117"/>
      <c r="P2335" s="81"/>
    </row>
    <row r="2336" spans="6:16">
      <c r="F2336" s="76"/>
      <c r="G2336" s="117"/>
      <c r="I2336" s="81"/>
      <c r="L2336" s="117"/>
      <c r="P2336" s="81"/>
    </row>
    <row r="2337" spans="6:16">
      <c r="F2337" s="76"/>
      <c r="G2337" s="117"/>
      <c r="I2337" s="81"/>
      <c r="L2337" s="117"/>
      <c r="P2337" s="81"/>
    </row>
    <row r="2338" spans="6:16">
      <c r="F2338" s="76"/>
      <c r="G2338" s="117"/>
      <c r="I2338" s="81"/>
      <c r="L2338" s="117"/>
      <c r="P2338" s="81"/>
    </row>
    <row r="2339" spans="6:16">
      <c r="F2339" s="76"/>
      <c r="G2339" s="117"/>
      <c r="I2339" s="81"/>
      <c r="L2339" s="117"/>
      <c r="P2339" s="81"/>
    </row>
    <row r="2340" spans="6:16">
      <c r="F2340" s="76"/>
      <c r="G2340" s="117"/>
      <c r="I2340" s="81"/>
      <c r="L2340" s="117"/>
      <c r="P2340" s="81"/>
    </row>
    <row r="2341" spans="6:16">
      <c r="F2341" s="76"/>
      <c r="G2341" s="117"/>
      <c r="I2341" s="81"/>
      <c r="L2341" s="117"/>
      <c r="P2341" s="81"/>
    </row>
    <row r="2342" spans="6:16">
      <c r="F2342" s="76"/>
      <c r="G2342" s="117"/>
      <c r="I2342" s="81"/>
      <c r="L2342" s="117"/>
      <c r="P2342" s="81"/>
    </row>
    <row r="2343" spans="6:16">
      <c r="F2343" s="76"/>
      <c r="G2343" s="117"/>
      <c r="I2343" s="81"/>
      <c r="L2343" s="117"/>
      <c r="P2343" s="81"/>
    </row>
    <row r="2344" spans="6:16">
      <c r="F2344" s="76"/>
      <c r="G2344" s="117"/>
      <c r="I2344" s="81"/>
      <c r="L2344" s="117"/>
      <c r="P2344" s="81"/>
    </row>
    <row r="2345" spans="6:16">
      <c r="F2345" s="76"/>
      <c r="G2345" s="117"/>
      <c r="I2345" s="81"/>
      <c r="L2345" s="117"/>
      <c r="P2345" s="81"/>
    </row>
    <row r="2346" spans="6:16">
      <c r="F2346" s="76"/>
      <c r="G2346" s="117"/>
      <c r="I2346" s="81"/>
      <c r="L2346" s="117"/>
      <c r="P2346" s="81"/>
    </row>
    <row r="2347" spans="6:16">
      <c r="F2347" s="76"/>
      <c r="G2347" s="117"/>
      <c r="I2347" s="81"/>
      <c r="L2347" s="117"/>
      <c r="P2347" s="81"/>
    </row>
    <row r="2348" spans="6:16">
      <c r="F2348" s="76"/>
      <c r="G2348" s="117"/>
      <c r="I2348" s="81"/>
      <c r="L2348" s="117"/>
      <c r="P2348" s="81"/>
    </row>
    <row r="2349" spans="6:16">
      <c r="F2349" s="76"/>
      <c r="G2349" s="117"/>
      <c r="I2349" s="81"/>
      <c r="L2349" s="117"/>
      <c r="P2349" s="81"/>
    </row>
    <row r="2350" spans="6:16">
      <c r="F2350" s="76"/>
      <c r="G2350" s="117"/>
      <c r="I2350" s="81"/>
      <c r="L2350" s="117"/>
      <c r="P2350" s="81"/>
    </row>
    <row r="2351" spans="6:16">
      <c r="F2351" s="76"/>
      <c r="G2351" s="117"/>
      <c r="I2351" s="81"/>
      <c r="L2351" s="117"/>
      <c r="P2351" s="81"/>
    </row>
    <row r="2352" spans="6:16">
      <c r="F2352" s="76"/>
      <c r="G2352" s="117"/>
      <c r="I2352" s="81"/>
      <c r="L2352" s="117"/>
      <c r="P2352" s="81"/>
    </row>
    <row r="2353" spans="6:16">
      <c r="F2353" s="76"/>
      <c r="G2353" s="117"/>
      <c r="I2353" s="81"/>
      <c r="L2353" s="117"/>
      <c r="P2353" s="81"/>
    </row>
    <row r="2354" spans="6:16">
      <c r="F2354" s="76"/>
      <c r="G2354" s="117"/>
      <c r="I2354" s="81"/>
      <c r="L2354" s="117"/>
      <c r="P2354" s="81"/>
    </row>
    <row r="2355" spans="6:16">
      <c r="F2355" s="76"/>
      <c r="G2355" s="117"/>
      <c r="I2355" s="81"/>
      <c r="L2355" s="117"/>
      <c r="P2355" s="81"/>
    </row>
    <row r="2356" spans="6:16">
      <c r="F2356" s="76"/>
      <c r="G2356" s="117"/>
      <c r="I2356" s="81"/>
      <c r="L2356" s="117"/>
      <c r="P2356" s="81"/>
    </row>
    <row r="2357" spans="6:16">
      <c r="F2357" s="76"/>
      <c r="G2357" s="117"/>
      <c r="I2357" s="81"/>
      <c r="L2357" s="117"/>
      <c r="P2357" s="81"/>
    </row>
    <row r="2358" spans="6:16">
      <c r="F2358" s="76"/>
      <c r="G2358" s="117"/>
      <c r="I2358" s="81"/>
      <c r="L2358" s="117"/>
      <c r="P2358" s="81"/>
    </row>
    <row r="2359" spans="6:16">
      <c r="F2359" s="76"/>
      <c r="G2359" s="117"/>
      <c r="I2359" s="81"/>
      <c r="L2359" s="117"/>
      <c r="P2359" s="81"/>
    </row>
    <row r="2360" spans="6:16">
      <c r="F2360" s="76"/>
      <c r="G2360" s="117"/>
      <c r="I2360" s="81"/>
      <c r="L2360" s="117"/>
      <c r="P2360" s="81"/>
    </row>
    <row r="2361" spans="6:16">
      <c r="F2361" s="76"/>
      <c r="G2361" s="117"/>
      <c r="I2361" s="81"/>
      <c r="L2361" s="117"/>
      <c r="P2361" s="81"/>
    </row>
    <row r="2362" spans="6:16">
      <c r="F2362" s="76"/>
      <c r="G2362" s="117"/>
      <c r="I2362" s="81"/>
      <c r="L2362" s="117"/>
      <c r="P2362" s="81"/>
    </row>
    <row r="2363" spans="6:16">
      <c r="F2363" s="76"/>
      <c r="G2363" s="117"/>
      <c r="I2363" s="81"/>
      <c r="L2363" s="117"/>
      <c r="P2363" s="81"/>
    </row>
    <row r="2364" spans="6:16">
      <c r="F2364" s="76"/>
      <c r="G2364" s="117"/>
      <c r="I2364" s="81"/>
      <c r="L2364" s="117"/>
      <c r="P2364" s="81"/>
    </row>
    <row r="2365" spans="6:16">
      <c r="F2365" s="76"/>
      <c r="G2365" s="117"/>
      <c r="I2365" s="81"/>
      <c r="L2365" s="117"/>
      <c r="P2365" s="81"/>
    </row>
    <row r="2366" spans="6:16">
      <c r="F2366" s="76"/>
      <c r="G2366" s="117"/>
      <c r="I2366" s="81"/>
      <c r="L2366" s="117"/>
      <c r="P2366" s="81"/>
    </row>
    <row r="2367" spans="6:16">
      <c r="F2367" s="76"/>
      <c r="G2367" s="117"/>
      <c r="I2367" s="81"/>
      <c r="L2367" s="117"/>
      <c r="P2367" s="81"/>
    </row>
    <row r="2368" spans="6:16">
      <c r="F2368" s="76"/>
      <c r="G2368" s="117"/>
      <c r="I2368" s="81"/>
      <c r="L2368" s="117"/>
      <c r="P2368" s="81"/>
    </row>
    <row r="2369" spans="6:16">
      <c r="F2369" s="76"/>
      <c r="G2369" s="117"/>
      <c r="I2369" s="81"/>
      <c r="L2369" s="117"/>
      <c r="P2369" s="81"/>
    </row>
    <row r="2370" spans="6:16">
      <c r="F2370" s="76"/>
      <c r="G2370" s="117"/>
      <c r="I2370" s="81"/>
      <c r="L2370" s="117"/>
      <c r="P2370" s="81"/>
    </row>
    <row r="2371" spans="6:16">
      <c r="F2371" s="76"/>
      <c r="G2371" s="117"/>
      <c r="I2371" s="81"/>
      <c r="L2371" s="117"/>
      <c r="P2371" s="81"/>
    </row>
    <row r="2372" spans="6:16">
      <c r="F2372" s="76"/>
      <c r="G2372" s="117"/>
      <c r="I2372" s="81"/>
      <c r="L2372" s="117"/>
      <c r="P2372" s="81"/>
    </row>
    <row r="2373" spans="6:16">
      <c r="F2373" s="76"/>
      <c r="G2373" s="117"/>
      <c r="I2373" s="81"/>
      <c r="L2373" s="117"/>
      <c r="P2373" s="81"/>
    </row>
    <row r="2374" spans="6:16">
      <c r="F2374" s="76"/>
      <c r="G2374" s="117"/>
      <c r="I2374" s="81"/>
      <c r="L2374" s="117"/>
      <c r="P2374" s="81"/>
    </row>
    <row r="2375" spans="6:16">
      <c r="F2375" s="76"/>
      <c r="G2375" s="117"/>
      <c r="I2375" s="81"/>
      <c r="L2375" s="117"/>
      <c r="P2375" s="81"/>
    </row>
    <row r="2376" spans="6:16">
      <c r="F2376" s="76"/>
      <c r="G2376" s="117"/>
      <c r="I2376" s="81"/>
      <c r="L2376" s="117"/>
      <c r="P2376" s="81"/>
    </row>
    <row r="2377" spans="6:16">
      <c r="F2377" s="76"/>
      <c r="G2377" s="117"/>
      <c r="I2377" s="81"/>
      <c r="L2377" s="117"/>
      <c r="P2377" s="81"/>
    </row>
    <row r="2378" spans="6:16">
      <c r="F2378" s="76"/>
      <c r="G2378" s="117"/>
      <c r="I2378" s="81"/>
      <c r="L2378" s="117"/>
      <c r="P2378" s="81"/>
    </row>
    <row r="2379" spans="6:16">
      <c r="F2379" s="76"/>
      <c r="G2379" s="117"/>
      <c r="I2379" s="81"/>
      <c r="L2379" s="117"/>
      <c r="P2379" s="81"/>
    </row>
    <row r="2380" spans="6:16">
      <c r="F2380" s="76"/>
      <c r="G2380" s="117"/>
      <c r="I2380" s="81"/>
      <c r="L2380" s="117"/>
      <c r="P2380" s="81"/>
    </row>
    <row r="2381" spans="6:16">
      <c r="F2381" s="76"/>
      <c r="G2381" s="117"/>
      <c r="I2381" s="81"/>
      <c r="L2381" s="117"/>
      <c r="P2381" s="81"/>
    </row>
    <row r="2382" spans="6:16">
      <c r="F2382" s="76"/>
      <c r="G2382" s="117"/>
      <c r="I2382" s="81"/>
      <c r="L2382" s="117"/>
      <c r="P2382" s="81"/>
    </row>
    <row r="2383" spans="6:16">
      <c r="F2383" s="76"/>
      <c r="G2383" s="117"/>
      <c r="I2383" s="81"/>
      <c r="L2383" s="117"/>
      <c r="P2383" s="81"/>
    </row>
    <row r="2384" spans="6:16">
      <c r="F2384" s="76"/>
      <c r="G2384" s="117"/>
      <c r="I2384" s="81"/>
      <c r="L2384" s="117"/>
      <c r="P2384" s="81"/>
    </row>
    <row r="2385" spans="6:16">
      <c r="F2385" s="76"/>
      <c r="G2385" s="117"/>
      <c r="I2385" s="81"/>
      <c r="L2385" s="117"/>
      <c r="P2385" s="81"/>
    </row>
    <row r="2386" spans="6:16">
      <c r="F2386" s="76"/>
      <c r="G2386" s="117"/>
      <c r="I2386" s="81"/>
      <c r="L2386" s="117"/>
      <c r="P2386" s="81"/>
    </row>
    <row r="2387" spans="6:16">
      <c r="F2387" s="76"/>
      <c r="G2387" s="117"/>
      <c r="I2387" s="81"/>
      <c r="L2387" s="117"/>
      <c r="P2387" s="81"/>
    </row>
    <row r="2388" spans="6:16">
      <c r="F2388" s="76"/>
      <c r="G2388" s="117"/>
      <c r="I2388" s="81"/>
      <c r="L2388" s="117"/>
      <c r="P2388" s="81"/>
    </row>
    <row r="2389" spans="6:16">
      <c r="F2389" s="76"/>
      <c r="G2389" s="117"/>
      <c r="I2389" s="81"/>
      <c r="L2389" s="117"/>
      <c r="P2389" s="81"/>
    </row>
    <row r="2390" spans="6:16">
      <c r="F2390" s="76"/>
      <c r="G2390" s="117"/>
      <c r="I2390" s="81"/>
      <c r="L2390" s="117"/>
      <c r="P2390" s="81"/>
    </row>
    <row r="2391" spans="6:16">
      <c r="F2391" s="76"/>
      <c r="G2391" s="117"/>
      <c r="I2391" s="81"/>
      <c r="L2391" s="117"/>
      <c r="P2391" s="81"/>
    </row>
    <row r="2392" spans="6:16">
      <c r="F2392" s="76"/>
      <c r="G2392" s="117"/>
      <c r="I2392" s="81"/>
      <c r="L2392" s="117"/>
      <c r="P2392" s="81"/>
    </row>
    <row r="2393" spans="6:16">
      <c r="F2393" s="76"/>
      <c r="G2393" s="117"/>
      <c r="I2393" s="81"/>
      <c r="L2393" s="117"/>
      <c r="P2393" s="81"/>
    </row>
    <row r="2394" spans="6:16">
      <c r="F2394" s="76"/>
      <c r="G2394" s="117"/>
      <c r="I2394" s="81"/>
      <c r="L2394" s="117"/>
      <c r="P2394" s="81"/>
    </row>
    <row r="2395" spans="6:16">
      <c r="F2395" s="76"/>
      <c r="G2395" s="117"/>
      <c r="I2395" s="81"/>
      <c r="L2395" s="117"/>
      <c r="P2395" s="81"/>
    </row>
    <row r="2396" spans="6:16">
      <c r="F2396" s="76"/>
      <c r="G2396" s="117"/>
      <c r="I2396" s="81"/>
      <c r="L2396" s="117"/>
      <c r="P2396" s="81"/>
    </row>
    <row r="2397" spans="6:16">
      <c r="F2397" s="76"/>
      <c r="G2397" s="117"/>
      <c r="I2397" s="81"/>
      <c r="L2397" s="117"/>
      <c r="P2397" s="81"/>
    </row>
    <row r="2398" spans="6:16">
      <c r="F2398" s="76"/>
      <c r="G2398" s="117"/>
      <c r="I2398" s="81"/>
      <c r="L2398" s="117"/>
      <c r="P2398" s="81"/>
    </row>
    <row r="2399" spans="6:16">
      <c r="F2399" s="76"/>
      <c r="G2399" s="117"/>
      <c r="I2399" s="81"/>
      <c r="L2399" s="117"/>
      <c r="P2399" s="81"/>
    </row>
    <row r="2400" spans="6:16">
      <c r="F2400" s="76"/>
      <c r="G2400" s="117"/>
      <c r="I2400" s="81"/>
      <c r="L2400" s="117"/>
      <c r="P2400" s="81"/>
    </row>
    <row r="2401" spans="6:16">
      <c r="F2401" s="76"/>
      <c r="G2401" s="117"/>
      <c r="I2401" s="81"/>
      <c r="L2401" s="117"/>
      <c r="P2401" s="81"/>
    </row>
    <row r="2402" spans="6:16">
      <c r="F2402" s="76"/>
      <c r="G2402" s="117"/>
      <c r="I2402" s="81"/>
      <c r="L2402" s="117"/>
      <c r="P2402" s="81"/>
    </row>
    <row r="2403" spans="6:16">
      <c r="F2403" s="76"/>
      <c r="G2403" s="117"/>
      <c r="I2403" s="81"/>
      <c r="L2403" s="117"/>
      <c r="P2403" s="81"/>
    </row>
    <row r="2404" spans="6:16">
      <c r="F2404" s="76"/>
      <c r="G2404" s="117"/>
      <c r="I2404" s="81"/>
      <c r="L2404" s="117"/>
      <c r="P2404" s="81"/>
    </row>
    <row r="2405" spans="6:16">
      <c r="F2405" s="76"/>
      <c r="G2405" s="117"/>
      <c r="I2405" s="81"/>
      <c r="L2405" s="117"/>
      <c r="P2405" s="81"/>
    </row>
    <row r="2406" spans="6:16">
      <c r="F2406" s="76"/>
      <c r="G2406" s="117"/>
      <c r="I2406" s="81"/>
      <c r="L2406" s="117"/>
      <c r="P2406" s="81"/>
    </row>
    <row r="2407" spans="6:16">
      <c r="F2407" s="76"/>
      <c r="G2407" s="117"/>
      <c r="I2407" s="81"/>
      <c r="L2407" s="117"/>
      <c r="P2407" s="81"/>
    </row>
    <row r="2408" spans="6:16">
      <c r="F2408" s="76"/>
      <c r="G2408" s="117"/>
      <c r="I2408" s="81"/>
      <c r="L2408" s="117"/>
      <c r="P2408" s="81"/>
    </row>
    <row r="2409" spans="6:16">
      <c r="F2409" s="76"/>
      <c r="G2409" s="117"/>
      <c r="I2409" s="81"/>
      <c r="L2409" s="117"/>
      <c r="P2409" s="81"/>
    </row>
    <row r="2410" spans="6:16">
      <c r="F2410" s="76"/>
      <c r="G2410" s="117"/>
      <c r="I2410" s="81"/>
      <c r="L2410" s="117"/>
      <c r="P2410" s="81"/>
    </row>
    <row r="2411" spans="6:16">
      <c r="F2411" s="76"/>
      <c r="G2411" s="117"/>
      <c r="I2411" s="81"/>
      <c r="L2411" s="117"/>
      <c r="P2411" s="81"/>
    </row>
    <row r="2412" spans="6:16">
      <c r="F2412" s="76"/>
      <c r="G2412" s="117"/>
      <c r="I2412" s="81"/>
      <c r="L2412" s="117"/>
      <c r="P2412" s="81"/>
    </row>
    <row r="2413" spans="6:16">
      <c r="F2413" s="76"/>
      <c r="G2413" s="117"/>
      <c r="I2413" s="81"/>
      <c r="L2413" s="117"/>
      <c r="P2413" s="81"/>
    </row>
    <row r="2414" spans="6:16">
      <c r="F2414" s="76"/>
      <c r="G2414" s="117"/>
      <c r="I2414" s="81"/>
      <c r="L2414" s="117"/>
      <c r="P2414" s="81"/>
    </row>
    <row r="2415" spans="6:16">
      <c r="F2415" s="76"/>
      <c r="G2415" s="117"/>
      <c r="I2415" s="81"/>
      <c r="L2415" s="117"/>
      <c r="P2415" s="81"/>
    </row>
    <row r="2416" spans="6:16">
      <c r="F2416" s="76"/>
      <c r="G2416" s="117"/>
      <c r="I2416" s="81"/>
      <c r="L2416" s="117"/>
      <c r="P2416" s="81"/>
    </row>
    <row r="2417" spans="6:16">
      <c r="F2417" s="76"/>
      <c r="G2417" s="117"/>
      <c r="I2417" s="81"/>
      <c r="L2417" s="117"/>
      <c r="P2417" s="81"/>
    </row>
    <row r="2418" spans="6:16">
      <c r="F2418" s="76"/>
      <c r="G2418" s="117"/>
      <c r="I2418" s="81"/>
      <c r="L2418" s="117"/>
      <c r="P2418" s="81"/>
    </row>
    <row r="2419" spans="6:16">
      <c r="F2419" s="76"/>
      <c r="G2419" s="117"/>
      <c r="I2419" s="81"/>
      <c r="L2419" s="117"/>
      <c r="P2419" s="81"/>
    </row>
    <row r="2420" spans="6:16">
      <c r="F2420" s="76"/>
      <c r="G2420" s="117"/>
      <c r="I2420" s="81"/>
      <c r="L2420" s="117"/>
      <c r="P2420" s="81"/>
    </row>
    <row r="2421" spans="6:16">
      <c r="F2421" s="76"/>
      <c r="G2421" s="117"/>
      <c r="I2421" s="81"/>
      <c r="L2421" s="117"/>
      <c r="P2421" s="81"/>
    </row>
    <row r="2422" spans="6:16">
      <c r="F2422" s="76"/>
      <c r="G2422" s="117"/>
      <c r="I2422" s="81"/>
      <c r="L2422" s="117"/>
      <c r="P2422" s="81"/>
    </row>
    <row r="2423" spans="6:16">
      <c r="F2423" s="76"/>
      <c r="G2423" s="117"/>
      <c r="I2423" s="81"/>
      <c r="L2423" s="117"/>
      <c r="P2423" s="81"/>
    </row>
    <row r="2424" spans="6:16">
      <c r="F2424" s="76"/>
      <c r="G2424" s="117"/>
      <c r="I2424" s="81"/>
      <c r="L2424" s="117"/>
      <c r="P2424" s="81"/>
    </row>
    <row r="2425" spans="6:16">
      <c r="F2425" s="76"/>
      <c r="G2425" s="117"/>
      <c r="I2425" s="81"/>
      <c r="L2425" s="117"/>
      <c r="P2425" s="81"/>
    </row>
    <row r="2426" spans="6:16">
      <c r="F2426" s="76"/>
      <c r="G2426" s="117"/>
      <c r="I2426" s="81"/>
      <c r="L2426" s="117"/>
      <c r="P2426" s="81"/>
    </row>
    <row r="2427" spans="6:16">
      <c r="F2427" s="76"/>
      <c r="G2427" s="117"/>
      <c r="I2427" s="81"/>
      <c r="L2427" s="117"/>
      <c r="P2427" s="81"/>
    </row>
    <row r="2428" spans="6:16">
      <c r="F2428" s="76"/>
      <c r="G2428" s="117"/>
      <c r="I2428" s="81"/>
      <c r="L2428" s="117"/>
      <c r="P2428" s="81"/>
    </row>
    <row r="2429" spans="6:16">
      <c r="F2429" s="76"/>
      <c r="G2429" s="117"/>
      <c r="I2429" s="81"/>
      <c r="L2429" s="117"/>
      <c r="P2429" s="81"/>
    </row>
    <row r="2430" spans="6:16">
      <c r="F2430" s="76"/>
      <c r="G2430" s="117"/>
      <c r="I2430" s="81"/>
      <c r="L2430" s="117"/>
      <c r="P2430" s="81"/>
    </row>
    <row r="2431" spans="6:16">
      <c r="F2431" s="76"/>
      <c r="G2431" s="117"/>
      <c r="I2431" s="81"/>
      <c r="L2431" s="117"/>
      <c r="P2431" s="81"/>
    </row>
    <row r="2432" spans="6:16">
      <c r="F2432" s="76"/>
      <c r="G2432" s="117"/>
      <c r="I2432" s="81"/>
      <c r="L2432" s="117"/>
      <c r="P2432" s="81"/>
    </row>
    <row r="2433" spans="6:16">
      <c r="F2433" s="76"/>
      <c r="G2433" s="117"/>
      <c r="I2433" s="81"/>
      <c r="L2433" s="117"/>
      <c r="P2433" s="81"/>
    </row>
    <row r="2434" spans="6:16">
      <c r="F2434" s="76"/>
      <c r="G2434" s="117"/>
      <c r="I2434" s="81"/>
      <c r="L2434" s="117"/>
      <c r="P2434" s="81"/>
    </row>
    <row r="2435" spans="6:16">
      <c r="F2435" s="76"/>
      <c r="G2435" s="117"/>
      <c r="I2435" s="81"/>
      <c r="L2435" s="117"/>
      <c r="P2435" s="81"/>
    </row>
    <row r="2436" spans="6:16">
      <c r="F2436" s="76"/>
      <c r="G2436" s="117"/>
      <c r="I2436" s="81"/>
      <c r="L2436" s="117"/>
      <c r="P2436" s="81"/>
    </row>
    <row r="2437" spans="6:16">
      <c r="F2437" s="76"/>
      <c r="G2437" s="117"/>
      <c r="I2437" s="81"/>
      <c r="L2437" s="117"/>
      <c r="P2437" s="81"/>
    </row>
    <row r="2438" spans="6:16">
      <c r="F2438" s="76"/>
      <c r="G2438" s="117"/>
      <c r="I2438" s="81"/>
      <c r="L2438" s="117"/>
      <c r="P2438" s="81"/>
    </row>
    <row r="2439" spans="6:16">
      <c r="F2439" s="76"/>
      <c r="G2439" s="117"/>
      <c r="I2439" s="81"/>
      <c r="L2439" s="117"/>
      <c r="P2439" s="81"/>
    </row>
    <row r="2440" spans="6:16">
      <c r="F2440" s="76"/>
      <c r="G2440" s="117"/>
      <c r="I2440" s="81"/>
      <c r="L2440" s="117"/>
      <c r="P2440" s="81"/>
    </row>
    <row r="2441" spans="6:16">
      <c r="F2441" s="76"/>
      <c r="G2441" s="117"/>
      <c r="I2441" s="81"/>
      <c r="L2441" s="117"/>
      <c r="P2441" s="81"/>
    </row>
    <row r="2442" spans="6:16">
      <c r="F2442" s="76"/>
      <c r="G2442" s="117"/>
      <c r="I2442" s="81"/>
      <c r="L2442" s="117"/>
      <c r="P2442" s="81"/>
    </row>
    <row r="2443" spans="6:16">
      <c r="F2443" s="76"/>
      <c r="G2443" s="117"/>
      <c r="I2443" s="81"/>
      <c r="L2443" s="117"/>
      <c r="P2443" s="81"/>
    </row>
    <row r="2444" spans="6:16">
      <c r="F2444" s="76"/>
      <c r="G2444" s="117"/>
      <c r="I2444" s="81"/>
      <c r="L2444" s="117"/>
      <c r="P2444" s="81"/>
    </row>
    <row r="2445" spans="6:16">
      <c r="F2445" s="76"/>
      <c r="G2445" s="117"/>
      <c r="I2445" s="81"/>
      <c r="L2445" s="117"/>
      <c r="P2445" s="81"/>
    </row>
    <row r="2446" spans="6:16">
      <c r="F2446" s="76"/>
      <c r="G2446" s="117"/>
      <c r="I2446" s="81"/>
      <c r="L2446" s="117"/>
      <c r="P2446" s="81"/>
    </row>
    <row r="2447" spans="6:16">
      <c r="F2447" s="76"/>
      <c r="G2447" s="117"/>
      <c r="I2447" s="81"/>
      <c r="L2447" s="117"/>
      <c r="P2447" s="81"/>
    </row>
    <row r="2448" spans="6:16">
      <c r="F2448" s="76"/>
      <c r="G2448" s="117"/>
      <c r="I2448" s="81"/>
      <c r="L2448" s="117"/>
      <c r="P2448" s="81"/>
    </row>
    <row r="2449" spans="6:16">
      <c r="F2449" s="76"/>
      <c r="G2449" s="117"/>
      <c r="I2449" s="81"/>
      <c r="L2449" s="117"/>
      <c r="P2449" s="81"/>
    </row>
    <row r="2450" spans="6:16">
      <c r="F2450" s="76"/>
      <c r="G2450" s="117"/>
      <c r="I2450" s="81"/>
      <c r="L2450" s="117"/>
      <c r="P2450" s="81"/>
    </row>
    <row r="2451" spans="6:16">
      <c r="F2451" s="76"/>
      <c r="G2451" s="117"/>
      <c r="I2451" s="81"/>
      <c r="L2451" s="117"/>
      <c r="P2451" s="81"/>
    </row>
    <row r="2452" spans="6:16">
      <c r="F2452" s="76"/>
      <c r="G2452" s="117"/>
      <c r="I2452" s="81"/>
      <c r="L2452" s="117"/>
      <c r="P2452" s="81"/>
    </row>
    <row r="2453" spans="6:16">
      <c r="F2453" s="76"/>
      <c r="G2453" s="117"/>
      <c r="I2453" s="81"/>
      <c r="L2453" s="117"/>
      <c r="P2453" s="81"/>
    </row>
    <row r="2454" spans="6:16">
      <c r="F2454" s="76"/>
      <c r="G2454" s="117"/>
      <c r="I2454" s="81"/>
      <c r="L2454" s="117"/>
      <c r="P2454" s="81"/>
    </row>
    <row r="2455" spans="6:16">
      <c r="F2455" s="76"/>
      <c r="G2455" s="117"/>
      <c r="I2455" s="81"/>
      <c r="L2455" s="117"/>
      <c r="P2455" s="81"/>
    </row>
    <row r="2456" spans="6:16">
      <c r="F2456" s="76"/>
      <c r="G2456" s="117"/>
      <c r="I2456" s="81"/>
      <c r="L2456" s="117"/>
      <c r="P2456" s="81"/>
    </row>
    <row r="2457" spans="6:16">
      <c r="F2457" s="76"/>
      <c r="G2457" s="117"/>
      <c r="I2457" s="81"/>
      <c r="L2457" s="117"/>
      <c r="P2457" s="81"/>
    </row>
    <row r="2458" spans="6:16">
      <c r="F2458" s="76"/>
      <c r="G2458" s="117"/>
      <c r="I2458" s="81"/>
      <c r="L2458" s="117"/>
      <c r="P2458" s="81"/>
    </row>
    <row r="2459" spans="6:16">
      <c r="F2459" s="76"/>
      <c r="G2459" s="117"/>
      <c r="I2459" s="81"/>
      <c r="L2459" s="117"/>
      <c r="P2459" s="81"/>
    </row>
    <row r="2460" spans="6:16">
      <c r="F2460" s="76"/>
      <c r="G2460" s="117"/>
      <c r="I2460" s="81"/>
      <c r="L2460" s="117"/>
      <c r="P2460" s="81"/>
    </row>
    <row r="2461" spans="6:16">
      <c r="F2461" s="76"/>
      <c r="G2461" s="117"/>
      <c r="I2461" s="81"/>
      <c r="L2461" s="117"/>
      <c r="P2461" s="81"/>
    </row>
    <row r="2462" spans="6:16">
      <c r="F2462" s="76"/>
      <c r="G2462" s="117"/>
      <c r="I2462" s="81"/>
      <c r="L2462" s="117"/>
      <c r="P2462" s="81"/>
    </row>
    <row r="2463" spans="6:16">
      <c r="F2463" s="76"/>
      <c r="G2463" s="117"/>
      <c r="I2463" s="81"/>
      <c r="L2463" s="117"/>
      <c r="P2463" s="81"/>
    </row>
    <row r="2464" spans="6:16">
      <c r="F2464" s="76"/>
      <c r="G2464" s="117"/>
      <c r="I2464" s="81"/>
      <c r="L2464" s="117"/>
      <c r="P2464" s="81"/>
    </row>
    <row r="2465" spans="6:16">
      <c r="F2465" s="76"/>
      <c r="G2465" s="117"/>
      <c r="I2465" s="81"/>
      <c r="L2465" s="117"/>
      <c r="P2465" s="81"/>
    </row>
    <row r="2466" spans="6:16">
      <c r="F2466" s="76"/>
      <c r="G2466" s="117"/>
      <c r="I2466" s="81"/>
      <c r="L2466" s="117"/>
      <c r="P2466" s="81"/>
    </row>
    <row r="2467" spans="6:16">
      <c r="F2467" s="76"/>
      <c r="G2467" s="117"/>
      <c r="I2467" s="81"/>
      <c r="L2467" s="117"/>
      <c r="P2467" s="81"/>
    </row>
    <row r="2468" spans="6:16">
      <c r="F2468" s="76"/>
      <c r="G2468" s="117"/>
      <c r="I2468" s="81"/>
      <c r="L2468" s="117"/>
      <c r="P2468" s="81"/>
    </row>
    <row r="2469" spans="6:16">
      <c r="F2469" s="76"/>
      <c r="G2469" s="117"/>
      <c r="I2469" s="81"/>
      <c r="L2469" s="117"/>
      <c r="P2469" s="81"/>
    </row>
    <row r="2470" spans="6:16">
      <c r="F2470" s="76"/>
      <c r="G2470" s="117"/>
      <c r="I2470" s="81"/>
      <c r="L2470" s="117"/>
      <c r="P2470" s="81"/>
    </row>
    <row r="2471" spans="6:16">
      <c r="F2471" s="76"/>
      <c r="G2471" s="117"/>
      <c r="I2471" s="81"/>
      <c r="L2471" s="117"/>
      <c r="P2471" s="81"/>
    </row>
    <row r="2472" spans="6:16">
      <c r="F2472" s="76"/>
      <c r="G2472" s="117"/>
      <c r="I2472" s="81"/>
      <c r="L2472" s="117"/>
      <c r="P2472" s="81"/>
    </row>
    <row r="2473" spans="6:16">
      <c r="F2473" s="76"/>
      <c r="G2473" s="117"/>
      <c r="I2473" s="81"/>
      <c r="L2473" s="117"/>
      <c r="P2473" s="81"/>
    </row>
    <row r="2474" spans="6:16">
      <c r="F2474" s="76"/>
      <c r="G2474" s="117"/>
      <c r="I2474" s="81"/>
      <c r="L2474" s="117"/>
      <c r="P2474" s="81"/>
    </row>
    <row r="2475" spans="6:16">
      <c r="F2475" s="76"/>
      <c r="G2475" s="117"/>
      <c r="I2475" s="81"/>
      <c r="L2475" s="117"/>
      <c r="P2475" s="81"/>
    </row>
    <row r="2476" spans="6:16">
      <c r="F2476" s="76"/>
      <c r="G2476" s="117"/>
      <c r="I2476" s="81"/>
      <c r="L2476" s="117"/>
      <c r="P2476" s="81"/>
    </row>
    <row r="2477" spans="6:16">
      <c r="F2477" s="76"/>
      <c r="G2477" s="117"/>
      <c r="I2477" s="81"/>
      <c r="L2477" s="117"/>
      <c r="P2477" s="81"/>
    </row>
    <row r="2478" spans="6:16">
      <c r="F2478" s="76"/>
      <c r="G2478" s="117"/>
      <c r="I2478" s="81"/>
      <c r="L2478" s="117"/>
      <c r="P2478" s="81"/>
    </row>
    <row r="2479" spans="6:16">
      <c r="F2479" s="76"/>
      <c r="G2479" s="117"/>
      <c r="I2479" s="81"/>
      <c r="L2479" s="117"/>
      <c r="P2479" s="81"/>
    </row>
    <row r="2480" spans="6:16">
      <c r="F2480" s="76"/>
      <c r="G2480" s="117"/>
      <c r="I2480" s="81"/>
      <c r="L2480" s="117"/>
      <c r="P2480" s="81"/>
    </row>
    <row r="2481" spans="6:16">
      <c r="F2481" s="76"/>
      <c r="G2481" s="117"/>
      <c r="I2481" s="81"/>
      <c r="L2481" s="117"/>
      <c r="P2481" s="81"/>
    </row>
    <row r="2482" spans="6:16">
      <c r="F2482" s="76"/>
      <c r="G2482" s="117"/>
      <c r="I2482" s="81"/>
      <c r="L2482" s="117"/>
      <c r="P2482" s="81"/>
    </row>
    <row r="2483" spans="6:16">
      <c r="F2483" s="76"/>
      <c r="G2483" s="117"/>
      <c r="I2483" s="81"/>
      <c r="L2483" s="117"/>
      <c r="P2483" s="81"/>
    </row>
    <row r="2484" spans="6:16">
      <c r="F2484" s="76"/>
      <c r="G2484" s="117"/>
      <c r="I2484" s="81"/>
      <c r="L2484" s="117"/>
      <c r="P2484" s="81"/>
    </row>
    <row r="2485" spans="6:16">
      <c r="F2485" s="76"/>
      <c r="G2485" s="117"/>
      <c r="I2485" s="81"/>
      <c r="L2485" s="117"/>
      <c r="P2485" s="81"/>
    </row>
    <row r="2486" spans="6:16">
      <c r="F2486" s="76"/>
      <c r="G2486" s="117"/>
      <c r="I2486" s="81"/>
      <c r="L2486" s="117"/>
      <c r="P2486" s="81"/>
    </row>
    <row r="2487" spans="6:16">
      <c r="F2487" s="76"/>
      <c r="G2487" s="117"/>
      <c r="I2487" s="81"/>
      <c r="L2487" s="117"/>
      <c r="P2487" s="81"/>
    </row>
    <row r="2488" spans="6:16">
      <c r="F2488" s="76"/>
      <c r="G2488" s="117"/>
      <c r="I2488" s="81"/>
      <c r="L2488" s="117"/>
      <c r="P2488" s="81"/>
    </row>
    <row r="2489" spans="6:16">
      <c r="F2489" s="76"/>
      <c r="G2489" s="117"/>
      <c r="I2489" s="81"/>
      <c r="L2489" s="117"/>
      <c r="P2489" s="81"/>
    </row>
    <row r="2490" spans="6:16">
      <c r="F2490" s="76"/>
      <c r="G2490" s="117"/>
      <c r="I2490" s="81"/>
      <c r="L2490" s="117"/>
      <c r="P2490" s="81"/>
    </row>
    <row r="2491" spans="6:16">
      <c r="F2491" s="76"/>
      <c r="G2491" s="117"/>
      <c r="I2491" s="81"/>
      <c r="L2491" s="117"/>
      <c r="P2491" s="81"/>
    </row>
    <row r="2492" spans="6:16">
      <c r="F2492" s="76"/>
      <c r="G2492" s="117"/>
      <c r="I2492" s="81"/>
      <c r="L2492" s="117"/>
      <c r="P2492" s="81"/>
    </row>
    <row r="2493" spans="6:16">
      <c r="F2493" s="76"/>
      <c r="G2493" s="117"/>
      <c r="I2493" s="81"/>
      <c r="L2493" s="117"/>
      <c r="P2493" s="81"/>
    </row>
    <row r="2494" spans="6:16">
      <c r="F2494" s="76"/>
      <c r="G2494" s="117"/>
      <c r="I2494" s="81"/>
      <c r="L2494" s="117"/>
      <c r="P2494" s="81"/>
    </row>
    <row r="2495" spans="6:16">
      <c r="F2495" s="76"/>
      <c r="G2495" s="117"/>
      <c r="I2495" s="81"/>
      <c r="L2495" s="117"/>
      <c r="P2495" s="81"/>
    </row>
    <row r="2496" spans="6:16">
      <c r="F2496" s="76"/>
      <c r="G2496" s="117"/>
      <c r="I2496" s="81"/>
      <c r="L2496" s="117"/>
      <c r="P2496" s="81"/>
    </row>
    <row r="2497" spans="6:16">
      <c r="F2497" s="76"/>
      <c r="G2497" s="117"/>
      <c r="I2497" s="81"/>
      <c r="L2497" s="117"/>
      <c r="P2497" s="81"/>
    </row>
    <row r="2498" spans="6:16">
      <c r="F2498" s="76"/>
      <c r="G2498" s="117"/>
      <c r="I2498" s="81"/>
      <c r="L2498" s="117"/>
      <c r="P2498" s="81"/>
    </row>
    <row r="2499" spans="6:16">
      <c r="F2499" s="76"/>
      <c r="G2499" s="117"/>
      <c r="I2499" s="81"/>
      <c r="L2499" s="117"/>
      <c r="P2499" s="81"/>
    </row>
    <row r="2500" spans="6:16">
      <c r="F2500" s="76"/>
      <c r="G2500" s="117"/>
      <c r="I2500" s="81"/>
      <c r="L2500" s="117"/>
      <c r="P2500" s="81"/>
    </row>
    <row r="2501" spans="6:16">
      <c r="F2501" s="76"/>
      <c r="G2501" s="117"/>
      <c r="I2501" s="81"/>
      <c r="L2501" s="117"/>
      <c r="P2501" s="81"/>
    </row>
    <row r="2502" spans="6:16">
      <c r="F2502" s="76"/>
      <c r="G2502" s="117"/>
      <c r="I2502" s="81"/>
      <c r="L2502" s="117"/>
      <c r="P2502" s="81"/>
    </row>
    <row r="2503" spans="6:16">
      <c r="F2503" s="76"/>
      <c r="G2503" s="117"/>
      <c r="I2503" s="81"/>
      <c r="L2503" s="117"/>
      <c r="P2503" s="81"/>
    </row>
    <row r="2504" spans="6:16">
      <c r="F2504" s="76"/>
      <c r="G2504" s="117"/>
      <c r="I2504" s="81"/>
      <c r="L2504" s="117"/>
      <c r="P2504" s="81"/>
    </row>
    <row r="2505" spans="6:16">
      <c r="F2505" s="76"/>
      <c r="G2505" s="117"/>
      <c r="I2505" s="81"/>
      <c r="L2505" s="117"/>
      <c r="P2505" s="81"/>
    </row>
    <row r="2506" spans="6:16">
      <c r="F2506" s="76"/>
      <c r="G2506" s="117"/>
      <c r="I2506" s="81"/>
      <c r="L2506" s="117"/>
      <c r="P2506" s="81"/>
    </row>
    <row r="2507" spans="6:16">
      <c r="F2507" s="76"/>
      <c r="G2507" s="117"/>
      <c r="I2507" s="81"/>
      <c r="L2507" s="117"/>
      <c r="P2507" s="81"/>
    </row>
    <row r="2508" spans="6:16">
      <c r="F2508" s="76"/>
      <c r="G2508" s="117"/>
      <c r="I2508" s="81"/>
      <c r="L2508" s="117"/>
      <c r="P2508" s="81"/>
    </row>
    <row r="2509" spans="6:16">
      <c r="F2509" s="76"/>
      <c r="G2509" s="117"/>
      <c r="I2509" s="81"/>
      <c r="L2509" s="117"/>
      <c r="P2509" s="81"/>
    </row>
    <row r="2510" spans="6:16">
      <c r="F2510" s="76"/>
      <c r="G2510" s="117"/>
      <c r="I2510" s="81"/>
      <c r="L2510" s="117"/>
      <c r="P2510" s="81"/>
    </row>
    <row r="2511" spans="6:16">
      <c r="F2511" s="76"/>
      <c r="G2511" s="117"/>
      <c r="I2511" s="81"/>
      <c r="L2511" s="117"/>
      <c r="P2511" s="81"/>
    </row>
    <row r="2512" spans="6:16">
      <c r="F2512" s="76"/>
      <c r="G2512" s="117"/>
      <c r="I2512" s="81"/>
      <c r="L2512" s="117"/>
      <c r="P2512" s="81"/>
    </row>
    <row r="2513" spans="6:16">
      <c r="F2513" s="76"/>
      <c r="G2513" s="117"/>
      <c r="I2513" s="81"/>
      <c r="L2513" s="117"/>
      <c r="P2513" s="81"/>
    </row>
    <row r="2514" spans="6:16">
      <c r="F2514" s="76"/>
      <c r="G2514" s="117"/>
      <c r="I2514" s="81"/>
      <c r="L2514" s="117"/>
      <c r="P2514" s="81"/>
    </row>
    <row r="2515" spans="6:16">
      <c r="F2515" s="76"/>
      <c r="G2515" s="117"/>
      <c r="I2515" s="81"/>
      <c r="L2515" s="117"/>
      <c r="P2515" s="81"/>
    </row>
    <row r="2516" spans="6:16">
      <c r="F2516" s="76"/>
      <c r="G2516" s="117"/>
      <c r="I2516" s="81"/>
      <c r="L2516" s="117"/>
      <c r="P2516" s="81"/>
    </row>
    <row r="2517" spans="6:16">
      <c r="F2517" s="76"/>
      <c r="G2517" s="117"/>
      <c r="I2517" s="81"/>
      <c r="L2517" s="117"/>
      <c r="P2517" s="81"/>
    </row>
    <row r="2518" spans="6:16">
      <c r="F2518" s="76"/>
      <c r="G2518" s="117"/>
      <c r="I2518" s="81"/>
      <c r="L2518" s="117"/>
      <c r="P2518" s="81"/>
    </row>
    <row r="2519" spans="6:16">
      <c r="F2519" s="76"/>
      <c r="G2519" s="117"/>
      <c r="I2519" s="81"/>
      <c r="L2519" s="117"/>
      <c r="P2519" s="81"/>
    </row>
    <row r="2520" spans="6:16">
      <c r="F2520" s="76"/>
      <c r="G2520" s="117"/>
      <c r="I2520" s="81"/>
      <c r="L2520" s="117"/>
      <c r="P2520" s="81"/>
    </row>
    <row r="2521" spans="6:16">
      <c r="F2521" s="76"/>
      <c r="G2521" s="117"/>
      <c r="I2521" s="81"/>
      <c r="L2521" s="117"/>
      <c r="P2521" s="81"/>
    </row>
    <row r="2522" spans="6:16">
      <c r="F2522" s="76"/>
      <c r="G2522" s="117"/>
      <c r="I2522" s="81"/>
      <c r="L2522" s="117"/>
      <c r="P2522" s="81"/>
    </row>
    <row r="2523" spans="6:16">
      <c r="F2523" s="76"/>
      <c r="G2523" s="117"/>
      <c r="I2523" s="81"/>
      <c r="L2523" s="117"/>
      <c r="P2523" s="81"/>
    </row>
    <row r="2524" spans="6:16">
      <c r="F2524" s="76"/>
      <c r="G2524" s="117"/>
      <c r="I2524" s="81"/>
      <c r="L2524" s="117"/>
      <c r="P2524" s="81"/>
    </row>
    <row r="2525" spans="6:16">
      <c r="F2525" s="76"/>
      <c r="G2525" s="117"/>
      <c r="I2525" s="81"/>
      <c r="L2525" s="117"/>
      <c r="P2525" s="81"/>
    </row>
    <row r="2526" spans="6:16">
      <c r="F2526" s="76"/>
      <c r="G2526" s="117"/>
      <c r="I2526" s="81"/>
      <c r="L2526" s="117"/>
      <c r="P2526" s="81"/>
    </row>
    <row r="2527" spans="6:16">
      <c r="F2527" s="76"/>
      <c r="G2527" s="117"/>
      <c r="I2527" s="81"/>
      <c r="L2527" s="117"/>
      <c r="P2527" s="81"/>
    </row>
    <row r="2528" spans="6:16">
      <c r="F2528" s="76"/>
      <c r="G2528" s="117"/>
      <c r="I2528" s="81"/>
      <c r="L2528" s="117"/>
      <c r="P2528" s="81"/>
    </row>
    <row r="2529" spans="6:16">
      <c r="F2529" s="76"/>
      <c r="G2529" s="117"/>
      <c r="I2529" s="81"/>
      <c r="L2529" s="117"/>
      <c r="P2529" s="81"/>
    </row>
    <row r="2530" spans="6:16">
      <c r="F2530" s="76"/>
      <c r="G2530" s="117"/>
      <c r="I2530" s="81"/>
      <c r="L2530" s="117"/>
      <c r="P2530" s="81"/>
    </row>
    <row r="2531" spans="6:16">
      <c r="F2531" s="76"/>
      <c r="G2531" s="117"/>
      <c r="I2531" s="81"/>
      <c r="L2531" s="117"/>
      <c r="P2531" s="81"/>
    </row>
    <row r="2532" spans="6:16">
      <c r="F2532" s="76"/>
      <c r="G2532" s="117"/>
      <c r="I2532" s="81"/>
      <c r="L2532" s="117"/>
      <c r="P2532" s="81"/>
    </row>
    <row r="2533" spans="6:16">
      <c r="F2533" s="76"/>
      <c r="G2533" s="117"/>
      <c r="I2533" s="81"/>
      <c r="L2533" s="117"/>
      <c r="P2533" s="81"/>
    </row>
    <row r="2534" spans="6:16">
      <c r="F2534" s="76"/>
      <c r="G2534" s="117"/>
      <c r="I2534" s="81"/>
      <c r="L2534" s="117"/>
      <c r="P2534" s="81"/>
    </row>
    <row r="2535" spans="6:16">
      <c r="F2535" s="76"/>
      <c r="G2535" s="117"/>
      <c r="I2535" s="81"/>
      <c r="L2535" s="117"/>
      <c r="P2535" s="81"/>
    </row>
    <row r="2536" spans="6:16">
      <c r="F2536" s="76"/>
      <c r="G2536" s="117"/>
      <c r="I2536" s="81"/>
      <c r="L2536" s="117"/>
      <c r="P2536" s="81"/>
    </row>
    <row r="2537" spans="6:16">
      <c r="F2537" s="76"/>
      <c r="G2537" s="117"/>
      <c r="I2537" s="81"/>
      <c r="L2537" s="117"/>
      <c r="P2537" s="81"/>
    </row>
    <row r="2538" spans="6:16">
      <c r="F2538" s="76"/>
      <c r="G2538" s="117"/>
      <c r="I2538" s="81"/>
      <c r="L2538" s="117"/>
      <c r="P2538" s="81"/>
    </row>
    <row r="2539" spans="6:16">
      <c r="F2539" s="76"/>
      <c r="G2539" s="117"/>
      <c r="I2539" s="81"/>
      <c r="L2539" s="117"/>
      <c r="P2539" s="81"/>
    </row>
    <row r="2540" spans="6:16">
      <c r="F2540" s="76"/>
      <c r="G2540" s="117"/>
      <c r="I2540" s="81"/>
      <c r="L2540" s="117"/>
      <c r="P2540" s="81"/>
    </row>
    <row r="2541" spans="6:16">
      <c r="F2541" s="76"/>
      <c r="G2541" s="117"/>
      <c r="I2541" s="81"/>
      <c r="L2541" s="117"/>
      <c r="P2541" s="81"/>
    </row>
    <row r="2542" spans="6:16">
      <c r="F2542" s="76"/>
      <c r="G2542" s="117"/>
      <c r="I2542" s="81"/>
      <c r="L2542" s="117"/>
      <c r="P2542" s="81"/>
    </row>
    <row r="2543" spans="6:16">
      <c r="F2543" s="76"/>
      <c r="G2543" s="117"/>
      <c r="I2543" s="81"/>
      <c r="L2543" s="117"/>
      <c r="P2543" s="81"/>
    </row>
    <row r="2544" spans="6:16">
      <c r="F2544" s="76"/>
      <c r="G2544" s="117"/>
      <c r="I2544" s="81"/>
      <c r="L2544" s="117"/>
      <c r="P2544" s="81"/>
    </row>
    <row r="2545" spans="6:16">
      <c r="F2545" s="76"/>
      <c r="G2545" s="117"/>
      <c r="I2545" s="81"/>
      <c r="L2545" s="117"/>
      <c r="P2545" s="81"/>
    </row>
    <row r="2546" spans="6:16">
      <c r="F2546" s="76"/>
      <c r="G2546" s="117"/>
      <c r="I2546" s="81"/>
      <c r="L2546" s="117"/>
      <c r="P2546" s="81"/>
    </row>
    <row r="2547" spans="6:16">
      <c r="F2547" s="76"/>
      <c r="G2547" s="117"/>
      <c r="I2547" s="81"/>
      <c r="L2547" s="117"/>
      <c r="P2547" s="81"/>
    </row>
    <row r="2548" spans="6:16">
      <c r="F2548" s="76"/>
      <c r="G2548" s="117"/>
      <c r="I2548" s="81"/>
      <c r="L2548" s="117"/>
      <c r="P2548" s="81"/>
    </row>
    <row r="2549" spans="6:16">
      <c r="F2549" s="76"/>
      <c r="G2549" s="117"/>
      <c r="I2549" s="81"/>
      <c r="L2549" s="117"/>
      <c r="P2549" s="81"/>
    </row>
    <row r="2550" spans="6:16">
      <c r="F2550" s="76"/>
      <c r="G2550" s="117"/>
      <c r="I2550" s="81"/>
      <c r="L2550" s="117"/>
      <c r="P2550" s="81"/>
    </row>
    <row r="2551" spans="6:16">
      <c r="F2551" s="76"/>
      <c r="G2551" s="117"/>
      <c r="I2551" s="81"/>
      <c r="L2551" s="117"/>
      <c r="P2551" s="81"/>
    </row>
    <row r="2552" spans="6:16">
      <c r="F2552" s="76"/>
      <c r="G2552" s="117"/>
      <c r="I2552" s="81"/>
      <c r="L2552" s="117"/>
      <c r="P2552" s="81"/>
    </row>
    <row r="2553" spans="6:16">
      <c r="F2553" s="76"/>
      <c r="G2553" s="117"/>
      <c r="I2553" s="81"/>
      <c r="L2553" s="117"/>
      <c r="P2553" s="81"/>
    </row>
    <row r="2554" spans="6:16">
      <c r="F2554" s="76"/>
      <c r="G2554" s="117"/>
      <c r="I2554" s="81"/>
      <c r="L2554" s="117"/>
      <c r="P2554" s="81"/>
    </row>
    <row r="2555" spans="6:16">
      <c r="F2555" s="76"/>
      <c r="G2555" s="117"/>
      <c r="I2555" s="81"/>
      <c r="L2555" s="117"/>
      <c r="P2555" s="81"/>
    </row>
    <row r="2556" spans="6:16">
      <c r="F2556" s="76"/>
      <c r="G2556" s="117"/>
      <c r="I2556" s="81"/>
      <c r="L2556" s="117"/>
      <c r="P2556" s="81"/>
    </row>
    <row r="2557" spans="6:16">
      <c r="F2557" s="76"/>
      <c r="G2557" s="117"/>
      <c r="I2557" s="81"/>
      <c r="L2557" s="117"/>
      <c r="P2557" s="81"/>
    </row>
    <row r="2558" spans="6:16">
      <c r="F2558" s="76"/>
      <c r="G2558" s="117"/>
      <c r="I2558" s="81"/>
      <c r="L2558" s="117"/>
      <c r="P2558" s="81"/>
    </row>
    <row r="2559" spans="6:16">
      <c r="F2559" s="76"/>
      <c r="G2559" s="117"/>
      <c r="I2559" s="81"/>
      <c r="L2559" s="117"/>
      <c r="P2559" s="81"/>
    </row>
    <row r="2560" spans="6:16">
      <c r="F2560" s="76"/>
      <c r="G2560" s="117"/>
      <c r="I2560" s="81"/>
      <c r="L2560" s="117"/>
      <c r="P2560" s="81"/>
    </row>
    <row r="2561" spans="6:16">
      <c r="F2561" s="76"/>
      <c r="G2561" s="117"/>
      <c r="I2561" s="81"/>
      <c r="L2561" s="117"/>
      <c r="P2561" s="81"/>
    </row>
    <row r="2562" spans="6:16">
      <c r="F2562" s="76"/>
      <c r="G2562" s="117"/>
      <c r="I2562" s="81"/>
      <c r="L2562" s="117"/>
      <c r="P2562" s="81"/>
    </row>
    <row r="2563" spans="6:16">
      <c r="F2563" s="76"/>
      <c r="G2563" s="117"/>
      <c r="I2563" s="81"/>
      <c r="L2563" s="117"/>
      <c r="P2563" s="81"/>
    </row>
    <row r="2564" spans="6:16">
      <c r="F2564" s="76"/>
      <c r="G2564" s="117"/>
      <c r="I2564" s="81"/>
      <c r="L2564" s="117"/>
      <c r="P2564" s="81"/>
    </row>
    <row r="2565" spans="6:16">
      <c r="F2565" s="76"/>
      <c r="G2565" s="117"/>
      <c r="I2565" s="81"/>
      <c r="L2565" s="117"/>
      <c r="P2565" s="81"/>
    </row>
    <row r="2566" spans="6:16">
      <c r="F2566" s="76"/>
      <c r="G2566" s="117"/>
      <c r="I2566" s="81"/>
      <c r="L2566" s="117"/>
      <c r="P2566" s="81"/>
    </row>
    <row r="2567" spans="6:16">
      <c r="F2567" s="76"/>
      <c r="G2567" s="117"/>
      <c r="I2567" s="81"/>
      <c r="L2567" s="117"/>
      <c r="P2567" s="81"/>
    </row>
    <row r="2568" spans="6:16">
      <c r="F2568" s="76"/>
      <c r="G2568" s="117"/>
      <c r="I2568" s="81"/>
      <c r="L2568" s="117"/>
      <c r="P2568" s="81"/>
    </row>
    <row r="2569" spans="6:16">
      <c r="F2569" s="76"/>
      <c r="G2569" s="117"/>
      <c r="I2569" s="81"/>
      <c r="L2569" s="117"/>
      <c r="P2569" s="81"/>
    </row>
    <row r="2570" spans="6:16">
      <c r="F2570" s="76"/>
      <c r="G2570" s="117"/>
      <c r="I2570" s="81"/>
      <c r="L2570" s="117"/>
      <c r="P2570" s="81"/>
    </row>
    <row r="2571" spans="6:16">
      <c r="F2571" s="76"/>
      <c r="G2571" s="117"/>
      <c r="I2571" s="81"/>
      <c r="L2571" s="117"/>
      <c r="P2571" s="81"/>
    </row>
    <row r="2572" spans="6:16">
      <c r="F2572" s="76"/>
      <c r="G2572" s="117"/>
      <c r="I2572" s="81"/>
      <c r="L2572" s="117"/>
      <c r="P2572" s="81"/>
    </row>
    <row r="2573" spans="6:16">
      <c r="F2573" s="76"/>
      <c r="G2573" s="117"/>
      <c r="I2573" s="81"/>
      <c r="L2573" s="117"/>
      <c r="P2573" s="81"/>
    </row>
    <row r="2574" spans="6:16">
      <c r="F2574" s="76"/>
      <c r="G2574" s="117"/>
      <c r="I2574" s="81"/>
      <c r="L2574" s="117"/>
      <c r="P2574" s="81"/>
    </row>
    <row r="2575" spans="6:16">
      <c r="F2575" s="76"/>
      <c r="G2575" s="117"/>
      <c r="I2575" s="81"/>
      <c r="L2575" s="117"/>
      <c r="P2575" s="81"/>
    </row>
    <row r="2576" spans="6:16">
      <c r="F2576" s="76"/>
      <c r="G2576" s="117"/>
      <c r="I2576" s="81"/>
      <c r="L2576" s="117"/>
      <c r="P2576" s="81"/>
    </row>
    <row r="2577" spans="6:16">
      <c r="F2577" s="76"/>
      <c r="G2577" s="117"/>
      <c r="I2577" s="81"/>
      <c r="L2577" s="117"/>
      <c r="P2577" s="81"/>
    </row>
    <row r="2578" spans="6:16">
      <c r="F2578" s="76"/>
      <c r="G2578" s="117"/>
      <c r="I2578" s="81"/>
      <c r="L2578" s="117"/>
      <c r="P2578" s="81"/>
    </row>
    <row r="2579" spans="6:16">
      <c r="F2579" s="76"/>
      <c r="G2579" s="117"/>
      <c r="I2579" s="81"/>
      <c r="L2579" s="117"/>
      <c r="P2579" s="81"/>
    </row>
    <row r="2580" spans="6:16">
      <c r="F2580" s="76"/>
      <c r="G2580" s="117"/>
      <c r="I2580" s="81"/>
      <c r="L2580" s="117"/>
      <c r="P2580" s="81"/>
    </row>
    <row r="2581" spans="6:16">
      <c r="F2581" s="76"/>
      <c r="G2581" s="117"/>
      <c r="I2581" s="81"/>
      <c r="L2581" s="117"/>
      <c r="P2581" s="81"/>
    </row>
    <row r="2582" spans="6:16">
      <c r="F2582" s="76"/>
      <c r="G2582" s="117"/>
      <c r="I2582" s="81"/>
      <c r="L2582" s="117"/>
      <c r="P2582" s="81"/>
    </row>
    <row r="2583" spans="6:16">
      <c r="F2583" s="76"/>
      <c r="G2583" s="117"/>
      <c r="I2583" s="81"/>
      <c r="L2583" s="117"/>
      <c r="P2583" s="81"/>
    </row>
    <row r="2584" spans="6:16">
      <c r="F2584" s="76"/>
      <c r="G2584" s="117"/>
      <c r="I2584" s="81"/>
      <c r="L2584" s="117"/>
      <c r="P2584" s="81"/>
    </row>
    <row r="2585" spans="6:16">
      <c r="F2585" s="76"/>
      <c r="G2585" s="117"/>
      <c r="I2585" s="81"/>
      <c r="L2585" s="117"/>
      <c r="P2585" s="81"/>
    </row>
    <row r="2586" spans="6:16">
      <c r="F2586" s="76"/>
      <c r="G2586" s="117"/>
      <c r="I2586" s="81"/>
      <c r="L2586" s="117"/>
      <c r="P2586" s="81"/>
    </row>
    <row r="2587" spans="6:16">
      <c r="F2587" s="76"/>
      <c r="G2587" s="117"/>
      <c r="I2587" s="81"/>
      <c r="L2587" s="117"/>
      <c r="P2587" s="81"/>
    </row>
    <row r="2588" spans="6:16">
      <c r="F2588" s="76"/>
      <c r="G2588" s="117"/>
      <c r="I2588" s="81"/>
      <c r="L2588" s="117"/>
      <c r="P2588" s="81"/>
    </row>
    <row r="2589" spans="6:16">
      <c r="F2589" s="76"/>
      <c r="G2589" s="117"/>
      <c r="I2589" s="81"/>
      <c r="L2589" s="117"/>
      <c r="P2589" s="81"/>
    </row>
    <row r="2590" spans="6:16">
      <c r="F2590" s="76"/>
      <c r="G2590" s="117"/>
      <c r="I2590" s="81"/>
      <c r="L2590" s="117"/>
      <c r="P2590" s="81"/>
    </row>
    <row r="2591" spans="6:16">
      <c r="F2591" s="76"/>
      <c r="G2591" s="117"/>
      <c r="I2591" s="81"/>
      <c r="L2591" s="117"/>
      <c r="P2591" s="81"/>
    </row>
    <row r="2592" spans="6:16">
      <c r="F2592" s="76"/>
      <c r="G2592" s="117"/>
      <c r="I2592" s="81"/>
      <c r="L2592" s="117"/>
      <c r="P2592" s="81"/>
    </row>
    <row r="2593" spans="6:16">
      <c r="F2593" s="76"/>
      <c r="G2593" s="117"/>
      <c r="I2593" s="81"/>
      <c r="L2593" s="117"/>
      <c r="P2593" s="81"/>
    </row>
    <row r="2594" spans="6:16">
      <c r="F2594" s="76"/>
      <c r="G2594" s="117"/>
      <c r="I2594" s="81"/>
      <c r="L2594" s="117"/>
      <c r="P2594" s="81"/>
    </row>
    <row r="2595" spans="6:16">
      <c r="F2595" s="76"/>
      <c r="G2595" s="117"/>
      <c r="I2595" s="81"/>
      <c r="L2595" s="117"/>
      <c r="P2595" s="81"/>
    </row>
    <row r="2596" spans="6:16">
      <c r="F2596" s="76"/>
      <c r="G2596" s="117"/>
      <c r="I2596" s="81"/>
      <c r="L2596" s="117"/>
      <c r="P2596" s="81"/>
    </row>
    <row r="2597" spans="6:16">
      <c r="F2597" s="76"/>
      <c r="G2597" s="117"/>
      <c r="I2597" s="81"/>
      <c r="L2597" s="117"/>
      <c r="P2597" s="81"/>
    </row>
    <row r="2598" spans="6:16">
      <c r="F2598" s="76"/>
      <c r="G2598" s="117"/>
      <c r="I2598" s="81"/>
      <c r="L2598" s="117"/>
      <c r="P2598" s="81"/>
    </row>
    <row r="2599" spans="6:16">
      <c r="F2599" s="76"/>
      <c r="G2599" s="117"/>
      <c r="I2599" s="81"/>
      <c r="L2599" s="117"/>
      <c r="P2599" s="81"/>
    </row>
    <row r="2600" spans="6:16">
      <c r="F2600" s="76"/>
      <c r="G2600" s="117"/>
      <c r="I2600" s="81"/>
      <c r="L2600" s="117"/>
      <c r="P2600" s="81"/>
    </row>
    <row r="2601" spans="6:16">
      <c r="F2601" s="76"/>
      <c r="G2601" s="117"/>
      <c r="I2601" s="81"/>
      <c r="L2601" s="117"/>
      <c r="P2601" s="81"/>
    </row>
    <row r="2602" spans="6:16">
      <c r="F2602" s="76"/>
      <c r="G2602" s="117"/>
      <c r="I2602" s="81"/>
      <c r="L2602" s="117"/>
      <c r="P2602" s="81"/>
    </row>
    <row r="2603" spans="6:16">
      <c r="F2603" s="76"/>
      <c r="G2603" s="117"/>
      <c r="I2603" s="81"/>
      <c r="L2603" s="117"/>
      <c r="P2603" s="81"/>
    </row>
    <row r="2604" spans="6:16">
      <c r="F2604" s="76"/>
      <c r="G2604" s="117"/>
      <c r="I2604" s="81"/>
      <c r="L2604" s="117"/>
      <c r="P2604" s="81"/>
    </row>
    <row r="2605" spans="6:16">
      <c r="F2605" s="76"/>
      <c r="G2605" s="117"/>
      <c r="I2605" s="81"/>
      <c r="L2605" s="117"/>
      <c r="P2605" s="81"/>
    </row>
    <row r="2606" spans="6:16">
      <c r="F2606" s="76"/>
      <c r="G2606" s="117"/>
      <c r="I2606" s="81"/>
      <c r="L2606" s="117"/>
      <c r="P2606" s="81"/>
    </row>
    <row r="2607" spans="6:16">
      <c r="F2607" s="76"/>
      <c r="G2607" s="117"/>
      <c r="I2607" s="81"/>
      <c r="L2607" s="117"/>
      <c r="P2607" s="81"/>
    </row>
    <row r="2608" spans="6:16">
      <c r="F2608" s="76"/>
      <c r="G2608" s="117"/>
      <c r="I2608" s="81"/>
      <c r="L2608" s="117"/>
      <c r="P2608" s="81"/>
    </row>
    <row r="2609" spans="6:16">
      <c r="F2609" s="76"/>
      <c r="G2609" s="117"/>
      <c r="I2609" s="81"/>
      <c r="L2609" s="117"/>
      <c r="P2609" s="81"/>
    </row>
    <row r="2610" spans="6:16">
      <c r="F2610" s="76"/>
      <c r="G2610" s="117"/>
      <c r="I2610" s="81"/>
      <c r="L2610" s="117"/>
      <c r="P2610" s="81"/>
    </row>
    <row r="2611" spans="6:16">
      <c r="F2611" s="76"/>
      <c r="G2611" s="117"/>
      <c r="I2611" s="81"/>
      <c r="L2611" s="117"/>
      <c r="P2611" s="81"/>
    </row>
    <row r="2612" spans="6:16">
      <c r="F2612" s="76"/>
      <c r="G2612" s="117"/>
      <c r="I2612" s="81"/>
      <c r="L2612" s="117"/>
      <c r="P2612" s="81"/>
    </row>
    <row r="2613" spans="6:16">
      <c r="F2613" s="76"/>
      <c r="G2613" s="117"/>
      <c r="I2613" s="81"/>
      <c r="L2613" s="117"/>
      <c r="P2613" s="81"/>
    </row>
    <row r="2614" spans="6:16">
      <c r="F2614" s="76"/>
      <c r="G2614" s="117"/>
      <c r="I2614" s="81"/>
      <c r="L2614" s="117"/>
      <c r="P2614" s="81"/>
    </row>
    <row r="2615" spans="6:16">
      <c r="F2615" s="76"/>
      <c r="G2615" s="117"/>
      <c r="I2615" s="81"/>
      <c r="L2615" s="117"/>
      <c r="P2615" s="81"/>
    </row>
    <row r="2616" spans="6:16">
      <c r="F2616" s="76"/>
      <c r="G2616" s="117"/>
      <c r="I2616" s="81"/>
      <c r="L2616" s="117"/>
      <c r="P2616" s="81"/>
    </row>
    <row r="2617" spans="6:16">
      <c r="F2617" s="76"/>
      <c r="G2617" s="117"/>
      <c r="I2617" s="81"/>
      <c r="L2617" s="117"/>
      <c r="P2617" s="81"/>
    </row>
    <row r="2618" spans="6:16">
      <c r="F2618" s="76"/>
      <c r="G2618" s="117"/>
      <c r="I2618" s="81"/>
      <c r="L2618" s="117"/>
      <c r="P2618" s="81"/>
    </row>
    <row r="2619" spans="6:16">
      <c r="F2619" s="76"/>
      <c r="G2619" s="117"/>
      <c r="I2619" s="81"/>
      <c r="L2619" s="117"/>
      <c r="P2619" s="81"/>
    </row>
    <row r="2620" spans="6:16">
      <c r="F2620" s="76"/>
      <c r="G2620" s="117"/>
      <c r="I2620" s="81"/>
      <c r="L2620" s="117"/>
      <c r="P2620" s="81"/>
    </row>
    <row r="2621" spans="6:16">
      <c r="F2621" s="76"/>
      <c r="G2621" s="117"/>
      <c r="I2621" s="81"/>
      <c r="L2621" s="117"/>
      <c r="P2621" s="81"/>
    </row>
    <row r="2622" spans="6:16">
      <c r="F2622" s="76"/>
      <c r="G2622" s="117"/>
      <c r="I2622" s="81"/>
      <c r="L2622" s="117"/>
      <c r="P2622" s="81"/>
    </row>
    <row r="2623" spans="6:16">
      <c r="F2623" s="76"/>
      <c r="G2623" s="117"/>
      <c r="I2623" s="81"/>
      <c r="L2623" s="117"/>
      <c r="P2623" s="81"/>
    </row>
    <row r="2624" spans="6:16">
      <c r="F2624" s="76"/>
      <c r="G2624" s="117"/>
      <c r="I2624" s="81"/>
      <c r="L2624" s="117"/>
      <c r="P2624" s="81"/>
    </row>
    <row r="2625" spans="6:16">
      <c r="F2625" s="76"/>
      <c r="G2625" s="117"/>
      <c r="I2625" s="81"/>
      <c r="L2625" s="117"/>
      <c r="P2625" s="81"/>
    </row>
    <row r="2626" spans="6:16">
      <c r="F2626" s="76"/>
      <c r="G2626" s="117"/>
      <c r="I2626" s="81"/>
      <c r="L2626" s="117"/>
      <c r="P2626" s="81"/>
    </row>
    <row r="2627" spans="6:16">
      <c r="F2627" s="76"/>
      <c r="G2627" s="117"/>
      <c r="I2627" s="81"/>
      <c r="L2627" s="117"/>
      <c r="P2627" s="81"/>
    </row>
    <row r="2628" spans="6:16">
      <c r="F2628" s="76"/>
      <c r="G2628" s="117"/>
      <c r="I2628" s="81"/>
      <c r="L2628" s="117"/>
      <c r="P2628" s="81"/>
    </row>
    <row r="2629" spans="6:16">
      <c r="F2629" s="76"/>
      <c r="G2629" s="117"/>
      <c r="I2629" s="81"/>
      <c r="L2629" s="117"/>
      <c r="P2629" s="81"/>
    </row>
    <row r="2630" spans="6:16">
      <c r="F2630" s="76"/>
      <c r="G2630" s="117"/>
      <c r="I2630" s="81"/>
      <c r="L2630" s="117"/>
      <c r="P2630" s="81"/>
    </row>
    <row r="2631" spans="6:16">
      <c r="F2631" s="76"/>
      <c r="G2631" s="117"/>
      <c r="I2631" s="81"/>
      <c r="L2631" s="117"/>
      <c r="P2631" s="81"/>
    </row>
    <row r="2632" spans="6:16">
      <c r="F2632" s="76"/>
      <c r="G2632" s="117"/>
      <c r="I2632" s="81"/>
      <c r="L2632" s="117"/>
      <c r="P2632" s="81"/>
    </row>
    <row r="2633" spans="6:16">
      <c r="F2633" s="76"/>
      <c r="G2633" s="117"/>
      <c r="I2633" s="81"/>
      <c r="L2633" s="117"/>
      <c r="P2633" s="81"/>
    </row>
    <row r="2634" spans="6:16">
      <c r="F2634" s="76"/>
      <c r="G2634" s="117"/>
      <c r="I2634" s="81"/>
      <c r="L2634" s="117"/>
      <c r="P2634" s="81"/>
    </row>
    <row r="2635" spans="6:16">
      <c r="F2635" s="76"/>
      <c r="G2635" s="117"/>
      <c r="I2635" s="81"/>
      <c r="L2635" s="117"/>
      <c r="P2635" s="81"/>
    </row>
    <row r="2636" spans="6:16">
      <c r="F2636" s="76"/>
      <c r="G2636" s="117"/>
      <c r="I2636" s="81"/>
      <c r="L2636" s="117"/>
      <c r="P2636" s="81"/>
    </row>
    <row r="2637" spans="6:16">
      <c r="F2637" s="76"/>
      <c r="G2637" s="117"/>
      <c r="I2637" s="81"/>
      <c r="L2637" s="117"/>
      <c r="P2637" s="81"/>
    </row>
    <row r="2638" spans="6:16">
      <c r="F2638" s="76"/>
      <c r="G2638" s="117"/>
      <c r="I2638" s="81"/>
      <c r="L2638" s="117"/>
      <c r="P2638" s="81"/>
    </row>
    <row r="2639" spans="6:16">
      <c r="F2639" s="76"/>
      <c r="G2639" s="117"/>
      <c r="I2639" s="81"/>
      <c r="L2639" s="117"/>
      <c r="P2639" s="81"/>
    </row>
    <row r="2640" spans="6:16">
      <c r="F2640" s="76"/>
      <c r="G2640" s="117"/>
      <c r="I2640" s="81"/>
      <c r="L2640" s="117"/>
      <c r="P2640" s="81"/>
    </row>
    <row r="2641" spans="6:16">
      <c r="F2641" s="76"/>
      <c r="G2641" s="117"/>
      <c r="I2641" s="81"/>
      <c r="L2641" s="117"/>
      <c r="P2641" s="81"/>
    </row>
    <row r="2642" spans="6:16">
      <c r="F2642" s="76"/>
      <c r="G2642" s="117"/>
      <c r="I2642" s="81"/>
      <c r="L2642" s="117"/>
      <c r="P2642" s="81"/>
    </row>
    <row r="2643" spans="6:16">
      <c r="F2643" s="76"/>
      <c r="G2643" s="117"/>
      <c r="I2643" s="81"/>
      <c r="L2643" s="117"/>
      <c r="P2643" s="81"/>
    </row>
    <row r="2644" spans="6:16">
      <c r="F2644" s="76"/>
      <c r="G2644" s="117"/>
      <c r="I2644" s="81"/>
      <c r="L2644" s="117"/>
      <c r="P2644" s="81"/>
    </row>
    <row r="2645" spans="6:16">
      <c r="F2645" s="76"/>
      <c r="G2645" s="117"/>
      <c r="I2645" s="81"/>
      <c r="L2645" s="117"/>
      <c r="P2645" s="81"/>
    </row>
    <row r="2646" spans="6:16">
      <c r="F2646" s="76"/>
      <c r="G2646" s="117"/>
      <c r="I2646" s="81"/>
      <c r="L2646" s="117"/>
      <c r="P2646" s="81"/>
    </row>
    <row r="2647" spans="6:16">
      <c r="F2647" s="76"/>
      <c r="G2647" s="117"/>
      <c r="I2647" s="81"/>
      <c r="L2647" s="117"/>
      <c r="P2647" s="81"/>
    </row>
    <row r="2648" spans="6:16">
      <c r="F2648" s="76"/>
      <c r="G2648" s="117"/>
      <c r="I2648" s="81"/>
      <c r="L2648" s="117"/>
      <c r="P2648" s="81"/>
    </row>
    <row r="2649" spans="6:16">
      <c r="F2649" s="76"/>
      <c r="G2649" s="117"/>
      <c r="I2649" s="81"/>
      <c r="L2649" s="117"/>
      <c r="P2649" s="81"/>
    </row>
    <row r="2650" spans="6:16">
      <c r="F2650" s="76"/>
      <c r="G2650" s="117"/>
      <c r="I2650" s="81"/>
      <c r="L2650" s="117"/>
      <c r="P2650" s="81"/>
    </row>
    <row r="2651" spans="6:16">
      <c r="F2651" s="76"/>
      <c r="G2651" s="117"/>
      <c r="I2651" s="81"/>
      <c r="L2651" s="117"/>
      <c r="P2651" s="81"/>
    </row>
    <row r="2652" spans="6:16">
      <c r="F2652" s="76"/>
      <c r="G2652" s="117"/>
      <c r="I2652" s="81"/>
      <c r="L2652" s="117"/>
      <c r="P2652" s="81"/>
    </row>
    <row r="2653" spans="6:16">
      <c r="F2653" s="76"/>
      <c r="G2653" s="117"/>
      <c r="I2653" s="81"/>
      <c r="L2653" s="117"/>
      <c r="P2653" s="81"/>
    </row>
    <row r="2654" spans="6:16">
      <c r="F2654" s="76"/>
      <c r="G2654" s="117"/>
      <c r="I2654" s="81"/>
      <c r="L2654" s="117"/>
      <c r="P2654" s="81"/>
    </row>
    <row r="2655" spans="6:16">
      <c r="F2655" s="76"/>
      <c r="G2655" s="117"/>
      <c r="I2655" s="81"/>
      <c r="L2655" s="117"/>
      <c r="P2655" s="81"/>
    </row>
    <row r="2656" spans="6:16">
      <c r="F2656" s="76"/>
      <c r="G2656" s="117"/>
      <c r="I2656" s="81"/>
      <c r="L2656" s="117"/>
      <c r="P2656" s="81"/>
    </row>
    <row r="2657" spans="6:16">
      <c r="F2657" s="76"/>
      <c r="G2657" s="117"/>
      <c r="I2657" s="81"/>
      <c r="L2657" s="117"/>
      <c r="P2657" s="81"/>
    </row>
    <row r="2658" spans="6:16">
      <c r="F2658" s="76"/>
      <c r="G2658" s="117"/>
      <c r="I2658" s="81"/>
      <c r="L2658" s="117"/>
      <c r="P2658" s="81"/>
    </row>
    <row r="2659" spans="6:16">
      <c r="F2659" s="76"/>
      <c r="G2659" s="117"/>
      <c r="I2659" s="81"/>
      <c r="L2659" s="117"/>
      <c r="P2659" s="81"/>
    </row>
    <row r="2660" spans="6:16">
      <c r="F2660" s="76"/>
      <c r="G2660" s="117"/>
      <c r="I2660" s="81"/>
      <c r="L2660" s="117"/>
      <c r="P2660" s="81"/>
    </row>
    <row r="2661" spans="6:16">
      <c r="F2661" s="76"/>
      <c r="G2661" s="117"/>
      <c r="I2661" s="81"/>
      <c r="L2661" s="117"/>
      <c r="P2661" s="81"/>
    </row>
    <row r="2662" spans="6:16">
      <c r="F2662" s="76"/>
      <c r="G2662" s="117"/>
      <c r="I2662" s="81"/>
      <c r="L2662" s="117"/>
      <c r="P2662" s="81"/>
    </row>
    <row r="2663" spans="6:16">
      <c r="F2663" s="76"/>
      <c r="G2663" s="117"/>
      <c r="I2663" s="81"/>
      <c r="L2663" s="117"/>
      <c r="P2663" s="81"/>
    </row>
    <row r="2664" spans="6:16">
      <c r="F2664" s="76"/>
      <c r="G2664" s="117"/>
      <c r="I2664" s="81"/>
      <c r="L2664" s="117"/>
      <c r="P2664" s="81"/>
    </row>
    <row r="2665" spans="6:16">
      <c r="F2665" s="76"/>
      <c r="G2665" s="117"/>
      <c r="I2665" s="81"/>
      <c r="L2665" s="117"/>
      <c r="P2665" s="81"/>
    </row>
    <row r="2666" spans="6:16">
      <c r="F2666" s="76"/>
      <c r="G2666" s="117"/>
      <c r="I2666" s="81"/>
      <c r="L2666" s="117"/>
      <c r="P2666" s="81"/>
    </row>
    <row r="2667" spans="6:16">
      <c r="F2667" s="76"/>
      <c r="G2667" s="117"/>
      <c r="I2667" s="81"/>
      <c r="L2667" s="117"/>
      <c r="P2667" s="81"/>
    </row>
    <row r="2668" spans="6:16">
      <c r="F2668" s="76"/>
      <c r="G2668" s="117"/>
      <c r="I2668" s="81"/>
      <c r="L2668" s="117"/>
      <c r="P2668" s="81"/>
    </row>
    <row r="2669" spans="6:16">
      <c r="F2669" s="76"/>
      <c r="G2669" s="117"/>
      <c r="I2669" s="81"/>
      <c r="L2669" s="117"/>
      <c r="P2669" s="81"/>
    </row>
    <row r="2670" spans="6:16">
      <c r="F2670" s="76"/>
      <c r="G2670" s="117"/>
      <c r="I2670" s="81"/>
      <c r="L2670" s="117"/>
      <c r="P2670" s="81"/>
    </row>
    <row r="2671" spans="6:16">
      <c r="F2671" s="76"/>
      <c r="G2671" s="117"/>
      <c r="I2671" s="81"/>
      <c r="L2671" s="117"/>
      <c r="P2671" s="81"/>
    </row>
    <row r="2672" spans="6:16">
      <c r="F2672" s="76"/>
      <c r="G2672" s="117"/>
      <c r="I2672" s="81"/>
      <c r="L2672" s="117"/>
      <c r="P2672" s="81"/>
    </row>
    <row r="2673" spans="6:16">
      <c r="F2673" s="76"/>
      <c r="G2673" s="117"/>
      <c r="I2673" s="81"/>
      <c r="L2673" s="117"/>
      <c r="P2673" s="81"/>
    </row>
    <row r="2674" spans="6:16">
      <c r="F2674" s="76"/>
      <c r="G2674" s="117"/>
      <c r="I2674" s="81"/>
      <c r="L2674" s="117"/>
      <c r="P2674" s="81"/>
    </row>
    <row r="2675" spans="6:16">
      <c r="F2675" s="76"/>
      <c r="G2675" s="117"/>
      <c r="I2675" s="81"/>
      <c r="L2675" s="117"/>
      <c r="P2675" s="81"/>
    </row>
    <row r="2676" spans="6:16">
      <c r="F2676" s="76"/>
      <c r="G2676" s="117"/>
      <c r="I2676" s="81"/>
      <c r="L2676" s="117"/>
      <c r="P2676" s="81"/>
    </row>
    <row r="2677" spans="6:16">
      <c r="F2677" s="76"/>
      <c r="G2677" s="117"/>
      <c r="I2677" s="81"/>
      <c r="L2677" s="117"/>
      <c r="P2677" s="81"/>
    </row>
    <row r="2678" spans="6:16">
      <c r="F2678" s="76"/>
      <c r="G2678" s="117"/>
      <c r="I2678" s="81"/>
      <c r="L2678" s="117"/>
      <c r="P2678" s="81"/>
    </row>
    <row r="2679" spans="6:16">
      <c r="F2679" s="76"/>
      <c r="G2679" s="117"/>
      <c r="I2679" s="81"/>
      <c r="L2679" s="117"/>
      <c r="P2679" s="81"/>
    </row>
    <row r="2680" spans="6:16">
      <c r="F2680" s="76"/>
      <c r="G2680" s="117"/>
      <c r="I2680" s="81"/>
      <c r="L2680" s="117"/>
      <c r="P2680" s="81"/>
    </row>
    <row r="2681" spans="6:16">
      <c r="F2681" s="76"/>
      <c r="G2681" s="117"/>
      <c r="I2681" s="81"/>
      <c r="L2681" s="117"/>
      <c r="P2681" s="81"/>
    </row>
    <row r="2682" spans="6:16">
      <c r="F2682" s="76"/>
      <c r="G2682" s="117"/>
      <c r="I2682" s="81"/>
      <c r="L2682" s="117"/>
      <c r="P2682" s="81"/>
    </row>
    <row r="2683" spans="6:16">
      <c r="F2683" s="76"/>
      <c r="G2683" s="117"/>
      <c r="I2683" s="81"/>
      <c r="L2683" s="117"/>
      <c r="P2683" s="81"/>
    </row>
    <row r="2684" spans="6:16">
      <c r="F2684" s="76"/>
      <c r="G2684" s="117"/>
      <c r="I2684" s="81"/>
      <c r="L2684" s="117"/>
      <c r="P2684" s="81"/>
    </row>
    <row r="2685" spans="6:16">
      <c r="F2685" s="76"/>
      <c r="G2685" s="117"/>
      <c r="I2685" s="81"/>
      <c r="L2685" s="117"/>
      <c r="P2685" s="81"/>
    </row>
    <row r="2686" spans="6:16">
      <c r="F2686" s="76"/>
      <c r="G2686" s="117"/>
      <c r="I2686" s="81"/>
      <c r="L2686" s="117"/>
      <c r="P2686" s="81"/>
    </row>
    <row r="2687" spans="6:16">
      <c r="F2687" s="76"/>
      <c r="G2687" s="117"/>
      <c r="I2687" s="81"/>
      <c r="L2687" s="117"/>
      <c r="P2687" s="81"/>
    </row>
    <row r="2688" spans="6:16">
      <c r="F2688" s="76"/>
      <c r="G2688" s="117"/>
      <c r="I2688" s="81"/>
      <c r="L2688" s="117"/>
      <c r="P2688" s="81"/>
    </row>
    <row r="2689" spans="6:16">
      <c r="F2689" s="76"/>
      <c r="G2689" s="117"/>
      <c r="I2689" s="81"/>
      <c r="L2689" s="117"/>
      <c r="P2689" s="81"/>
    </row>
    <row r="2690" spans="6:16">
      <c r="F2690" s="76"/>
      <c r="G2690" s="117"/>
      <c r="I2690" s="81"/>
      <c r="L2690" s="117"/>
      <c r="P2690" s="81"/>
    </row>
    <row r="2691" spans="6:16">
      <c r="F2691" s="76"/>
      <c r="G2691" s="117"/>
      <c r="I2691" s="81"/>
      <c r="L2691" s="117"/>
      <c r="P2691" s="81"/>
    </row>
    <row r="2692" spans="6:16">
      <c r="F2692" s="76"/>
      <c r="G2692" s="117"/>
      <c r="I2692" s="81"/>
      <c r="L2692" s="117"/>
      <c r="P2692" s="81"/>
    </row>
    <row r="2693" spans="6:16">
      <c r="F2693" s="76"/>
      <c r="G2693" s="117"/>
      <c r="I2693" s="81"/>
      <c r="L2693" s="117"/>
      <c r="P2693" s="81"/>
    </row>
    <row r="2694" spans="6:16">
      <c r="F2694" s="76"/>
      <c r="G2694" s="117"/>
      <c r="I2694" s="81"/>
      <c r="L2694" s="117"/>
      <c r="P2694" s="81"/>
    </row>
    <row r="2695" spans="6:16">
      <c r="F2695" s="76"/>
      <c r="G2695" s="117"/>
      <c r="I2695" s="81"/>
      <c r="L2695" s="117"/>
      <c r="P2695" s="81"/>
    </row>
    <row r="2696" spans="6:16">
      <c r="F2696" s="76"/>
      <c r="G2696" s="117"/>
      <c r="I2696" s="81"/>
      <c r="L2696" s="117"/>
      <c r="P2696" s="81"/>
    </row>
    <row r="2697" spans="6:16">
      <c r="F2697" s="76"/>
      <c r="G2697" s="117"/>
      <c r="I2697" s="81"/>
      <c r="L2697" s="117"/>
      <c r="P2697" s="81"/>
    </row>
    <row r="2698" spans="6:16">
      <c r="F2698" s="76"/>
      <c r="G2698" s="117"/>
      <c r="I2698" s="81"/>
      <c r="L2698" s="117"/>
      <c r="P2698" s="81"/>
    </row>
    <row r="2699" spans="6:16">
      <c r="F2699" s="76"/>
      <c r="G2699" s="117"/>
      <c r="I2699" s="81"/>
      <c r="L2699" s="117"/>
      <c r="P2699" s="81"/>
    </row>
    <row r="2700" spans="6:16">
      <c r="F2700" s="76"/>
      <c r="G2700" s="117"/>
      <c r="I2700" s="81"/>
      <c r="L2700" s="117"/>
      <c r="P2700" s="81"/>
    </row>
    <row r="2701" spans="6:16">
      <c r="F2701" s="76"/>
      <c r="G2701" s="117"/>
      <c r="I2701" s="81"/>
      <c r="L2701" s="117"/>
      <c r="P2701" s="81"/>
    </row>
    <row r="2702" spans="6:16">
      <c r="F2702" s="76"/>
      <c r="G2702" s="117"/>
      <c r="I2702" s="81"/>
      <c r="L2702" s="117"/>
      <c r="P2702" s="81"/>
    </row>
    <row r="2703" spans="6:16">
      <c r="F2703" s="76"/>
      <c r="G2703" s="117"/>
      <c r="I2703" s="81"/>
      <c r="L2703" s="117"/>
      <c r="P2703" s="81"/>
    </row>
    <row r="2704" spans="6:16">
      <c r="F2704" s="76"/>
      <c r="G2704" s="117"/>
      <c r="I2704" s="81"/>
      <c r="L2704" s="117"/>
      <c r="P2704" s="81"/>
    </row>
    <row r="2705" spans="6:16">
      <c r="F2705" s="76"/>
      <c r="G2705" s="117"/>
      <c r="I2705" s="81"/>
      <c r="L2705" s="117"/>
      <c r="P2705" s="81"/>
    </row>
    <row r="2706" spans="6:16">
      <c r="F2706" s="76"/>
      <c r="G2706" s="117"/>
      <c r="I2706" s="81"/>
      <c r="L2706" s="117"/>
      <c r="P2706" s="81"/>
    </row>
    <row r="2707" spans="6:16">
      <c r="F2707" s="76"/>
      <c r="G2707" s="117"/>
      <c r="I2707" s="81"/>
      <c r="L2707" s="117"/>
      <c r="P2707" s="81"/>
    </row>
    <row r="2708" spans="6:16">
      <c r="F2708" s="76"/>
      <c r="G2708" s="117"/>
      <c r="I2708" s="81"/>
      <c r="L2708" s="117"/>
      <c r="P2708" s="81"/>
    </row>
    <row r="2709" spans="6:16">
      <c r="F2709" s="76"/>
      <c r="G2709" s="117"/>
      <c r="I2709" s="81"/>
      <c r="L2709" s="117"/>
      <c r="P2709" s="81"/>
    </row>
    <row r="2710" spans="6:16">
      <c r="F2710" s="76"/>
      <c r="G2710" s="117"/>
      <c r="I2710" s="81"/>
      <c r="L2710" s="117"/>
      <c r="P2710" s="81"/>
    </row>
    <row r="2711" spans="6:16">
      <c r="F2711" s="76"/>
      <c r="G2711" s="117"/>
      <c r="I2711" s="81"/>
      <c r="L2711" s="117"/>
      <c r="P2711" s="81"/>
    </row>
    <row r="2712" spans="6:16">
      <c r="F2712" s="76"/>
      <c r="G2712" s="117"/>
      <c r="I2712" s="81"/>
      <c r="L2712" s="117"/>
      <c r="P2712" s="81"/>
    </row>
    <row r="2713" spans="6:16">
      <c r="F2713" s="76"/>
      <c r="G2713" s="117"/>
      <c r="I2713" s="81"/>
      <c r="L2713" s="117"/>
      <c r="P2713" s="81"/>
    </row>
    <row r="2714" spans="6:16">
      <c r="F2714" s="76"/>
      <c r="G2714" s="117"/>
      <c r="I2714" s="81"/>
      <c r="L2714" s="117"/>
      <c r="P2714" s="81"/>
    </row>
    <row r="2715" spans="6:16">
      <c r="F2715" s="76"/>
      <c r="G2715" s="117"/>
      <c r="I2715" s="81"/>
      <c r="L2715" s="117"/>
      <c r="P2715" s="81"/>
    </row>
    <row r="2716" spans="6:16">
      <c r="F2716" s="76"/>
      <c r="G2716" s="117"/>
      <c r="I2716" s="81"/>
      <c r="L2716" s="117"/>
      <c r="P2716" s="81"/>
    </row>
    <row r="2717" spans="6:16">
      <c r="F2717" s="76"/>
      <c r="G2717" s="117"/>
      <c r="I2717" s="81"/>
      <c r="L2717" s="117"/>
      <c r="P2717" s="81"/>
    </row>
    <row r="2718" spans="6:16">
      <c r="F2718" s="76"/>
      <c r="G2718" s="117"/>
      <c r="I2718" s="81"/>
      <c r="L2718" s="117"/>
      <c r="P2718" s="81"/>
    </row>
    <row r="2719" spans="6:16">
      <c r="F2719" s="76"/>
      <c r="G2719" s="117"/>
      <c r="I2719" s="81"/>
      <c r="L2719" s="117"/>
      <c r="P2719" s="81"/>
    </row>
    <row r="2720" spans="6:16">
      <c r="F2720" s="76"/>
      <c r="G2720" s="117"/>
      <c r="I2720" s="81"/>
      <c r="L2720" s="117"/>
      <c r="P2720" s="81"/>
    </row>
    <row r="2721" spans="6:16">
      <c r="F2721" s="76"/>
      <c r="G2721" s="117"/>
      <c r="I2721" s="81"/>
      <c r="L2721" s="117"/>
      <c r="P2721" s="81"/>
    </row>
    <row r="2722" spans="6:16">
      <c r="F2722" s="76"/>
      <c r="G2722" s="117"/>
      <c r="I2722" s="81"/>
      <c r="L2722" s="117"/>
      <c r="P2722" s="81"/>
    </row>
    <row r="2723" spans="6:16">
      <c r="F2723" s="76"/>
      <c r="G2723" s="117"/>
      <c r="I2723" s="81"/>
      <c r="L2723" s="117"/>
      <c r="P2723" s="81"/>
    </row>
    <row r="2724" spans="6:16">
      <c r="F2724" s="76"/>
      <c r="G2724" s="117"/>
      <c r="I2724" s="81"/>
      <c r="L2724" s="117"/>
      <c r="P2724" s="81"/>
    </row>
    <row r="2725" spans="6:16">
      <c r="F2725" s="76"/>
      <c r="G2725" s="117"/>
      <c r="I2725" s="81"/>
      <c r="L2725" s="117"/>
      <c r="P2725" s="81"/>
    </row>
    <row r="2726" spans="6:16">
      <c r="F2726" s="76"/>
      <c r="G2726" s="117"/>
      <c r="I2726" s="81"/>
      <c r="L2726" s="117"/>
      <c r="P2726" s="81"/>
    </row>
    <row r="2727" spans="6:16">
      <c r="F2727" s="76"/>
      <c r="G2727" s="117"/>
      <c r="I2727" s="81"/>
      <c r="L2727" s="117"/>
      <c r="P2727" s="81"/>
    </row>
    <row r="2728" spans="6:16">
      <c r="F2728" s="76"/>
      <c r="G2728" s="117"/>
      <c r="I2728" s="81"/>
      <c r="L2728" s="117"/>
      <c r="P2728" s="81"/>
    </row>
    <row r="2729" spans="6:16">
      <c r="F2729" s="76"/>
      <c r="G2729" s="117"/>
      <c r="I2729" s="81"/>
      <c r="L2729" s="117"/>
      <c r="P2729" s="81"/>
    </row>
    <row r="2730" spans="6:16">
      <c r="F2730" s="76"/>
      <c r="G2730" s="117"/>
      <c r="I2730" s="81"/>
      <c r="L2730" s="117"/>
      <c r="P2730" s="81"/>
    </row>
    <row r="2731" spans="6:16">
      <c r="F2731" s="76"/>
      <c r="G2731" s="117"/>
      <c r="I2731" s="81"/>
      <c r="L2731" s="117"/>
      <c r="P2731" s="81"/>
    </row>
    <row r="2732" spans="6:16">
      <c r="F2732" s="76"/>
      <c r="G2732" s="117"/>
      <c r="I2732" s="81"/>
      <c r="L2732" s="117"/>
      <c r="P2732" s="81"/>
    </row>
    <row r="2733" spans="6:16">
      <c r="F2733" s="76"/>
      <c r="G2733" s="117"/>
      <c r="I2733" s="81"/>
      <c r="L2733" s="117"/>
      <c r="P2733" s="81"/>
    </row>
    <row r="2734" spans="6:16">
      <c r="F2734" s="76"/>
      <c r="G2734" s="117"/>
      <c r="I2734" s="81"/>
      <c r="L2734" s="117"/>
      <c r="P2734" s="81"/>
    </row>
    <row r="2735" spans="6:16">
      <c r="F2735" s="76"/>
      <c r="G2735" s="117"/>
      <c r="I2735" s="81"/>
      <c r="L2735" s="117"/>
      <c r="P2735" s="81"/>
    </row>
    <row r="2736" spans="6:16">
      <c r="F2736" s="76"/>
      <c r="G2736" s="117"/>
      <c r="I2736" s="81"/>
      <c r="L2736" s="117"/>
      <c r="P2736" s="81"/>
    </row>
    <row r="2737" spans="6:16">
      <c r="F2737" s="76"/>
      <c r="G2737" s="117"/>
      <c r="I2737" s="81"/>
      <c r="L2737" s="117"/>
      <c r="P2737" s="81"/>
    </row>
    <row r="2738" spans="6:16">
      <c r="F2738" s="76"/>
      <c r="G2738" s="117"/>
      <c r="I2738" s="81"/>
      <c r="L2738" s="117"/>
      <c r="P2738" s="81"/>
    </row>
    <row r="2739" spans="6:16">
      <c r="F2739" s="76"/>
      <c r="G2739" s="117"/>
      <c r="I2739" s="81"/>
      <c r="L2739" s="117"/>
      <c r="P2739" s="81"/>
    </row>
    <row r="2740" spans="6:16">
      <c r="F2740" s="76"/>
      <c r="G2740" s="117"/>
      <c r="I2740" s="81"/>
      <c r="L2740" s="117"/>
      <c r="P2740" s="81"/>
    </row>
    <row r="2741" spans="6:16">
      <c r="F2741" s="76"/>
      <c r="G2741" s="117"/>
      <c r="I2741" s="81"/>
      <c r="L2741" s="117"/>
      <c r="P2741" s="81"/>
    </row>
    <row r="2742" spans="6:16">
      <c r="F2742" s="76"/>
      <c r="G2742" s="117"/>
      <c r="I2742" s="81"/>
      <c r="L2742" s="117"/>
      <c r="P2742" s="81"/>
    </row>
    <row r="2743" spans="6:16">
      <c r="F2743" s="76"/>
      <c r="G2743" s="117"/>
      <c r="I2743" s="81"/>
      <c r="L2743" s="117"/>
      <c r="P2743" s="81"/>
    </row>
    <row r="2744" spans="6:16">
      <c r="F2744" s="76"/>
      <c r="G2744" s="117"/>
      <c r="I2744" s="81"/>
      <c r="L2744" s="117"/>
      <c r="P2744" s="81"/>
    </row>
    <row r="2745" spans="6:16">
      <c r="F2745" s="76"/>
      <c r="G2745" s="117"/>
      <c r="I2745" s="81"/>
      <c r="L2745" s="117"/>
      <c r="P2745" s="81"/>
    </row>
    <row r="2746" spans="6:16">
      <c r="F2746" s="76"/>
      <c r="G2746" s="117"/>
      <c r="I2746" s="81"/>
      <c r="L2746" s="117"/>
      <c r="P2746" s="81"/>
    </row>
    <row r="2747" spans="6:16">
      <c r="F2747" s="76"/>
      <c r="G2747" s="117"/>
      <c r="I2747" s="81"/>
      <c r="L2747" s="117"/>
      <c r="P2747" s="81"/>
    </row>
    <row r="2748" spans="6:16">
      <c r="F2748" s="76"/>
      <c r="G2748" s="117"/>
      <c r="I2748" s="81"/>
      <c r="L2748" s="117"/>
      <c r="P2748" s="81"/>
    </row>
    <row r="2749" spans="6:16">
      <c r="F2749" s="76"/>
      <c r="G2749" s="117"/>
      <c r="I2749" s="81"/>
      <c r="L2749" s="117"/>
      <c r="P2749" s="81"/>
    </row>
    <row r="2750" spans="6:16">
      <c r="F2750" s="76"/>
      <c r="G2750" s="117"/>
      <c r="I2750" s="81"/>
      <c r="L2750" s="117"/>
      <c r="P2750" s="81"/>
    </row>
    <row r="2751" spans="6:16">
      <c r="F2751" s="76"/>
      <c r="G2751" s="117"/>
      <c r="I2751" s="81"/>
      <c r="L2751" s="117"/>
      <c r="P2751" s="81"/>
    </row>
    <row r="2752" spans="6:16">
      <c r="F2752" s="76"/>
      <c r="G2752" s="117"/>
      <c r="I2752" s="81"/>
      <c r="L2752" s="117"/>
      <c r="P2752" s="81"/>
    </row>
    <row r="2753" spans="6:16">
      <c r="F2753" s="76"/>
      <c r="G2753" s="117"/>
      <c r="I2753" s="81"/>
      <c r="L2753" s="117"/>
      <c r="P2753" s="81"/>
    </row>
    <row r="2754" spans="6:16">
      <c r="F2754" s="76"/>
      <c r="G2754" s="117"/>
      <c r="I2754" s="81"/>
      <c r="L2754" s="117"/>
      <c r="P2754" s="81"/>
    </row>
    <row r="2755" spans="6:16">
      <c r="F2755" s="76"/>
      <c r="G2755" s="117"/>
      <c r="I2755" s="81"/>
      <c r="L2755" s="117"/>
      <c r="P2755" s="81"/>
    </row>
    <row r="2756" spans="6:16">
      <c r="F2756" s="76"/>
      <c r="G2756" s="117"/>
      <c r="I2756" s="81"/>
      <c r="L2756" s="117"/>
      <c r="P2756" s="81"/>
    </row>
    <row r="2757" spans="6:16">
      <c r="F2757" s="76"/>
      <c r="G2757" s="117"/>
      <c r="I2757" s="81"/>
      <c r="L2757" s="117"/>
      <c r="P2757" s="81"/>
    </row>
    <row r="2758" spans="6:16">
      <c r="F2758" s="76"/>
      <c r="G2758" s="117"/>
      <c r="I2758" s="81"/>
      <c r="L2758" s="117"/>
      <c r="P2758" s="81"/>
    </row>
    <row r="2759" spans="6:16">
      <c r="F2759" s="76"/>
      <c r="G2759" s="117"/>
      <c r="I2759" s="81"/>
      <c r="L2759" s="117"/>
      <c r="P2759" s="81"/>
    </row>
    <row r="2760" spans="6:16">
      <c r="F2760" s="76"/>
      <c r="G2760" s="117"/>
      <c r="I2760" s="81"/>
      <c r="L2760" s="117"/>
      <c r="P2760" s="81"/>
    </row>
    <row r="2761" spans="6:16">
      <c r="F2761" s="76"/>
      <c r="G2761" s="117"/>
      <c r="I2761" s="81"/>
      <c r="L2761" s="117"/>
      <c r="P2761" s="81"/>
    </row>
    <row r="2762" spans="6:16">
      <c r="F2762" s="76"/>
      <c r="G2762" s="117"/>
      <c r="I2762" s="81"/>
      <c r="L2762" s="117"/>
      <c r="P2762" s="81"/>
    </row>
    <row r="2763" spans="6:16">
      <c r="F2763" s="76"/>
      <c r="G2763" s="117"/>
      <c r="I2763" s="81"/>
      <c r="L2763" s="117"/>
      <c r="P2763" s="81"/>
    </row>
    <row r="2764" spans="6:16">
      <c r="F2764" s="76"/>
      <c r="G2764" s="117"/>
      <c r="I2764" s="81"/>
      <c r="L2764" s="117"/>
      <c r="P2764" s="81"/>
    </row>
    <row r="2765" spans="6:16">
      <c r="F2765" s="76"/>
      <c r="G2765" s="117"/>
      <c r="I2765" s="81"/>
      <c r="L2765" s="117"/>
      <c r="P2765" s="81"/>
    </row>
    <row r="2766" spans="6:16">
      <c r="F2766" s="76"/>
      <c r="G2766" s="117"/>
      <c r="I2766" s="81"/>
      <c r="L2766" s="117"/>
      <c r="P2766" s="81"/>
    </row>
    <row r="2767" spans="6:16">
      <c r="F2767" s="76"/>
      <c r="G2767" s="117"/>
      <c r="I2767" s="81"/>
      <c r="L2767" s="117"/>
      <c r="P2767" s="81"/>
    </row>
    <row r="2768" spans="6:16">
      <c r="F2768" s="76"/>
      <c r="G2768" s="117"/>
      <c r="I2768" s="81"/>
      <c r="L2768" s="117"/>
      <c r="P2768" s="81"/>
    </row>
    <row r="2769" spans="6:16">
      <c r="F2769" s="76"/>
      <c r="G2769" s="117"/>
      <c r="I2769" s="81"/>
      <c r="L2769" s="117"/>
      <c r="P2769" s="81"/>
    </row>
    <row r="2770" spans="6:16">
      <c r="F2770" s="76"/>
      <c r="G2770" s="117"/>
      <c r="I2770" s="81"/>
      <c r="L2770" s="117"/>
      <c r="P2770" s="81"/>
    </row>
    <row r="2771" spans="6:16">
      <c r="F2771" s="76"/>
      <c r="G2771" s="117"/>
      <c r="I2771" s="81"/>
      <c r="L2771" s="117"/>
      <c r="P2771" s="81"/>
    </row>
    <row r="2772" spans="6:16">
      <c r="F2772" s="76"/>
      <c r="G2772" s="117"/>
      <c r="I2772" s="81"/>
      <c r="L2772" s="117"/>
      <c r="P2772" s="81"/>
    </row>
    <row r="2773" spans="6:16">
      <c r="F2773" s="76"/>
      <c r="G2773" s="117"/>
      <c r="I2773" s="81"/>
      <c r="L2773" s="117"/>
      <c r="P2773" s="81"/>
    </row>
    <row r="2774" spans="6:16">
      <c r="F2774" s="76"/>
      <c r="G2774" s="117"/>
      <c r="I2774" s="81"/>
      <c r="L2774" s="117"/>
      <c r="P2774" s="81"/>
    </row>
    <row r="2775" spans="6:16">
      <c r="F2775" s="76"/>
      <c r="G2775" s="117"/>
      <c r="I2775" s="81"/>
      <c r="L2775" s="117"/>
      <c r="P2775" s="81"/>
    </row>
    <row r="2776" spans="6:16">
      <c r="F2776" s="76"/>
      <c r="G2776" s="117"/>
      <c r="I2776" s="81"/>
      <c r="L2776" s="117"/>
      <c r="P2776" s="81"/>
    </row>
    <row r="2777" spans="6:16">
      <c r="F2777" s="76"/>
      <c r="G2777" s="117"/>
      <c r="I2777" s="81"/>
      <c r="L2777" s="117"/>
      <c r="P2777" s="81"/>
    </row>
    <row r="2778" spans="6:16">
      <c r="F2778" s="76"/>
      <c r="G2778" s="117"/>
      <c r="I2778" s="81"/>
      <c r="L2778" s="117"/>
      <c r="P2778" s="81"/>
    </row>
    <row r="2779" spans="6:16">
      <c r="F2779" s="76"/>
      <c r="G2779" s="117"/>
      <c r="I2779" s="81"/>
      <c r="L2779" s="117"/>
      <c r="P2779" s="81"/>
    </row>
    <row r="2780" spans="6:16">
      <c r="F2780" s="76"/>
      <c r="G2780" s="117"/>
      <c r="I2780" s="81"/>
      <c r="L2780" s="117"/>
      <c r="P2780" s="81"/>
    </row>
    <row r="2781" spans="6:16">
      <c r="F2781" s="76"/>
      <c r="G2781" s="117"/>
      <c r="I2781" s="81"/>
      <c r="L2781" s="117"/>
      <c r="P2781" s="81"/>
    </row>
    <row r="2782" spans="6:16">
      <c r="F2782" s="76"/>
      <c r="G2782" s="117"/>
      <c r="I2782" s="81"/>
      <c r="L2782" s="117"/>
      <c r="P2782" s="81"/>
    </row>
    <row r="2783" spans="6:16">
      <c r="F2783" s="76"/>
      <c r="G2783" s="117"/>
      <c r="I2783" s="81"/>
      <c r="L2783" s="117"/>
      <c r="P2783" s="81"/>
    </row>
    <row r="2784" spans="6:16">
      <c r="F2784" s="76"/>
      <c r="G2784" s="117"/>
      <c r="I2784" s="81"/>
      <c r="L2784" s="117"/>
      <c r="P2784" s="81"/>
    </row>
    <row r="2785" spans="6:16">
      <c r="F2785" s="76"/>
      <c r="G2785" s="117"/>
      <c r="I2785" s="81"/>
      <c r="L2785" s="117"/>
      <c r="P2785" s="81"/>
    </row>
    <row r="2786" spans="6:16">
      <c r="F2786" s="76"/>
      <c r="G2786" s="117"/>
      <c r="I2786" s="81"/>
      <c r="L2786" s="117"/>
      <c r="P2786" s="81"/>
    </row>
    <row r="2787" spans="6:16">
      <c r="F2787" s="76"/>
      <c r="G2787" s="117"/>
      <c r="I2787" s="81"/>
      <c r="L2787" s="117"/>
      <c r="P2787" s="81"/>
    </row>
    <row r="2788" spans="6:16">
      <c r="F2788" s="76"/>
      <c r="G2788" s="117"/>
      <c r="I2788" s="81"/>
      <c r="L2788" s="117"/>
      <c r="P2788" s="81"/>
    </row>
    <row r="2789" spans="6:16">
      <c r="F2789" s="76"/>
      <c r="G2789" s="117"/>
      <c r="I2789" s="81"/>
      <c r="L2789" s="117"/>
      <c r="P2789" s="81"/>
    </row>
    <row r="2790" spans="6:16">
      <c r="F2790" s="76"/>
      <c r="G2790" s="117"/>
      <c r="I2790" s="81"/>
      <c r="L2790" s="117"/>
      <c r="P2790" s="81"/>
    </row>
    <row r="2791" spans="6:16">
      <c r="F2791" s="76"/>
      <c r="G2791" s="117"/>
      <c r="I2791" s="81"/>
      <c r="L2791" s="117"/>
      <c r="P2791" s="81"/>
    </row>
    <row r="2792" spans="6:16">
      <c r="F2792" s="76"/>
      <c r="G2792" s="117"/>
      <c r="I2792" s="81"/>
      <c r="L2792" s="117"/>
      <c r="P2792" s="81"/>
    </row>
    <row r="2793" spans="6:16">
      <c r="F2793" s="76"/>
      <c r="G2793" s="117"/>
      <c r="I2793" s="81"/>
      <c r="L2793" s="117"/>
      <c r="P2793" s="81"/>
    </row>
    <row r="2794" spans="6:16">
      <c r="F2794" s="76"/>
      <c r="G2794" s="117"/>
      <c r="I2794" s="81"/>
      <c r="L2794" s="117"/>
      <c r="P2794" s="81"/>
    </row>
    <row r="2795" spans="6:16">
      <c r="F2795" s="76"/>
      <c r="G2795" s="117"/>
      <c r="I2795" s="81"/>
      <c r="L2795" s="117"/>
      <c r="P2795" s="81"/>
    </row>
    <row r="2796" spans="6:16">
      <c r="F2796" s="76"/>
      <c r="G2796" s="117"/>
      <c r="I2796" s="81"/>
      <c r="L2796" s="117"/>
      <c r="P2796" s="81"/>
    </row>
    <row r="2797" spans="6:16">
      <c r="F2797" s="76"/>
      <c r="G2797" s="117"/>
      <c r="I2797" s="81"/>
      <c r="L2797" s="117"/>
      <c r="P2797" s="81"/>
    </row>
    <row r="2798" spans="6:16">
      <c r="F2798" s="76"/>
      <c r="G2798" s="117"/>
      <c r="I2798" s="81"/>
      <c r="L2798" s="117"/>
      <c r="P2798" s="81"/>
    </row>
    <row r="2799" spans="6:16">
      <c r="F2799" s="76"/>
      <c r="G2799" s="117"/>
      <c r="I2799" s="81"/>
      <c r="L2799" s="117"/>
      <c r="P2799" s="81"/>
    </row>
    <row r="2800" spans="6:16">
      <c r="F2800" s="76"/>
      <c r="G2800" s="117"/>
      <c r="I2800" s="81"/>
      <c r="L2800" s="117"/>
      <c r="P2800" s="81"/>
    </row>
    <row r="2801" spans="6:16">
      <c r="F2801" s="76"/>
      <c r="G2801" s="117"/>
      <c r="I2801" s="81"/>
      <c r="L2801" s="117"/>
      <c r="P2801" s="81"/>
    </row>
    <row r="2802" spans="6:16">
      <c r="F2802" s="76"/>
      <c r="G2802" s="117"/>
      <c r="I2802" s="81"/>
      <c r="L2802" s="117"/>
      <c r="P2802" s="81"/>
    </row>
    <row r="2803" spans="6:16">
      <c r="F2803" s="76"/>
      <c r="G2803" s="117"/>
      <c r="I2803" s="81"/>
      <c r="L2803" s="117"/>
      <c r="P2803" s="81"/>
    </row>
    <row r="2804" spans="6:16">
      <c r="F2804" s="76"/>
      <c r="G2804" s="117"/>
      <c r="I2804" s="81"/>
      <c r="L2804" s="117"/>
      <c r="P2804" s="81"/>
    </row>
    <row r="2805" spans="6:16">
      <c r="F2805" s="76"/>
      <c r="G2805" s="117"/>
      <c r="I2805" s="81"/>
      <c r="L2805" s="117"/>
      <c r="P2805" s="81"/>
    </row>
    <row r="2806" spans="6:16">
      <c r="F2806" s="76"/>
      <c r="G2806" s="117"/>
      <c r="I2806" s="81"/>
      <c r="L2806" s="117"/>
      <c r="P2806" s="81"/>
    </row>
    <row r="2807" spans="6:16">
      <c r="F2807" s="76"/>
      <c r="G2807" s="117"/>
      <c r="I2807" s="81"/>
      <c r="L2807" s="117"/>
      <c r="P2807" s="81"/>
    </row>
    <row r="2808" spans="6:16">
      <c r="F2808" s="76"/>
      <c r="G2808" s="117"/>
      <c r="I2808" s="81"/>
      <c r="L2808" s="117"/>
      <c r="P2808" s="81"/>
    </row>
    <row r="2809" spans="6:16">
      <c r="F2809" s="76"/>
      <c r="G2809" s="117"/>
      <c r="I2809" s="81"/>
      <c r="L2809" s="117"/>
      <c r="P2809" s="81"/>
    </row>
    <row r="2810" spans="6:16">
      <c r="F2810" s="76"/>
      <c r="G2810" s="117"/>
      <c r="I2810" s="81"/>
      <c r="L2810" s="117"/>
      <c r="P2810" s="81"/>
    </row>
    <row r="2811" spans="6:16">
      <c r="F2811" s="76"/>
      <c r="G2811" s="117"/>
      <c r="I2811" s="81"/>
      <c r="L2811" s="117"/>
      <c r="P2811" s="81"/>
    </row>
    <row r="2812" spans="6:16">
      <c r="F2812" s="76"/>
      <c r="G2812" s="117"/>
      <c r="I2812" s="81"/>
      <c r="L2812" s="117"/>
      <c r="P2812" s="81"/>
    </row>
    <row r="2813" spans="6:16">
      <c r="F2813" s="76"/>
      <c r="G2813" s="117"/>
      <c r="I2813" s="81"/>
      <c r="L2813" s="117"/>
      <c r="P2813" s="81"/>
    </row>
    <row r="2814" spans="6:16">
      <c r="F2814" s="76"/>
      <c r="G2814" s="117"/>
      <c r="I2814" s="81"/>
      <c r="L2814" s="117"/>
      <c r="P2814" s="81"/>
    </row>
    <row r="2815" spans="6:16">
      <c r="F2815" s="76"/>
      <c r="G2815" s="117"/>
      <c r="I2815" s="81"/>
      <c r="L2815" s="117"/>
      <c r="P2815" s="81"/>
    </row>
    <row r="2816" spans="6:16">
      <c r="F2816" s="76"/>
      <c r="G2816" s="117"/>
      <c r="I2816" s="81"/>
      <c r="L2816" s="117"/>
      <c r="P2816" s="81"/>
    </row>
    <row r="2817" spans="6:16">
      <c r="F2817" s="76"/>
      <c r="G2817" s="117"/>
      <c r="I2817" s="81"/>
      <c r="L2817" s="117"/>
      <c r="P2817" s="81"/>
    </row>
    <row r="2818" spans="6:16">
      <c r="F2818" s="76"/>
      <c r="G2818" s="117"/>
      <c r="I2818" s="81"/>
      <c r="L2818" s="117"/>
      <c r="P2818" s="81"/>
    </row>
    <row r="2819" spans="6:16">
      <c r="F2819" s="76"/>
      <c r="G2819" s="117"/>
      <c r="I2819" s="81"/>
      <c r="L2819" s="117"/>
      <c r="P2819" s="81"/>
    </row>
    <row r="2820" spans="6:16">
      <c r="F2820" s="76"/>
      <c r="G2820" s="117"/>
      <c r="I2820" s="81"/>
      <c r="L2820" s="117"/>
      <c r="P2820" s="81"/>
    </row>
    <row r="2821" spans="6:16">
      <c r="F2821" s="76"/>
      <c r="G2821" s="117"/>
      <c r="I2821" s="81"/>
      <c r="L2821" s="117"/>
      <c r="P2821" s="81"/>
    </row>
    <row r="2822" spans="6:16">
      <c r="F2822" s="76"/>
      <c r="G2822" s="117"/>
      <c r="I2822" s="81"/>
      <c r="L2822" s="117"/>
      <c r="P2822" s="81"/>
    </row>
    <row r="2823" spans="6:16">
      <c r="F2823" s="76"/>
      <c r="G2823" s="117"/>
      <c r="I2823" s="81"/>
      <c r="L2823" s="117"/>
      <c r="P2823" s="81"/>
    </row>
    <row r="2824" spans="6:16">
      <c r="F2824" s="76"/>
      <c r="G2824" s="117"/>
      <c r="I2824" s="81"/>
      <c r="L2824" s="117"/>
      <c r="P2824" s="81"/>
    </row>
    <row r="2825" spans="6:16">
      <c r="F2825" s="76"/>
      <c r="G2825" s="117"/>
      <c r="I2825" s="81"/>
      <c r="L2825" s="117"/>
      <c r="P2825" s="81"/>
    </row>
    <row r="2826" spans="6:16">
      <c r="F2826" s="76"/>
      <c r="G2826" s="117"/>
      <c r="I2826" s="81"/>
      <c r="L2826" s="117"/>
      <c r="P2826" s="81"/>
    </row>
    <row r="2827" spans="6:16">
      <c r="F2827" s="76"/>
      <c r="G2827" s="117"/>
      <c r="I2827" s="81"/>
      <c r="L2827" s="117"/>
      <c r="P2827" s="81"/>
    </row>
    <row r="2828" spans="6:16">
      <c r="F2828" s="76"/>
      <c r="G2828" s="117"/>
      <c r="I2828" s="81"/>
      <c r="L2828" s="117"/>
      <c r="P2828" s="81"/>
    </row>
    <row r="2829" spans="6:16">
      <c r="F2829" s="76"/>
      <c r="G2829" s="117"/>
      <c r="I2829" s="81"/>
      <c r="L2829" s="117"/>
      <c r="P2829" s="81"/>
    </row>
    <row r="2830" spans="6:16">
      <c r="F2830" s="76"/>
      <c r="G2830" s="117"/>
      <c r="I2830" s="81"/>
      <c r="L2830" s="117"/>
      <c r="P2830" s="81"/>
    </row>
    <row r="2831" spans="6:16">
      <c r="F2831" s="76"/>
      <c r="G2831" s="117"/>
      <c r="I2831" s="81"/>
      <c r="L2831" s="117"/>
      <c r="P2831" s="81"/>
    </row>
    <row r="2832" spans="6:16">
      <c r="F2832" s="76"/>
      <c r="G2832" s="117"/>
      <c r="I2832" s="81"/>
      <c r="L2832" s="117"/>
      <c r="P2832" s="81"/>
    </row>
    <row r="2833" spans="6:16">
      <c r="F2833" s="76"/>
      <c r="G2833" s="117"/>
      <c r="I2833" s="81"/>
      <c r="L2833" s="117"/>
      <c r="P2833" s="81"/>
    </row>
    <row r="2834" spans="6:16">
      <c r="F2834" s="76"/>
      <c r="G2834" s="117"/>
      <c r="I2834" s="81"/>
      <c r="L2834" s="117"/>
      <c r="P2834" s="81"/>
    </row>
    <row r="2835" spans="6:16">
      <c r="F2835" s="76"/>
      <c r="G2835" s="117"/>
      <c r="I2835" s="81"/>
      <c r="L2835" s="117"/>
      <c r="P2835" s="81"/>
    </row>
    <row r="2836" spans="6:16">
      <c r="F2836" s="76"/>
      <c r="G2836" s="117"/>
      <c r="I2836" s="81"/>
      <c r="L2836" s="117"/>
      <c r="P2836" s="81"/>
    </row>
    <row r="2837" spans="6:16">
      <c r="F2837" s="76"/>
      <c r="G2837" s="117"/>
      <c r="I2837" s="81"/>
      <c r="L2837" s="117"/>
      <c r="P2837" s="81"/>
    </row>
    <row r="2838" spans="6:16">
      <c r="F2838" s="76"/>
      <c r="G2838" s="117"/>
      <c r="I2838" s="81"/>
      <c r="L2838" s="117"/>
      <c r="P2838" s="81"/>
    </row>
    <row r="2839" spans="6:16">
      <c r="F2839" s="76"/>
      <c r="G2839" s="117"/>
      <c r="I2839" s="81"/>
      <c r="L2839" s="117"/>
      <c r="P2839" s="81"/>
    </row>
    <row r="2840" spans="6:16">
      <c r="F2840" s="76"/>
      <c r="G2840" s="117"/>
      <c r="I2840" s="81"/>
      <c r="L2840" s="117"/>
      <c r="P2840" s="81"/>
    </row>
    <row r="2841" spans="6:16">
      <c r="F2841" s="76"/>
      <c r="G2841" s="117"/>
      <c r="I2841" s="81"/>
      <c r="L2841" s="117"/>
      <c r="P2841" s="81"/>
    </row>
    <row r="2842" spans="6:16">
      <c r="F2842" s="76"/>
      <c r="G2842" s="117"/>
      <c r="I2842" s="81"/>
      <c r="L2842" s="117"/>
      <c r="P2842" s="81"/>
    </row>
    <row r="2843" spans="6:16">
      <c r="F2843" s="76"/>
      <c r="G2843" s="117"/>
      <c r="I2843" s="81"/>
      <c r="L2843" s="117"/>
      <c r="P2843" s="81"/>
    </row>
    <row r="2844" spans="6:16">
      <c r="F2844" s="76"/>
      <c r="G2844" s="117"/>
      <c r="I2844" s="81"/>
      <c r="L2844" s="117"/>
      <c r="P2844" s="81"/>
    </row>
    <row r="2845" spans="6:16">
      <c r="F2845" s="76"/>
      <c r="G2845" s="117"/>
      <c r="I2845" s="81"/>
      <c r="L2845" s="117"/>
      <c r="P2845" s="81"/>
    </row>
    <row r="2846" spans="6:16">
      <c r="F2846" s="76"/>
      <c r="G2846" s="117"/>
      <c r="I2846" s="81"/>
      <c r="L2846" s="117"/>
      <c r="P2846" s="81"/>
    </row>
    <row r="2847" spans="6:16">
      <c r="F2847" s="76"/>
      <c r="G2847" s="117"/>
      <c r="I2847" s="81"/>
      <c r="L2847" s="117"/>
      <c r="P2847" s="81"/>
    </row>
    <row r="2848" spans="6:16">
      <c r="F2848" s="76"/>
      <c r="G2848" s="117"/>
      <c r="I2848" s="81"/>
      <c r="L2848" s="117"/>
      <c r="P2848" s="81"/>
    </row>
    <row r="2849" spans="6:16">
      <c r="F2849" s="76"/>
      <c r="G2849" s="117"/>
      <c r="I2849" s="81"/>
      <c r="L2849" s="117"/>
      <c r="P2849" s="81"/>
    </row>
    <row r="2850" spans="6:16">
      <c r="F2850" s="76"/>
      <c r="G2850" s="117"/>
      <c r="I2850" s="81"/>
      <c r="L2850" s="117"/>
      <c r="P2850" s="81"/>
    </row>
    <row r="2851" spans="6:16">
      <c r="F2851" s="76"/>
      <c r="G2851" s="117"/>
      <c r="I2851" s="81"/>
      <c r="L2851" s="117"/>
      <c r="P2851" s="81"/>
    </row>
    <row r="2852" spans="6:16">
      <c r="F2852" s="76"/>
      <c r="G2852" s="117"/>
      <c r="I2852" s="81"/>
      <c r="L2852" s="117"/>
      <c r="P2852" s="81"/>
    </row>
    <row r="2853" spans="6:16">
      <c r="F2853" s="76"/>
      <c r="G2853" s="117"/>
      <c r="I2853" s="81"/>
      <c r="L2853" s="117"/>
      <c r="P2853" s="81"/>
    </row>
    <row r="2854" spans="6:16">
      <c r="F2854" s="76"/>
      <c r="G2854" s="117"/>
      <c r="I2854" s="81"/>
      <c r="L2854" s="117"/>
      <c r="P2854" s="81"/>
    </row>
    <row r="2855" spans="6:16">
      <c r="F2855" s="76"/>
      <c r="G2855" s="117"/>
      <c r="I2855" s="81"/>
      <c r="L2855" s="117"/>
      <c r="P2855" s="81"/>
    </row>
    <row r="2856" spans="6:16">
      <c r="F2856" s="76"/>
      <c r="G2856" s="117"/>
      <c r="I2856" s="81"/>
      <c r="L2856" s="117"/>
      <c r="P2856" s="81"/>
    </row>
    <row r="2857" spans="6:16">
      <c r="F2857" s="76"/>
      <c r="G2857" s="117"/>
      <c r="I2857" s="81"/>
      <c r="L2857" s="117"/>
      <c r="P2857" s="81"/>
    </row>
    <row r="2858" spans="6:16">
      <c r="F2858" s="76"/>
      <c r="G2858" s="117"/>
      <c r="I2858" s="81"/>
      <c r="L2858" s="117"/>
      <c r="P2858" s="81"/>
    </row>
    <row r="2859" spans="6:16">
      <c r="F2859" s="76"/>
      <c r="G2859" s="117"/>
      <c r="I2859" s="81"/>
      <c r="L2859" s="117"/>
      <c r="P2859" s="81"/>
    </row>
    <row r="2860" spans="6:16">
      <c r="F2860" s="76"/>
      <c r="G2860" s="117"/>
      <c r="I2860" s="81"/>
      <c r="L2860" s="117"/>
      <c r="P2860" s="81"/>
    </row>
    <row r="2861" spans="6:16">
      <c r="F2861" s="76"/>
      <c r="G2861" s="117"/>
      <c r="I2861" s="81"/>
      <c r="L2861" s="117"/>
      <c r="P2861" s="81"/>
    </row>
    <row r="2862" spans="6:16">
      <c r="F2862" s="76"/>
      <c r="G2862" s="117"/>
      <c r="I2862" s="81"/>
      <c r="L2862" s="117"/>
      <c r="P2862" s="81"/>
    </row>
    <row r="2863" spans="6:16">
      <c r="F2863" s="76"/>
      <c r="G2863" s="117"/>
      <c r="I2863" s="81"/>
      <c r="L2863" s="117"/>
      <c r="P2863" s="81"/>
    </row>
    <row r="2864" spans="6:16">
      <c r="F2864" s="76"/>
      <c r="G2864" s="117"/>
      <c r="I2864" s="81"/>
      <c r="L2864" s="117"/>
      <c r="P2864" s="81"/>
    </row>
    <row r="2865" spans="6:16">
      <c r="F2865" s="76"/>
      <c r="G2865" s="117"/>
      <c r="I2865" s="81"/>
      <c r="L2865" s="117"/>
      <c r="P2865" s="81"/>
    </row>
    <row r="2866" spans="6:16">
      <c r="F2866" s="76"/>
      <c r="G2866" s="117"/>
      <c r="I2866" s="81"/>
      <c r="L2866" s="117"/>
      <c r="P2866" s="81"/>
    </row>
    <row r="2867" spans="6:16">
      <c r="F2867" s="76"/>
      <c r="G2867" s="117"/>
      <c r="I2867" s="81"/>
      <c r="L2867" s="117"/>
      <c r="P2867" s="81"/>
    </row>
    <row r="2868" spans="6:16">
      <c r="F2868" s="76"/>
      <c r="G2868" s="117"/>
      <c r="I2868" s="81"/>
      <c r="L2868" s="117"/>
      <c r="P2868" s="81"/>
    </row>
    <row r="2869" spans="6:16">
      <c r="F2869" s="76"/>
      <c r="G2869" s="117"/>
      <c r="I2869" s="81"/>
      <c r="L2869" s="117"/>
      <c r="P2869" s="81"/>
    </row>
    <row r="2870" spans="6:16">
      <c r="F2870" s="76"/>
      <c r="G2870" s="117"/>
      <c r="I2870" s="81"/>
      <c r="L2870" s="117"/>
      <c r="P2870" s="81"/>
    </row>
    <row r="2871" spans="6:16">
      <c r="F2871" s="76"/>
      <c r="G2871" s="117"/>
      <c r="I2871" s="81"/>
      <c r="L2871" s="117"/>
      <c r="P2871" s="81"/>
    </row>
    <row r="2872" spans="6:16">
      <c r="F2872" s="76"/>
      <c r="G2872" s="117"/>
      <c r="I2872" s="81"/>
      <c r="L2872" s="117"/>
      <c r="P2872" s="81"/>
    </row>
    <row r="2873" spans="6:16">
      <c r="F2873" s="76"/>
      <c r="G2873" s="117"/>
      <c r="I2873" s="81"/>
      <c r="L2873" s="117"/>
      <c r="P2873" s="81"/>
    </row>
    <row r="2874" spans="6:16">
      <c r="F2874" s="76"/>
      <c r="G2874" s="117"/>
      <c r="I2874" s="81"/>
      <c r="L2874" s="117"/>
      <c r="P2874" s="81"/>
    </row>
    <row r="2875" spans="6:16">
      <c r="F2875" s="76"/>
      <c r="G2875" s="117"/>
      <c r="I2875" s="81"/>
      <c r="L2875" s="117"/>
      <c r="P2875" s="81"/>
    </row>
    <row r="2876" spans="6:16">
      <c r="F2876" s="76"/>
      <c r="G2876" s="117"/>
      <c r="I2876" s="81"/>
      <c r="L2876" s="117"/>
      <c r="P2876" s="81"/>
    </row>
    <row r="2877" spans="6:16">
      <c r="F2877" s="76"/>
      <c r="G2877" s="117"/>
      <c r="I2877" s="81"/>
      <c r="L2877" s="117"/>
      <c r="P2877" s="81"/>
    </row>
    <row r="2878" spans="6:16">
      <c r="F2878" s="76"/>
      <c r="G2878" s="117"/>
      <c r="I2878" s="81"/>
      <c r="L2878" s="117"/>
      <c r="P2878" s="81"/>
    </row>
    <row r="2879" spans="6:16">
      <c r="F2879" s="76"/>
      <c r="G2879" s="117"/>
      <c r="I2879" s="81"/>
      <c r="L2879" s="117"/>
      <c r="P2879" s="81"/>
    </row>
    <row r="2880" spans="6:16">
      <c r="F2880" s="76"/>
      <c r="G2880" s="117"/>
      <c r="I2880" s="81"/>
      <c r="L2880" s="117"/>
      <c r="P2880" s="81"/>
    </row>
    <row r="2881" spans="6:16">
      <c r="F2881" s="76"/>
      <c r="G2881" s="117"/>
      <c r="I2881" s="81"/>
      <c r="L2881" s="117"/>
      <c r="P2881" s="81"/>
    </row>
    <row r="2882" spans="6:16">
      <c r="F2882" s="76"/>
      <c r="G2882" s="117"/>
      <c r="I2882" s="81"/>
      <c r="L2882" s="117"/>
      <c r="P2882" s="81"/>
    </row>
    <row r="2883" spans="6:16">
      <c r="F2883" s="76"/>
      <c r="G2883" s="117"/>
      <c r="I2883" s="81"/>
      <c r="L2883" s="117"/>
      <c r="P2883" s="81"/>
    </row>
    <row r="2884" spans="6:16">
      <c r="F2884" s="76"/>
      <c r="G2884" s="117"/>
      <c r="I2884" s="81"/>
      <c r="L2884" s="117"/>
      <c r="P2884" s="81"/>
    </row>
    <row r="2885" spans="6:16">
      <c r="F2885" s="76"/>
      <c r="G2885" s="117"/>
      <c r="I2885" s="81"/>
      <c r="L2885" s="117"/>
      <c r="P2885" s="81"/>
    </row>
    <row r="2886" spans="6:16">
      <c r="F2886" s="76"/>
      <c r="G2886" s="117"/>
      <c r="I2886" s="81"/>
      <c r="L2886" s="117"/>
      <c r="P2886" s="81"/>
    </row>
    <row r="2887" spans="6:16">
      <c r="F2887" s="76"/>
      <c r="G2887" s="117"/>
      <c r="I2887" s="81"/>
      <c r="L2887" s="117"/>
      <c r="P2887" s="81"/>
    </row>
    <row r="2888" spans="6:16">
      <c r="F2888" s="76"/>
      <c r="G2888" s="117"/>
      <c r="I2888" s="81"/>
      <c r="L2888" s="117"/>
      <c r="P2888" s="81"/>
    </row>
    <row r="2889" spans="6:16">
      <c r="F2889" s="76"/>
      <c r="G2889" s="117"/>
      <c r="I2889" s="81"/>
      <c r="L2889" s="117"/>
      <c r="P2889" s="81"/>
    </row>
    <row r="2890" spans="6:16">
      <c r="F2890" s="76"/>
      <c r="G2890" s="117"/>
      <c r="I2890" s="81"/>
      <c r="L2890" s="117"/>
      <c r="P2890" s="81"/>
    </row>
    <row r="2891" spans="6:16">
      <c r="F2891" s="76"/>
      <c r="G2891" s="117"/>
      <c r="I2891" s="81"/>
      <c r="L2891" s="117"/>
      <c r="P2891" s="81"/>
    </row>
    <row r="2892" spans="6:16">
      <c r="F2892" s="76"/>
      <c r="G2892" s="117"/>
      <c r="I2892" s="81"/>
      <c r="L2892" s="117"/>
      <c r="P2892" s="81"/>
    </row>
    <row r="2893" spans="6:16">
      <c r="F2893" s="76"/>
      <c r="G2893" s="117"/>
      <c r="I2893" s="81"/>
      <c r="L2893" s="117"/>
      <c r="P2893" s="81"/>
    </row>
    <row r="2894" spans="6:16">
      <c r="F2894" s="76"/>
      <c r="G2894" s="117"/>
      <c r="I2894" s="81"/>
      <c r="L2894" s="117"/>
      <c r="P2894" s="81"/>
    </row>
    <row r="2895" spans="6:16">
      <c r="F2895" s="76"/>
      <c r="G2895" s="117"/>
      <c r="I2895" s="81"/>
      <c r="L2895" s="117"/>
      <c r="P2895" s="81"/>
    </row>
    <row r="2896" spans="6:16">
      <c r="F2896" s="76"/>
      <c r="G2896" s="117"/>
      <c r="I2896" s="81"/>
      <c r="L2896" s="117"/>
      <c r="P2896" s="81"/>
    </row>
    <row r="2897" spans="6:16">
      <c r="F2897" s="76"/>
      <c r="G2897" s="117"/>
      <c r="I2897" s="81"/>
      <c r="L2897" s="117"/>
      <c r="P2897" s="81"/>
    </row>
    <row r="2898" spans="6:16">
      <c r="F2898" s="76"/>
      <c r="G2898" s="117"/>
      <c r="I2898" s="81"/>
      <c r="L2898" s="117"/>
      <c r="P2898" s="81"/>
    </row>
    <row r="2899" spans="6:16">
      <c r="F2899" s="76"/>
      <c r="G2899" s="117"/>
      <c r="I2899" s="81"/>
      <c r="L2899" s="117"/>
      <c r="P2899" s="81"/>
    </row>
    <row r="2900" spans="6:16">
      <c r="F2900" s="76"/>
      <c r="G2900" s="117"/>
      <c r="I2900" s="81"/>
      <c r="L2900" s="117"/>
      <c r="P2900" s="81"/>
    </row>
    <row r="2901" spans="6:16">
      <c r="F2901" s="76"/>
      <c r="G2901" s="117"/>
      <c r="I2901" s="81"/>
      <c r="L2901" s="117"/>
      <c r="P2901" s="81"/>
    </row>
    <row r="2902" spans="6:16">
      <c r="F2902" s="76"/>
      <c r="G2902" s="117"/>
      <c r="I2902" s="81"/>
      <c r="L2902" s="117"/>
      <c r="P2902" s="81"/>
    </row>
    <row r="2903" spans="6:16">
      <c r="F2903" s="76"/>
      <c r="G2903" s="117"/>
      <c r="I2903" s="81"/>
      <c r="L2903" s="117"/>
      <c r="P2903" s="81"/>
    </row>
    <row r="2904" spans="6:16">
      <c r="F2904" s="76"/>
      <c r="G2904" s="117"/>
      <c r="I2904" s="81"/>
      <c r="L2904" s="117"/>
      <c r="P2904" s="81"/>
    </row>
    <row r="2905" spans="6:16">
      <c r="F2905" s="76"/>
      <c r="G2905" s="117"/>
      <c r="I2905" s="81"/>
      <c r="L2905" s="117"/>
      <c r="P2905" s="81"/>
    </row>
    <row r="2906" spans="6:16">
      <c r="F2906" s="76"/>
      <c r="G2906" s="117"/>
      <c r="I2906" s="81"/>
      <c r="L2906" s="117"/>
      <c r="P2906" s="81"/>
    </row>
    <row r="2907" spans="6:16">
      <c r="F2907" s="76"/>
      <c r="G2907" s="117"/>
      <c r="I2907" s="81"/>
      <c r="L2907" s="117"/>
      <c r="P2907" s="81"/>
    </row>
    <row r="2908" spans="6:16">
      <c r="F2908" s="76"/>
      <c r="G2908" s="117"/>
      <c r="I2908" s="81"/>
      <c r="L2908" s="117"/>
      <c r="P2908" s="81"/>
    </row>
    <row r="2909" spans="6:16">
      <c r="F2909" s="76"/>
      <c r="G2909" s="117"/>
      <c r="I2909" s="81"/>
      <c r="L2909" s="117"/>
      <c r="P2909" s="81"/>
    </row>
    <row r="2910" spans="6:16">
      <c r="F2910" s="76"/>
      <c r="G2910" s="117"/>
      <c r="I2910" s="81"/>
      <c r="L2910" s="117"/>
      <c r="P2910" s="81"/>
    </row>
    <row r="2911" spans="6:16">
      <c r="F2911" s="76"/>
      <c r="G2911" s="117"/>
      <c r="I2911" s="81"/>
      <c r="L2911" s="117"/>
      <c r="P2911" s="81"/>
    </row>
    <row r="2912" spans="6:16">
      <c r="F2912" s="76"/>
      <c r="G2912" s="117"/>
      <c r="I2912" s="81"/>
      <c r="L2912" s="117"/>
      <c r="P2912" s="81"/>
    </row>
    <row r="2913" spans="6:16">
      <c r="F2913" s="76"/>
      <c r="G2913" s="117"/>
      <c r="I2913" s="81"/>
      <c r="L2913" s="117"/>
      <c r="P2913" s="81"/>
    </row>
    <row r="2914" spans="6:16">
      <c r="F2914" s="76"/>
      <c r="G2914" s="117"/>
      <c r="I2914" s="81"/>
      <c r="L2914" s="117"/>
      <c r="P2914" s="81"/>
    </row>
    <row r="2915" spans="6:16">
      <c r="F2915" s="76"/>
      <c r="G2915" s="117"/>
      <c r="I2915" s="81"/>
      <c r="L2915" s="117"/>
      <c r="P2915" s="81"/>
    </row>
    <row r="2916" spans="6:16">
      <c r="F2916" s="76"/>
      <c r="G2916" s="117"/>
      <c r="I2916" s="81"/>
      <c r="L2916" s="117"/>
      <c r="P2916" s="81"/>
    </row>
    <row r="2917" spans="6:16">
      <c r="F2917" s="76"/>
      <c r="G2917" s="117"/>
      <c r="I2917" s="81"/>
      <c r="L2917" s="117"/>
      <c r="P2917" s="81"/>
    </row>
    <row r="2918" spans="6:16">
      <c r="F2918" s="76"/>
      <c r="G2918" s="117"/>
      <c r="I2918" s="81"/>
      <c r="L2918" s="117"/>
      <c r="P2918" s="81"/>
    </row>
    <row r="2919" spans="6:16">
      <c r="F2919" s="76"/>
      <c r="G2919" s="117"/>
      <c r="I2919" s="81"/>
      <c r="L2919" s="117"/>
      <c r="P2919" s="81"/>
    </row>
    <row r="2920" spans="6:16">
      <c r="F2920" s="76"/>
      <c r="G2920" s="117"/>
      <c r="I2920" s="81"/>
      <c r="L2920" s="117"/>
      <c r="P2920" s="81"/>
    </row>
    <row r="2921" spans="6:16">
      <c r="F2921" s="76"/>
      <c r="G2921" s="117"/>
      <c r="I2921" s="81"/>
      <c r="L2921" s="117"/>
      <c r="P2921" s="81"/>
    </row>
    <row r="2922" spans="6:16">
      <c r="F2922" s="76"/>
      <c r="G2922" s="117"/>
      <c r="I2922" s="81"/>
      <c r="L2922" s="117"/>
      <c r="P2922" s="81"/>
    </row>
    <row r="2923" spans="6:16">
      <c r="F2923" s="76"/>
      <c r="G2923" s="117"/>
      <c r="I2923" s="81"/>
      <c r="L2923" s="117"/>
      <c r="P2923" s="81"/>
    </row>
    <row r="2924" spans="6:16">
      <c r="F2924" s="76"/>
      <c r="G2924" s="117"/>
      <c r="I2924" s="81"/>
      <c r="L2924" s="117"/>
      <c r="P2924" s="81"/>
    </row>
    <row r="2925" spans="6:16">
      <c r="F2925" s="76"/>
      <c r="G2925" s="117"/>
      <c r="I2925" s="81"/>
      <c r="L2925" s="117"/>
      <c r="P2925" s="81"/>
    </row>
    <row r="2926" spans="6:16">
      <c r="F2926" s="76"/>
      <c r="G2926" s="117"/>
      <c r="I2926" s="81"/>
      <c r="L2926" s="117"/>
      <c r="P2926" s="81"/>
    </row>
    <row r="2927" spans="6:16">
      <c r="F2927" s="76"/>
      <c r="G2927" s="117"/>
      <c r="I2927" s="81"/>
      <c r="L2927" s="117"/>
      <c r="P2927" s="81"/>
    </row>
    <row r="2928" spans="6:16">
      <c r="F2928" s="76"/>
      <c r="G2928" s="117"/>
      <c r="I2928" s="81"/>
      <c r="L2928" s="117"/>
      <c r="P2928" s="81"/>
    </row>
    <row r="2929" spans="6:16">
      <c r="F2929" s="76"/>
      <c r="G2929" s="117"/>
      <c r="I2929" s="81"/>
      <c r="L2929" s="117"/>
      <c r="P2929" s="81"/>
    </row>
    <row r="2930" spans="6:16">
      <c r="F2930" s="76"/>
      <c r="G2930" s="117"/>
      <c r="I2930" s="81"/>
      <c r="L2930" s="117"/>
      <c r="P2930" s="81"/>
    </row>
    <row r="2931" spans="6:16">
      <c r="F2931" s="76"/>
      <c r="G2931" s="117"/>
      <c r="I2931" s="81"/>
      <c r="L2931" s="117"/>
      <c r="P2931" s="81"/>
    </row>
    <row r="2932" spans="6:16">
      <c r="F2932" s="76"/>
      <c r="G2932" s="117"/>
      <c r="I2932" s="81"/>
      <c r="L2932" s="117"/>
      <c r="P2932" s="81"/>
    </row>
    <row r="2933" spans="6:16">
      <c r="F2933" s="76"/>
      <c r="G2933" s="117"/>
      <c r="I2933" s="81"/>
      <c r="L2933" s="117"/>
      <c r="P2933" s="81"/>
    </row>
    <row r="2934" spans="6:16">
      <c r="F2934" s="76"/>
      <c r="G2934" s="117"/>
      <c r="I2934" s="81"/>
      <c r="L2934" s="117"/>
      <c r="P2934" s="81"/>
    </row>
    <row r="2935" spans="6:16">
      <c r="F2935" s="76"/>
      <c r="G2935" s="117"/>
      <c r="I2935" s="81"/>
      <c r="L2935" s="117"/>
      <c r="P2935" s="81"/>
    </row>
    <row r="2936" spans="6:16">
      <c r="F2936" s="76"/>
      <c r="G2936" s="117"/>
      <c r="I2936" s="81"/>
      <c r="L2936" s="117"/>
      <c r="P2936" s="81"/>
    </row>
    <row r="2937" spans="6:16">
      <c r="F2937" s="76"/>
      <c r="G2937" s="117"/>
      <c r="I2937" s="81"/>
      <c r="L2937" s="117"/>
      <c r="P2937" s="81"/>
    </row>
    <row r="2938" spans="6:16">
      <c r="F2938" s="76"/>
      <c r="G2938" s="117"/>
      <c r="I2938" s="81"/>
      <c r="L2938" s="117"/>
      <c r="P2938" s="81"/>
    </row>
    <row r="2939" spans="6:16">
      <c r="F2939" s="76"/>
      <c r="G2939" s="117"/>
      <c r="I2939" s="81"/>
      <c r="L2939" s="117"/>
      <c r="P2939" s="81"/>
    </row>
    <row r="2940" spans="6:16">
      <c r="F2940" s="76"/>
      <c r="G2940" s="117"/>
      <c r="I2940" s="81"/>
      <c r="L2940" s="117"/>
      <c r="P2940" s="81"/>
    </row>
    <row r="2941" spans="6:16">
      <c r="F2941" s="76"/>
      <c r="G2941" s="117"/>
      <c r="I2941" s="81"/>
      <c r="L2941" s="117"/>
      <c r="P2941" s="81"/>
    </row>
    <row r="2942" spans="6:16">
      <c r="F2942" s="76"/>
      <c r="G2942" s="117"/>
      <c r="I2942" s="81"/>
      <c r="L2942" s="117"/>
      <c r="P2942" s="81"/>
    </row>
    <row r="2943" spans="6:16">
      <c r="F2943" s="76"/>
      <c r="G2943" s="117"/>
      <c r="I2943" s="81"/>
      <c r="L2943" s="117"/>
      <c r="P2943" s="81"/>
    </row>
    <row r="2944" spans="6:16">
      <c r="F2944" s="76"/>
      <c r="G2944" s="117"/>
      <c r="I2944" s="81"/>
      <c r="L2944" s="117"/>
      <c r="P2944" s="81"/>
    </row>
    <row r="2945" spans="6:16">
      <c r="F2945" s="76"/>
      <c r="G2945" s="117"/>
      <c r="I2945" s="81"/>
      <c r="L2945" s="117"/>
      <c r="P2945" s="81"/>
    </row>
    <row r="2946" spans="6:16">
      <c r="F2946" s="76"/>
      <c r="G2946" s="117"/>
      <c r="I2946" s="81"/>
      <c r="L2946" s="117"/>
      <c r="P2946" s="81"/>
    </row>
    <row r="2947" spans="6:16">
      <c r="F2947" s="76"/>
      <c r="G2947" s="117"/>
      <c r="I2947" s="81"/>
      <c r="L2947" s="117"/>
      <c r="P2947" s="81"/>
    </row>
    <row r="2948" spans="6:16">
      <c r="F2948" s="76"/>
      <c r="G2948" s="117"/>
      <c r="I2948" s="81"/>
      <c r="L2948" s="117"/>
      <c r="P2948" s="81"/>
    </row>
    <row r="2949" spans="6:16">
      <c r="F2949" s="76"/>
      <c r="G2949" s="117"/>
      <c r="I2949" s="81"/>
      <c r="L2949" s="117"/>
      <c r="P2949" s="81"/>
    </row>
    <row r="2950" spans="6:16">
      <c r="F2950" s="76"/>
      <c r="G2950" s="117"/>
      <c r="I2950" s="81"/>
      <c r="L2950" s="117"/>
      <c r="P2950" s="81"/>
    </row>
    <row r="2951" spans="6:16">
      <c r="F2951" s="76"/>
      <c r="G2951" s="117"/>
      <c r="I2951" s="81"/>
      <c r="L2951" s="117"/>
      <c r="P2951" s="81"/>
    </row>
    <row r="2952" spans="6:16">
      <c r="F2952" s="76"/>
      <c r="G2952" s="117"/>
      <c r="I2952" s="81"/>
      <c r="L2952" s="117"/>
      <c r="P2952" s="81"/>
    </row>
    <row r="2953" spans="6:16">
      <c r="F2953" s="76"/>
      <c r="G2953" s="117"/>
      <c r="I2953" s="81"/>
      <c r="L2953" s="117"/>
      <c r="P2953" s="81"/>
    </row>
    <row r="2954" spans="6:16">
      <c r="F2954" s="76"/>
      <c r="G2954" s="117"/>
      <c r="I2954" s="81"/>
      <c r="L2954" s="117"/>
      <c r="P2954" s="81"/>
    </row>
    <row r="2955" spans="6:16">
      <c r="F2955" s="76"/>
      <c r="G2955" s="117"/>
      <c r="I2955" s="81"/>
      <c r="L2955" s="117"/>
      <c r="P2955" s="81"/>
    </row>
    <row r="2956" spans="6:16">
      <c r="F2956" s="76"/>
      <c r="G2956" s="117"/>
      <c r="I2956" s="81"/>
      <c r="L2956" s="117"/>
      <c r="P2956" s="81"/>
    </row>
    <row r="2957" spans="6:16">
      <c r="F2957" s="76"/>
      <c r="G2957" s="117"/>
      <c r="I2957" s="81"/>
      <c r="L2957" s="117"/>
      <c r="P2957" s="81"/>
    </row>
    <row r="2958" spans="6:16">
      <c r="F2958" s="76"/>
      <c r="G2958" s="117"/>
      <c r="I2958" s="81"/>
      <c r="L2958" s="117"/>
      <c r="P2958" s="81"/>
    </row>
    <row r="2959" spans="6:16">
      <c r="F2959" s="76"/>
      <c r="G2959" s="117"/>
      <c r="I2959" s="81"/>
      <c r="L2959" s="117"/>
      <c r="P2959" s="81"/>
    </row>
    <row r="2960" spans="6:16">
      <c r="F2960" s="76"/>
      <c r="G2960" s="117"/>
      <c r="I2960" s="81"/>
      <c r="L2960" s="117"/>
      <c r="P2960" s="81"/>
    </row>
    <row r="2961" spans="6:16">
      <c r="F2961" s="76"/>
      <c r="G2961" s="117"/>
      <c r="I2961" s="81"/>
      <c r="L2961" s="117"/>
      <c r="P2961" s="81"/>
    </row>
    <row r="2962" spans="6:16">
      <c r="F2962" s="76"/>
      <c r="G2962" s="117"/>
      <c r="I2962" s="81"/>
      <c r="L2962" s="117"/>
      <c r="P2962" s="81"/>
    </row>
    <row r="2963" spans="6:16">
      <c r="F2963" s="76"/>
      <c r="G2963" s="117"/>
      <c r="I2963" s="81"/>
      <c r="L2963" s="117"/>
      <c r="P2963" s="81"/>
    </row>
    <row r="2964" spans="6:16">
      <c r="F2964" s="76"/>
      <c r="G2964" s="117"/>
      <c r="I2964" s="81"/>
      <c r="L2964" s="117"/>
      <c r="P2964" s="81"/>
    </row>
    <row r="2965" spans="6:16">
      <c r="F2965" s="76"/>
      <c r="G2965" s="117"/>
      <c r="I2965" s="81"/>
      <c r="L2965" s="117"/>
      <c r="P2965" s="81"/>
    </row>
    <row r="2966" spans="6:16">
      <c r="F2966" s="76"/>
      <c r="G2966" s="117"/>
      <c r="I2966" s="81"/>
      <c r="L2966" s="117"/>
      <c r="P2966" s="81"/>
    </row>
    <row r="2967" spans="6:16">
      <c r="F2967" s="76"/>
      <c r="G2967" s="117"/>
      <c r="I2967" s="81"/>
      <c r="L2967" s="117"/>
      <c r="P2967" s="81"/>
    </row>
    <row r="2968" spans="6:16">
      <c r="F2968" s="76"/>
      <c r="G2968" s="117"/>
      <c r="I2968" s="81"/>
      <c r="L2968" s="117"/>
      <c r="P2968" s="81"/>
    </row>
    <row r="2969" spans="6:16">
      <c r="F2969" s="76"/>
      <c r="G2969" s="117"/>
      <c r="I2969" s="81"/>
      <c r="L2969" s="117"/>
      <c r="P2969" s="81"/>
    </row>
    <row r="2970" spans="6:16">
      <c r="F2970" s="76"/>
      <c r="G2970" s="117"/>
      <c r="I2970" s="81"/>
      <c r="L2970" s="117"/>
      <c r="P2970" s="81"/>
    </row>
    <row r="2971" spans="6:16">
      <c r="F2971" s="76"/>
      <c r="G2971" s="117"/>
      <c r="I2971" s="81"/>
      <c r="L2971" s="117"/>
      <c r="P2971" s="81"/>
    </row>
    <row r="2972" spans="6:16">
      <c r="F2972" s="76"/>
      <c r="G2972" s="117"/>
      <c r="I2972" s="81"/>
      <c r="L2972" s="117"/>
      <c r="P2972" s="81"/>
    </row>
    <row r="2973" spans="6:16">
      <c r="F2973" s="76"/>
      <c r="G2973" s="117"/>
      <c r="I2973" s="81"/>
      <c r="L2973" s="117"/>
      <c r="P2973" s="81"/>
    </row>
    <row r="2974" spans="6:16">
      <c r="F2974" s="76"/>
      <c r="G2974" s="117"/>
      <c r="I2974" s="81"/>
      <c r="L2974" s="117"/>
      <c r="P2974" s="81"/>
    </row>
    <row r="2975" spans="6:16">
      <c r="F2975" s="76"/>
      <c r="G2975" s="117"/>
      <c r="I2975" s="81"/>
      <c r="L2975" s="117"/>
      <c r="P2975" s="81"/>
    </row>
    <row r="2976" spans="6:16">
      <c r="F2976" s="76"/>
      <c r="G2976" s="117"/>
      <c r="I2976" s="81"/>
      <c r="L2976" s="117"/>
      <c r="P2976" s="81"/>
    </row>
    <row r="2977" spans="6:16">
      <c r="F2977" s="76"/>
      <c r="G2977" s="117"/>
      <c r="I2977" s="81"/>
      <c r="L2977" s="117"/>
      <c r="P2977" s="81"/>
    </row>
    <row r="2978" spans="6:16">
      <c r="F2978" s="76"/>
      <c r="G2978" s="117"/>
      <c r="I2978" s="81"/>
      <c r="L2978" s="117"/>
      <c r="P2978" s="81"/>
    </row>
    <row r="2979" spans="6:16">
      <c r="F2979" s="76"/>
      <c r="G2979" s="117"/>
      <c r="I2979" s="81"/>
      <c r="L2979" s="117"/>
      <c r="P2979" s="81"/>
    </row>
    <row r="2980" spans="6:16">
      <c r="F2980" s="76"/>
      <c r="G2980" s="117"/>
      <c r="I2980" s="81"/>
      <c r="L2980" s="117"/>
      <c r="P2980" s="81"/>
    </row>
    <row r="2981" spans="6:16">
      <c r="F2981" s="76"/>
      <c r="G2981" s="117"/>
      <c r="I2981" s="81"/>
      <c r="L2981" s="117"/>
      <c r="P2981" s="81"/>
    </row>
    <row r="2982" spans="6:16">
      <c r="F2982" s="76"/>
      <c r="G2982" s="117"/>
      <c r="I2982" s="81"/>
      <c r="L2982" s="117"/>
      <c r="P2982" s="81"/>
    </row>
    <row r="2983" spans="6:16">
      <c r="F2983" s="76"/>
      <c r="G2983" s="117"/>
      <c r="I2983" s="81"/>
      <c r="L2983" s="117"/>
      <c r="P2983" s="81"/>
    </row>
    <row r="2984" spans="6:16">
      <c r="F2984" s="76"/>
      <c r="G2984" s="117"/>
      <c r="I2984" s="81"/>
      <c r="L2984" s="117"/>
      <c r="P2984" s="81"/>
    </row>
    <row r="2985" spans="6:16">
      <c r="F2985" s="76"/>
      <c r="G2985" s="117"/>
      <c r="I2985" s="81"/>
      <c r="L2985" s="117"/>
      <c r="P2985" s="81"/>
    </row>
    <row r="2986" spans="6:16">
      <c r="F2986" s="76"/>
      <c r="G2986" s="117"/>
      <c r="I2986" s="81"/>
      <c r="L2986" s="117"/>
      <c r="P2986" s="81"/>
    </row>
    <row r="2987" spans="6:16">
      <c r="F2987" s="76"/>
      <c r="G2987" s="117"/>
      <c r="I2987" s="81"/>
      <c r="L2987" s="117"/>
      <c r="P2987" s="81"/>
    </row>
    <row r="2988" spans="6:16">
      <c r="F2988" s="76"/>
      <c r="G2988" s="117"/>
      <c r="I2988" s="81"/>
      <c r="L2988" s="117"/>
      <c r="P2988" s="81"/>
    </row>
    <row r="2989" spans="6:16">
      <c r="F2989" s="76"/>
      <c r="G2989" s="117"/>
      <c r="I2989" s="81"/>
      <c r="L2989" s="117"/>
      <c r="P2989" s="81"/>
    </row>
    <row r="2990" spans="6:16">
      <c r="F2990" s="76"/>
      <c r="G2990" s="117"/>
      <c r="I2990" s="81"/>
      <c r="L2990" s="117"/>
      <c r="P2990" s="81"/>
    </row>
    <row r="2991" spans="6:16">
      <c r="F2991" s="76"/>
      <c r="G2991" s="117"/>
      <c r="I2991" s="81"/>
      <c r="L2991" s="117"/>
      <c r="P2991" s="81"/>
    </row>
    <row r="2992" spans="6:16">
      <c r="F2992" s="76"/>
      <c r="G2992" s="117"/>
      <c r="I2992" s="81"/>
      <c r="L2992" s="117"/>
      <c r="P2992" s="81"/>
    </row>
    <row r="2993" spans="6:16">
      <c r="F2993" s="76"/>
      <c r="G2993" s="117"/>
      <c r="I2993" s="81"/>
      <c r="L2993" s="117"/>
      <c r="P2993" s="81"/>
    </row>
    <row r="2994" spans="6:16">
      <c r="F2994" s="76"/>
      <c r="G2994" s="117"/>
      <c r="I2994" s="81"/>
      <c r="L2994" s="117"/>
      <c r="P2994" s="81"/>
    </row>
    <row r="2995" spans="6:16">
      <c r="F2995" s="76"/>
      <c r="G2995" s="117"/>
      <c r="I2995" s="81"/>
      <c r="L2995" s="117"/>
      <c r="P2995" s="81"/>
    </row>
    <row r="2996" spans="6:16">
      <c r="F2996" s="76"/>
      <c r="G2996" s="117"/>
      <c r="I2996" s="81"/>
      <c r="L2996" s="117"/>
      <c r="P2996" s="81"/>
    </row>
    <row r="2997" spans="6:16">
      <c r="F2997" s="76"/>
      <c r="G2997" s="117"/>
      <c r="I2997" s="81"/>
      <c r="L2997" s="117"/>
      <c r="P2997" s="81"/>
    </row>
    <row r="2998" spans="6:16">
      <c r="F2998" s="76"/>
      <c r="G2998" s="117"/>
      <c r="I2998" s="81"/>
      <c r="L2998" s="117"/>
      <c r="P2998" s="81"/>
    </row>
    <row r="2999" spans="6:16">
      <c r="F2999" s="76"/>
      <c r="G2999" s="117"/>
      <c r="I2999" s="81"/>
      <c r="L2999" s="117"/>
      <c r="P2999" s="81"/>
    </row>
    <row r="3000" spans="6:16">
      <c r="F3000" s="76"/>
      <c r="G3000" s="117"/>
      <c r="I3000" s="81"/>
      <c r="L3000" s="117"/>
      <c r="P3000" s="81"/>
    </row>
    <row r="3001" spans="6:16">
      <c r="F3001" s="76"/>
      <c r="G3001" s="117"/>
      <c r="I3001" s="81"/>
      <c r="L3001" s="117"/>
      <c r="P3001" s="81"/>
    </row>
    <row r="3002" spans="6:16">
      <c r="F3002" s="76"/>
      <c r="G3002" s="117"/>
      <c r="I3002" s="81"/>
      <c r="L3002" s="117"/>
      <c r="P3002" s="81"/>
    </row>
    <row r="3003" spans="6:16">
      <c r="F3003" s="76"/>
      <c r="G3003" s="117"/>
      <c r="I3003" s="81"/>
      <c r="L3003" s="117"/>
      <c r="P3003" s="81"/>
    </row>
    <row r="3004" spans="6:16">
      <c r="F3004" s="76"/>
      <c r="G3004" s="117"/>
      <c r="I3004" s="81"/>
      <c r="L3004" s="117"/>
      <c r="P3004" s="81"/>
    </row>
    <row r="3005" spans="6:16">
      <c r="F3005" s="76"/>
      <c r="G3005" s="117"/>
      <c r="I3005" s="81"/>
      <c r="L3005" s="117"/>
      <c r="P3005" s="81"/>
    </row>
    <row r="3006" spans="6:16">
      <c r="F3006" s="76"/>
      <c r="G3006" s="117"/>
      <c r="I3006" s="81"/>
      <c r="L3006" s="117"/>
      <c r="P3006" s="81"/>
    </row>
    <row r="3007" spans="6:16">
      <c r="F3007" s="76"/>
      <c r="G3007" s="117"/>
      <c r="I3007" s="81"/>
      <c r="L3007" s="117"/>
      <c r="P3007" s="81"/>
    </row>
    <row r="3008" spans="6:16">
      <c r="F3008" s="76"/>
      <c r="G3008" s="117"/>
      <c r="I3008" s="81"/>
      <c r="L3008" s="117"/>
      <c r="P3008" s="81"/>
    </row>
    <row r="3009" spans="6:16">
      <c r="F3009" s="76"/>
      <c r="G3009" s="117"/>
      <c r="I3009" s="81"/>
      <c r="L3009" s="117"/>
      <c r="P3009" s="81"/>
    </row>
    <row r="3010" spans="6:16">
      <c r="F3010" s="76"/>
      <c r="G3010" s="117"/>
      <c r="I3010" s="81"/>
      <c r="L3010" s="117"/>
      <c r="P3010" s="81"/>
    </row>
    <row r="3011" spans="6:16">
      <c r="F3011" s="76"/>
      <c r="G3011" s="117"/>
      <c r="I3011" s="81"/>
      <c r="L3011" s="117"/>
      <c r="P3011" s="81"/>
    </row>
    <row r="3012" spans="6:16">
      <c r="F3012" s="76"/>
      <c r="G3012" s="117"/>
      <c r="I3012" s="81"/>
      <c r="L3012" s="117"/>
      <c r="P3012" s="81"/>
    </row>
    <row r="3013" spans="6:16">
      <c r="F3013" s="76"/>
      <c r="G3013" s="117"/>
      <c r="I3013" s="81"/>
      <c r="L3013" s="117"/>
      <c r="P3013" s="81"/>
    </row>
    <row r="3014" spans="6:16">
      <c r="F3014" s="76"/>
      <c r="G3014" s="117"/>
      <c r="I3014" s="81"/>
      <c r="L3014" s="117"/>
      <c r="P3014" s="81"/>
    </row>
    <row r="3015" spans="6:16">
      <c r="F3015" s="76"/>
      <c r="G3015" s="117"/>
      <c r="I3015" s="81"/>
      <c r="L3015" s="117"/>
      <c r="P3015" s="81"/>
    </row>
    <row r="3016" spans="6:16">
      <c r="F3016" s="76"/>
      <c r="G3016" s="117"/>
      <c r="I3016" s="81"/>
      <c r="L3016" s="117"/>
      <c r="P3016" s="81"/>
    </row>
    <row r="3017" spans="6:16">
      <c r="F3017" s="76"/>
      <c r="G3017" s="117"/>
      <c r="I3017" s="81"/>
      <c r="L3017" s="117"/>
      <c r="P3017" s="81"/>
    </row>
    <row r="3018" spans="6:16">
      <c r="F3018" s="76"/>
      <c r="G3018" s="117"/>
      <c r="I3018" s="81"/>
      <c r="L3018" s="117"/>
      <c r="P3018" s="81"/>
    </row>
    <row r="3019" spans="6:16">
      <c r="F3019" s="76"/>
      <c r="G3019" s="117"/>
      <c r="I3019" s="81"/>
      <c r="L3019" s="117"/>
      <c r="P3019" s="81"/>
    </row>
    <row r="3020" spans="6:16">
      <c r="F3020" s="76"/>
      <c r="G3020" s="117"/>
      <c r="I3020" s="81"/>
      <c r="L3020" s="117"/>
      <c r="P3020" s="81"/>
    </row>
    <row r="3021" spans="6:16">
      <c r="F3021" s="76"/>
      <c r="G3021" s="117"/>
      <c r="I3021" s="81"/>
      <c r="L3021" s="117"/>
      <c r="P3021" s="81"/>
    </row>
    <row r="3022" spans="6:16">
      <c r="F3022" s="76"/>
      <c r="G3022" s="117"/>
      <c r="I3022" s="81"/>
      <c r="L3022" s="117"/>
      <c r="P3022" s="81"/>
    </row>
    <row r="3023" spans="6:16">
      <c r="F3023" s="76"/>
      <c r="G3023" s="117"/>
      <c r="I3023" s="81"/>
      <c r="L3023" s="117"/>
      <c r="P3023" s="81"/>
    </row>
    <row r="3024" spans="6:16">
      <c r="F3024" s="76"/>
      <c r="G3024" s="117"/>
      <c r="I3024" s="81"/>
      <c r="L3024" s="117"/>
      <c r="P3024" s="81"/>
    </row>
    <row r="3025" spans="6:16">
      <c r="F3025" s="76"/>
      <c r="G3025" s="117"/>
      <c r="I3025" s="81"/>
      <c r="L3025" s="117"/>
      <c r="P3025" s="81"/>
    </row>
    <row r="3026" spans="6:16">
      <c r="F3026" s="76"/>
      <c r="G3026" s="117"/>
      <c r="I3026" s="81"/>
      <c r="L3026" s="117"/>
      <c r="P3026" s="81"/>
    </row>
    <row r="3027" spans="6:16">
      <c r="F3027" s="76"/>
      <c r="G3027" s="117"/>
      <c r="I3027" s="81"/>
      <c r="L3027" s="117"/>
      <c r="P3027" s="81"/>
    </row>
    <row r="3028" spans="6:16">
      <c r="F3028" s="76"/>
      <c r="G3028" s="117"/>
      <c r="I3028" s="81"/>
      <c r="L3028" s="117"/>
      <c r="P3028" s="81"/>
    </row>
    <row r="3029" spans="6:16">
      <c r="F3029" s="76"/>
      <c r="G3029" s="117"/>
      <c r="I3029" s="81"/>
      <c r="L3029" s="117"/>
      <c r="P3029" s="81"/>
    </row>
    <row r="3030" spans="6:16">
      <c r="F3030" s="76"/>
      <c r="G3030" s="117"/>
      <c r="I3030" s="81"/>
      <c r="L3030" s="117"/>
      <c r="P3030" s="81"/>
    </row>
    <row r="3031" spans="6:16">
      <c r="F3031" s="76"/>
      <c r="G3031" s="117"/>
      <c r="I3031" s="81"/>
      <c r="L3031" s="117"/>
      <c r="P3031" s="81"/>
    </row>
    <row r="3032" spans="6:16">
      <c r="F3032" s="76"/>
      <c r="G3032" s="117"/>
      <c r="I3032" s="81"/>
      <c r="L3032" s="117"/>
      <c r="P3032" s="81"/>
    </row>
    <row r="3033" spans="6:16">
      <c r="F3033" s="76"/>
      <c r="G3033" s="117"/>
      <c r="I3033" s="81"/>
      <c r="L3033" s="117"/>
      <c r="P3033" s="81"/>
    </row>
    <row r="3034" spans="6:16">
      <c r="F3034" s="76"/>
      <c r="G3034" s="117"/>
      <c r="I3034" s="81"/>
      <c r="L3034" s="117"/>
      <c r="P3034" s="81"/>
    </row>
    <row r="3035" spans="6:16">
      <c r="F3035" s="76"/>
      <c r="G3035" s="117"/>
      <c r="I3035" s="81"/>
      <c r="L3035" s="117"/>
      <c r="P3035" s="81"/>
    </row>
    <row r="3036" spans="6:16">
      <c r="F3036" s="76"/>
      <c r="G3036" s="117"/>
      <c r="I3036" s="81"/>
      <c r="L3036" s="117"/>
      <c r="P3036" s="81"/>
    </row>
    <row r="3037" spans="6:16">
      <c r="F3037" s="76"/>
      <c r="G3037" s="117"/>
      <c r="I3037" s="81"/>
      <c r="L3037" s="117"/>
      <c r="P3037" s="81"/>
    </row>
    <row r="3038" spans="6:16">
      <c r="F3038" s="76"/>
      <c r="G3038" s="117"/>
      <c r="I3038" s="81"/>
      <c r="L3038" s="117"/>
      <c r="P3038" s="81"/>
    </row>
    <row r="3039" spans="6:16">
      <c r="F3039" s="76"/>
      <c r="G3039" s="117"/>
      <c r="I3039" s="81"/>
      <c r="L3039" s="117"/>
      <c r="P3039" s="81"/>
    </row>
    <row r="3040" spans="6:16">
      <c r="F3040" s="76"/>
      <c r="G3040" s="117"/>
      <c r="I3040" s="81"/>
      <c r="L3040" s="117"/>
      <c r="P3040" s="81"/>
    </row>
    <row r="3041" spans="6:16">
      <c r="F3041" s="76"/>
      <c r="G3041" s="117"/>
      <c r="I3041" s="81"/>
      <c r="L3041" s="117"/>
      <c r="P3041" s="81"/>
    </row>
    <row r="3042" spans="6:16">
      <c r="F3042" s="76"/>
      <c r="G3042" s="117"/>
      <c r="I3042" s="81"/>
      <c r="L3042" s="117"/>
      <c r="P3042" s="81"/>
    </row>
    <row r="3043" spans="6:16">
      <c r="F3043" s="76"/>
      <c r="G3043" s="117"/>
      <c r="I3043" s="81"/>
      <c r="L3043" s="117"/>
      <c r="P3043" s="81"/>
    </row>
    <row r="3044" spans="6:16">
      <c r="F3044" s="76"/>
      <c r="G3044" s="117"/>
      <c r="I3044" s="81"/>
      <c r="L3044" s="117"/>
      <c r="P3044" s="81"/>
    </row>
    <row r="3045" spans="6:16">
      <c r="F3045" s="76"/>
      <c r="G3045" s="117"/>
      <c r="I3045" s="81"/>
      <c r="L3045" s="117"/>
      <c r="P3045" s="81"/>
    </row>
    <row r="3046" spans="6:16">
      <c r="F3046" s="76"/>
      <c r="G3046" s="117"/>
      <c r="I3046" s="81"/>
      <c r="L3046" s="117"/>
      <c r="P3046" s="81"/>
    </row>
    <row r="3047" spans="6:16">
      <c r="F3047" s="76"/>
      <c r="G3047" s="117"/>
      <c r="I3047" s="81"/>
      <c r="L3047" s="117"/>
      <c r="P3047" s="81"/>
    </row>
    <row r="3048" spans="6:16">
      <c r="F3048" s="76"/>
      <c r="G3048" s="117"/>
      <c r="I3048" s="81"/>
      <c r="L3048" s="117"/>
      <c r="P3048" s="81"/>
    </row>
    <row r="3049" spans="6:16">
      <c r="F3049" s="76"/>
      <c r="G3049" s="117"/>
      <c r="I3049" s="81"/>
      <c r="L3049" s="117"/>
      <c r="P3049" s="81"/>
    </row>
    <row r="3050" spans="6:16">
      <c r="F3050" s="76"/>
      <c r="G3050" s="117"/>
      <c r="I3050" s="81"/>
      <c r="L3050" s="117"/>
      <c r="P3050" s="81"/>
    </row>
    <row r="3051" spans="6:16">
      <c r="F3051" s="76"/>
      <c r="G3051" s="117"/>
      <c r="I3051" s="81"/>
      <c r="L3051" s="117"/>
      <c r="P3051" s="81"/>
    </row>
    <row r="3052" spans="6:16">
      <c r="F3052" s="76"/>
      <c r="G3052" s="117"/>
      <c r="I3052" s="81"/>
      <c r="L3052" s="117"/>
      <c r="P3052" s="81"/>
    </row>
    <row r="3053" spans="6:16">
      <c r="F3053" s="76"/>
      <c r="G3053" s="117"/>
      <c r="I3053" s="81"/>
      <c r="L3053" s="117"/>
      <c r="P3053" s="81"/>
    </row>
    <row r="3054" spans="6:16">
      <c r="F3054" s="76"/>
      <c r="G3054" s="117"/>
      <c r="I3054" s="81"/>
      <c r="L3054" s="117"/>
      <c r="P3054" s="81"/>
    </row>
    <row r="3055" spans="6:16">
      <c r="F3055" s="76"/>
      <c r="G3055" s="117"/>
      <c r="I3055" s="81"/>
      <c r="L3055" s="117"/>
      <c r="P3055" s="81"/>
    </row>
    <row r="3056" spans="6:16">
      <c r="F3056" s="76"/>
      <c r="G3056" s="117"/>
      <c r="I3056" s="81"/>
      <c r="L3056" s="117"/>
      <c r="P3056" s="81"/>
    </row>
    <row r="3057" spans="6:16">
      <c r="F3057" s="76"/>
      <c r="G3057" s="117"/>
      <c r="I3057" s="81"/>
      <c r="L3057" s="117"/>
      <c r="P3057" s="81"/>
    </row>
    <row r="3058" spans="6:16">
      <c r="F3058" s="76"/>
      <c r="G3058" s="117"/>
      <c r="I3058" s="81"/>
      <c r="L3058" s="117"/>
      <c r="P3058" s="81"/>
    </row>
    <row r="3059" spans="6:16">
      <c r="F3059" s="76"/>
      <c r="G3059" s="117"/>
      <c r="I3059" s="81"/>
      <c r="L3059" s="117"/>
      <c r="P3059" s="81"/>
    </row>
    <row r="3060" spans="6:16">
      <c r="F3060" s="76"/>
      <c r="G3060" s="117"/>
      <c r="I3060" s="81"/>
      <c r="L3060" s="117"/>
      <c r="P3060" s="81"/>
    </row>
    <row r="3061" spans="6:16">
      <c r="F3061" s="76"/>
      <c r="G3061" s="117"/>
      <c r="I3061" s="81"/>
      <c r="L3061" s="117"/>
      <c r="P3061" s="81"/>
    </row>
    <row r="3062" spans="6:16">
      <c r="F3062" s="76"/>
      <c r="G3062" s="117"/>
      <c r="I3062" s="81"/>
      <c r="L3062" s="117"/>
      <c r="P3062" s="81"/>
    </row>
    <row r="3063" spans="6:16">
      <c r="F3063" s="76"/>
      <c r="G3063" s="117"/>
      <c r="I3063" s="81"/>
      <c r="L3063" s="117"/>
      <c r="P3063" s="81"/>
    </row>
    <row r="3064" spans="6:16">
      <c r="F3064" s="76"/>
      <c r="G3064" s="117"/>
      <c r="I3064" s="81"/>
      <c r="L3064" s="117"/>
      <c r="P3064" s="81"/>
    </row>
    <row r="3065" spans="6:16">
      <c r="F3065" s="76"/>
      <c r="G3065" s="117"/>
      <c r="I3065" s="81"/>
      <c r="L3065" s="117"/>
      <c r="P3065" s="81"/>
    </row>
    <row r="3066" spans="6:16">
      <c r="F3066" s="76"/>
      <c r="G3066" s="117"/>
      <c r="I3066" s="81"/>
      <c r="L3066" s="117"/>
      <c r="P3066" s="81"/>
    </row>
    <row r="3067" spans="6:16">
      <c r="F3067" s="76"/>
      <c r="G3067" s="117"/>
      <c r="I3067" s="81"/>
      <c r="L3067" s="117"/>
      <c r="P3067" s="81"/>
    </row>
    <row r="3068" spans="6:16">
      <c r="F3068" s="76"/>
      <c r="G3068" s="117"/>
      <c r="I3068" s="81"/>
      <c r="L3068" s="117"/>
      <c r="P3068" s="81"/>
    </row>
    <row r="3069" spans="6:16">
      <c r="F3069" s="76"/>
      <c r="G3069" s="117"/>
      <c r="I3069" s="81"/>
      <c r="L3069" s="117"/>
      <c r="P3069" s="81"/>
    </row>
    <row r="3070" spans="6:16">
      <c r="F3070" s="76"/>
      <c r="G3070" s="117"/>
      <c r="I3070" s="81"/>
      <c r="L3070" s="117"/>
      <c r="P3070" s="81"/>
    </row>
    <row r="3071" spans="6:16">
      <c r="F3071" s="76"/>
      <c r="G3071" s="117"/>
      <c r="I3071" s="81"/>
      <c r="L3071" s="117"/>
      <c r="P3071" s="81"/>
    </row>
    <row r="3072" spans="6:16">
      <c r="F3072" s="76"/>
      <c r="G3072" s="117"/>
      <c r="I3072" s="81"/>
      <c r="L3072" s="117"/>
      <c r="P3072" s="81"/>
    </row>
    <row r="3073" spans="6:16">
      <c r="F3073" s="76"/>
      <c r="G3073" s="117"/>
      <c r="I3073" s="81"/>
      <c r="L3073" s="117"/>
      <c r="P3073" s="81"/>
    </row>
    <row r="3074" spans="6:16">
      <c r="F3074" s="76"/>
      <c r="G3074" s="117"/>
      <c r="I3074" s="81"/>
      <c r="L3074" s="117"/>
      <c r="P3074" s="81"/>
    </row>
    <row r="3075" spans="6:16">
      <c r="F3075" s="76"/>
      <c r="G3075" s="117"/>
      <c r="I3075" s="81"/>
      <c r="L3075" s="117"/>
      <c r="P3075" s="81"/>
    </row>
    <row r="3076" spans="6:16">
      <c r="F3076" s="76"/>
      <c r="G3076" s="117"/>
      <c r="I3076" s="81"/>
      <c r="L3076" s="117"/>
      <c r="P3076" s="81"/>
    </row>
    <row r="3077" spans="6:16">
      <c r="F3077" s="76"/>
      <c r="G3077" s="117"/>
      <c r="I3077" s="81"/>
      <c r="L3077" s="117"/>
      <c r="P3077" s="81"/>
    </row>
    <row r="3078" spans="6:16">
      <c r="F3078" s="76"/>
      <c r="G3078" s="117"/>
      <c r="I3078" s="81"/>
      <c r="L3078" s="117"/>
      <c r="P3078" s="81"/>
    </row>
    <row r="3079" spans="6:16">
      <c r="F3079" s="76"/>
      <c r="G3079" s="117"/>
      <c r="I3079" s="81"/>
      <c r="L3079" s="117"/>
      <c r="P3079" s="81"/>
    </row>
    <row r="3080" spans="6:16">
      <c r="F3080" s="76"/>
      <c r="G3080" s="117"/>
      <c r="I3080" s="81"/>
      <c r="L3080" s="117"/>
      <c r="P3080" s="81"/>
    </row>
    <row r="3081" spans="6:16">
      <c r="F3081" s="76"/>
      <c r="G3081" s="117"/>
      <c r="I3081" s="81"/>
      <c r="L3081" s="117"/>
      <c r="P3081" s="81"/>
    </row>
    <row r="3082" spans="6:16">
      <c r="F3082" s="76"/>
      <c r="G3082" s="117"/>
      <c r="I3082" s="81"/>
      <c r="L3082" s="117"/>
      <c r="P3082" s="81"/>
    </row>
    <row r="3083" spans="6:16">
      <c r="F3083" s="76"/>
      <c r="G3083" s="117"/>
      <c r="I3083" s="81"/>
      <c r="L3083" s="117"/>
      <c r="P3083" s="81"/>
    </row>
    <row r="3084" spans="6:16">
      <c r="F3084" s="76"/>
      <c r="G3084" s="117"/>
      <c r="I3084" s="81"/>
      <c r="L3084" s="117"/>
      <c r="P3084" s="81"/>
    </row>
    <row r="3085" spans="6:16">
      <c r="F3085" s="76"/>
      <c r="G3085" s="117"/>
      <c r="I3085" s="81"/>
      <c r="L3085" s="117"/>
      <c r="P3085" s="81"/>
    </row>
    <row r="3086" spans="6:16">
      <c r="F3086" s="76"/>
      <c r="G3086" s="117"/>
      <c r="I3086" s="81"/>
      <c r="L3086" s="117"/>
      <c r="P3086" s="81"/>
    </row>
    <row r="3087" spans="6:16">
      <c r="F3087" s="76"/>
      <c r="G3087" s="117"/>
      <c r="I3087" s="81"/>
      <c r="L3087" s="117"/>
      <c r="P3087" s="81"/>
    </row>
    <row r="3088" spans="6:16">
      <c r="F3088" s="76"/>
      <c r="G3088" s="117"/>
      <c r="I3088" s="81"/>
      <c r="L3088" s="117"/>
      <c r="P3088" s="81"/>
    </row>
    <row r="3089" spans="6:16">
      <c r="F3089" s="76"/>
      <c r="G3089" s="117"/>
      <c r="I3089" s="81"/>
      <c r="L3089" s="117"/>
      <c r="P3089" s="81"/>
    </row>
    <row r="3090" spans="6:16">
      <c r="F3090" s="76"/>
      <c r="G3090" s="117"/>
      <c r="I3090" s="81"/>
      <c r="L3090" s="117"/>
      <c r="P3090" s="81"/>
    </row>
    <row r="3091" spans="6:16">
      <c r="F3091" s="76"/>
      <c r="G3091" s="117"/>
      <c r="I3091" s="81"/>
      <c r="L3091" s="117"/>
      <c r="P3091" s="81"/>
    </row>
    <row r="3092" spans="6:16">
      <c r="F3092" s="76"/>
      <c r="G3092" s="117"/>
      <c r="I3092" s="81"/>
      <c r="L3092" s="117"/>
      <c r="P3092" s="81"/>
    </row>
    <row r="3093" spans="6:16">
      <c r="F3093" s="76"/>
      <c r="G3093" s="117"/>
      <c r="I3093" s="81"/>
      <c r="L3093" s="117"/>
      <c r="P3093" s="81"/>
    </row>
    <row r="3094" spans="6:16">
      <c r="F3094" s="76"/>
      <c r="G3094" s="117"/>
      <c r="I3094" s="81"/>
      <c r="L3094" s="117"/>
      <c r="P3094" s="81"/>
    </row>
    <row r="3095" spans="6:16">
      <c r="F3095" s="76"/>
      <c r="G3095" s="117"/>
      <c r="I3095" s="81"/>
      <c r="L3095" s="117"/>
      <c r="P3095" s="81"/>
    </row>
    <row r="3096" spans="6:16">
      <c r="F3096" s="76"/>
      <c r="G3096" s="117"/>
      <c r="I3096" s="81"/>
      <c r="L3096" s="117"/>
      <c r="P3096" s="81"/>
    </row>
    <row r="3097" spans="6:16">
      <c r="F3097" s="76"/>
      <c r="G3097" s="117"/>
      <c r="I3097" s="81"/>
      <c r="L3097" s="117"/>
      <c r="P3097" s="81"/>
    </row>
    <row r="3098" spans="6:16">
      <c r="F3098" s="76"/>
      <c r="G3098" s="117"/>
      <c r="I3098" s="81"/>
      <c r="L3098" s="117"/>
      <c r="P3098" s="81"/>
    </row>
    <row r="3099" spans="6:16">
      <c r="F3099" s="76"/>
      <c r="G3099" s="117"/>
      <c r="I3099" s="81"/>
      <c r="L3099" s="117"/>
      <c r="P3099" s="81"/>
    </row>
    <row r="3100" spans="6:16">
      <c r="F3100" s="76"/>
      <c r="G3100" s="117"/>
      <c r="I3100" s="81"/>
      <c r="L3100" s="117"/>
      <c r="P3100" s="81"/>
    </row>
    <row r="3101" spans="6:16">
      <c r="F3101" s="76"/>
      <c r="G3101" s="117"/>
      <c r="I3101" s="81"/>
      <c r="L3101" s="117"/>
      <c r="P3101" s="81"/>
    </row>
    <row r="3102" spans="6:16">
      <c r="F3102" s="76"/>
      <c r="G3102" s="117"/>
      <c r="I3102" s="81"/>
      <c r="L3102" s="117"/>
      <c r="P3102" s="81"/>
    </row>
    <row r="3103" spans="6:16">
      <c r="F3103" s="76"/>
      <c r="G3103" s="117"/>
      <c r="I3103" s="81"/>
      <c r="L3103" s="117"/>
      <c r="P3103" s="81"/>
    </row>
    <row r="3104" spans="6:16">
      <c r="F3104" s="76"/>
      <c r="G3104" s="117"/>
      <c r="I3104" s="81"/>
      <c r="L3104" s="117"/>
      <c r="P3104" s="81"/>
    </row>
    <row r="3105" spans="6:16">
      <c r="F3105" s="76"/>
      <c r="G3105" s="117"/>
      <c r="I3105" s="81"/>
      <c r="L3105" s="117"/>
      <c r="P3105" s="81"/>
    </row>
    <row r="3106" spans="6:16">
      <c r="F3106" s="76"/>
      <c r="G3106" s="117"/>
      <c r="I3106" s="81"/>
      <c r="L3106" s="117"/>
      <c r="P3106" s="81"/>
    </row>
    <row r="3107" spans="6:16">
      <c r="F3107" s="76"/>
      <c r="G3107" s="117"/>
      <c r="I3107" s="81"/>
      <c r="L3107" s="117"/>
      <c r="P3107" s="81"/>
    </row>
    <row r="3108" spans="6:16">
      <c r="F3108" s="76"/>
      <c r="G3108" s="117"/>
      <c r="I3108" s="81"/>
      <c r="L3108" s="117"/>
      <c r="P3108" s="81"/>
    </row>
    <row r="3109" spans="6:16">
      <c r="F3109" s="76"/>
      <c r="G3109" s="117"/>
      <c r="I3109" s="81"/>
      <c r="L3109" s="117"/>
      <c r="P3109" s="81"/>
    </row>
    <row r="3110" spans="6:16">
      <c r="F3110" s="76"/>
      <c r="G3110" s="117"/>
      <c r="I3110" s="81"/>
      <c r="L3110" s="117"/>
      <c r="P3110" s="81"/>
    </row>
    <row r="3111" spans="6:16">
      <c r="F3111" s="76"/>
      <c r="G3111" s="117"/>
      <c r="I3111" s="81"/>
      <c r="L3111" s="117"/>
      <c r="P3111" s="81"/>
    </row>
    <row r="3112" spans="6:16">
      <c r="F3112" s="76"/>
      <c r="G3112" s="117"/>
      <c r="I3112" s="81"/>
      <c r="L3112" s="117"/>
      <c r="P3112" s="81"/>
    </row>
    <row r="3113" spans="6:16">
      <c r="F3113" s="76"/>
      <c r="G3113" s="117"/>
      <c r="I3113" s="81"/>
      <c r="L3113" s="117"/>
      <c r="P3113" s="81"/>
    </row>
    <row r="3114" spans="6:16">
      <c r="F3114" s="76"/>
      <c r="G3114" s="117"/>
      <c r="I3114" s="81"/>
      <c r="L3114" s="117"/>
      <c r="P3114" s="81"/>
    </row>
    <row r="3115" spans="6:16">
      <c r="F3115" s="76"/>
      <c r="G3115" s="117"/>
      <c r="I3115" s="81"/>
      <c r="L3115" s="117"/>
      <c r="P3115" s="81"/>
    </row>
    <row r="3116" spans="6:16">
      <c r="F3116" s="76"/>
      <c r="G3116" s="117"/>
      <c r="I3116" s="81"/>
      <c r="L3116" s="117"/>
      <c r="P3116" s="81"/>
    </row>
    <row r="3117" spans="6:16">
      <c r="F3117" s="76"/>
      <c r="G3117" s="117"/>
      <c r="I3117" s="81"/>
      <c r="L3117" s="117"/>
      <c r="P3117" s="81"/>
    </row>
    <row r="3118" spans="6:16">
      <c r="F3118" s="76"/>
      <c r="G3118" s="117"/>
      <c r="I3118" s="81"/>
      <c r="L3118" s="117"/>
      <c r="P3118" s="81"/>
    </row>
    <row r="3119" spans="6:16">
      <c r="F3119" s="76"/>
      <c r="G3119" s="117"/>
      <c r="I3119" s="81"/>
      <c r="L3119" s="117"/>
      <c r="P3119" s="81"/>
    </row>
    <row r="3120" spans="6:16">
      <c r="F3120" s="76"/>
      <c r="G3120" s="117"/>
      <c r="I3120" s="81"/>
      <c r="L3120" s="117"/>
      <c r="P3120" s="81"/>
    </row>
    <row r="3121" spans="6:16">
      <c r="F3121" s="76"/>
      <c r="G3121" s="117"/>
      <c r="I3121" s="81"/>
      <c r="L3121" s="117"/>
      <c r="P3121" s="81"/>
    </row>
    <row r="3122" spans="6:16">
      <c r="F3122" s="76"/>
      <c r="G3122" s="117"/>
      <c r="I3122" s="81"/>
      <c r="L3122" s="117"/>
      <c r="P3122" s="81"/>
    </row>
    <row r="3123" spans="6:16">
      <c r="F3123" s="76"/>
      <c r="G3123" s="117"/>
      <c r="I3123" s="81"/>
      <c r="L3123" s="117"/>
      <c r="P3123" s="81"/>
    </row>
    <row r="3124" spans="6:16">
      <c r="F3124" s="76"/>
      <c r="G3124" s="117"/>
      <c r="I3124" s="81"/>
      <c r="L3124" s="117"/>
      <c r="P3124" s="81"/>
    </row>
    <row r="3125" spans="6:16">
      <c r="F3125" s="76"/>
      <c r="G3125" s="117"/>
      <c r="I3125" s="81"/>
      <c r="L3125" s="117"/>
      <c r="P3125" s="81"/>
    </row>
    <row r="3126" spans="6:16">
      <c r="F3126" s="76"/>
      <c r="G3126" s="117"/>
      <c r="I3126" s="81"/>
      <c r="L3126" s="117"/>
      <c r="P3126" s="81"/>
    </row>
    <row r="3127" spans="6:16">
      <c r="F3127" s="76"/>
      <c r="G3127" s="117"/>
      <c r="I3127" s="81"/>
      <c r="L3127" s="117"/>
      <c r="P3127" s="81"/>
    </row>
    <row r="3128" spans="6:16">
      <c r="F3128" s="76"/>
      <c r="G3128" s="117"/>
      <c r="I3128" s="81"/>
      <c r="L3128" s="117"/>
      <c r="P3128" s="81"/>
    </row>
    <row r="3129" spans="6:16">
      <c r="F3129" s="76"/>
      <c r="G3129" s="117"/>
      <c r="I3129" s="81"/>
      <c r="L3129" s="117"/>
      <c r="P3129" s="81"/>
    </row>
    <row r="3130" spans="6:16">
      <c r="F3130" s="76"/>
      <c r="G3130" s="117"/>
      <c r="I3130" s="81"/>
      <c r="L3130" s="117"/>
      <c r="P3130" s="81"/>
    </row>
    <row r="3131" spans="6:16">
      <c r="F3131" s="76"/>
      <c r="G3131" s="117"/>
      <c r="I3131" s="81"/>
      <c r="L3131" s="117"/>
      <c r="P3131" s="81"/>
    </row>
    <row r="3132" spans="6:16">
      <c r="F3132" s="76"/>
      <c r="G3132" s="117"/>
      <c r="I3132" s="81"/>
      <c r="L3132" s="117"/>
      <c r="P3132" s="81"/>
    </row>
    <row r="3133" spans="6:16">
      <c r="F3133" s="76"/>
      <c r="G3133" s="117"/>
      <c r="I3133" s="81"/>
      <c r="L3133" s="117"/>
      <c r="P3133" s="81"/>
    </row>
    <row r="3134" spans="6:16">
      <c r="F3134" s="76"/>
      <c r="G3134" s="117"/>
      <c r="I3134" s="81"/>
      <c r="L3134" s="117"/>
      <c r="P3134" s="81"/>
    </row>
    <row r="3135" spans="6:16">
      <c r="F3135" s="76"/>
      <c r="G3135" s="117"/>
      <c r="I3135" s="81"/>
      <c r="L3135" s="117"/>
      <c r="P3135" s="81"/>
    </row>
    <row r="3136" spans="6:16">
      <c r="F3136" s="76"/>
      <c r="G3136" s="117"/>
      <c r="I3136" s="81"/>
      <c r="L3136" s="117"/>
      <c r="P3136" s="81"/>
    </row>
    <row r="3137" spans="6:16">
      <c r="F3137" s="76"/>
      <c r="G3137" s="117"/>
      <c r="I3137" s="81"/>
      <c r="L3137" s="117"/>
      <c r="P3137" s="81"/>
    </row>
    <row r="3138" spans="6:16">
      <c r="F3138" s="76"/>
      <c r="G3138" s="117"/>
      <c r="I3138" s="81"/>
      <c r="L3138" s="117"/>
      <c r="P3138" s="81"/>
    </row>
    <row r="3139" spans="6:16">
      <c r="F3139" s="76"/>
      <c r="G3139" s="117"/>
      <c r="I3139" s="81"/>
      <c r="L3139" s="117"/>
      <c r="P3139" s="81"/>
    </row>
    <row r="3140" spans="6:16">
      <c r="F3140" s="76"/>
      <c r="G3140" s="117"/>
      <c r="I3140" s="81"/>
      <c r="L3140" s="117"/>
      <c r="P3140" s="81"/>
    </row>
    <row r="3141" spans="6:16">
      <c r="F3141" s="76"/>
      <c r="G3141" s="117"/>
      <c r="I3141" s="81"/>
      <c r="L3141" s="117"/>
      <c r="P3141" s="81"/>
    </row>
    <row r="3142" spans="6:16">
      <c r="F3142" s="76"/>
      <c r="G3142" s="117"/>
      <c r="I3142" s="81"/>
      <c r="L3142" s="117"/>
      <c r="P3142" s="81"/>
    </row>
    <row r="3143" spans="6:16">
      <c r="F3143" s="76"/>
      <c r="G3143" s="117"/>
      <c r="I3143" s="81"/>
      <c r="L3143" s="117"/>
      <c r="P3143" s="81"/>
    </row>
    <row r="3144" spans="6:16">
      <c r="F3144" s="76"/>
      <c r="G3144" s="117"/>
      <c r="I3144" s="81"/>
      <c r="L3144" s="117"/>
      <c r="P3144" s="81"/>
    </row>
    <row r="3145" spans="6:16">
      <c r="F3145" s="76"/>
      <c r="G3145" s="117"/>
      <c r="I3145" s="81"/>
      <c r="L3145" s="117"/>
      <c r="P3145" s="81"/>
    </row>
    <row r="3146" spans="6:16">
      <c r="F3146" s="76"/>
      <c r="G3146" s="117"/>
      <c r="I3146" s="81"/>
      <c r="L3146" s="117"/>
      <c r="P3146" s="81"/>
    </row>
    <row r="3147" spans="6:16">
      <c r="F3147" s="76"/>
      <c r="G3147" s="117"/>
      <c r="I3147" s="81"/>
      <c r="L3147" s="117"/>
      <c r="P3147" s="81"/>
    </row>
    <row r="3148" spans="6:16">
      <c r="F3148" s="76"/>
      <c r="G3148" s="117"/>
      <c r="I3148" s="81"/>
      <c r="L3148" s="117"/>
      <c r="P3148" s="81"/>
    </row>
    <row r="3149" spans="6:16">
      <c r="F3149" s="76"/>
      <c r="G3149" s="117"/>
      <c r="I3149" s="81"/>
      <c r="L3149" s="117"/>
      <c r="P3149" s="81"/>
    </row>
    <row r="3150" spans="6:16">
      <c r="F3150" s="76"/>
      <c r="G3150" s="117"/>
      <c r="I3150" s="81"/>
      <c r="L3150" s="117"/>
      <c r="P3150" s="81"/>
    </row>
    <row r="3151" spans="6:16">
      <c r="F3151" s="76"/>
      <c r="G3151" s="117"/>
      <c r="I3151" s="81"/>
      <c r="L3151" s="117"/>
      <c r="P3151" s="81"/>
    </row>
    <row r="3152" spans="6:16">
      <c r="F3152" s="76"/>
      <c r="G3152" s="117"/>
      <c r="I3152" s="81"/>
      <c r="L3152" s="117"/>
      <c r="P3152" s="81"/>
    </row>
    <row r="3153" spans="6:16">
      <c r="F3153" s="76"/>
      <c r="G3153" s="117"/>
      <c r="I3153" s="81"/>
      <c r="L3153" s="117"/>
      <c r="P3153" s="81"/>
    </row>
    <row r="3154" spans="6:16">
      <c r="F3154" s="76"/>
      <c r="G3154" s="117"/>
      <c r="I3154" s="81"/>
      <c r="L3154" s="117"/>
      <c r="P3154" s="81"/>
    </row>
    <row r="3155" spans="6:16">
      <c r="F3155" s="76"/>
      <c r="G3155" s="117"/>
      <c r="I3155" s="81"/>
      <c r="L3155" s="117"/>
      <c r="P3155" s="81"/>
    </row>
    <row r="3156" spans="6:16">
      <c r="F3156" s="76"/>
      <c r="G3156" s="117"/>
      <c r="I3156" s="81"/>
      <c r="L3156" s="117"/>
      <c r="P3156" s="81"/>
    </row>
    <row r="3157" spans="6:16">
      <c r="F3157" s="76"/>
      <c r="G3157" s="117"/>
      <c r="I3157" s="81"/>
      <c r="L3157" s="117"/>
      <c r="P3157" s="81"/>
    </row>
    <row r="3158" spans="6:16">
      <c r="F3158" s="76"/>
      <c r="G3158" s="117"/>
      <c r="I3158" s="81"/>
      <c r="L3158" s="117"/>
      <c r="P3158" s="81"/>
    </row>
    <row r="3159" spans="6:16">
      <c r="F3159" s="76"/>
      <c r="G3159" s="117"/>
      <c r="I3159" s="81"/>
      <c r="L3159" s="117"/>
      <c r="P3159" s="81"/>
    </row>
    <row r="3160" spans="6:16">
      <c r="F3160" s="76"/>
      <c r="G3160" s="117"/>
      <c r="I3160" s="81"/>
      <c r="L3160" s="117"/>
      <c r="P3160" s="81"/>
    </row>
    <row r="3161" spans="6:16">
      <c r="F3161" s="76"/>
      <c r="G3161" s="117"/>
      <c r="I3161" s="81"/>
      <c r="L3161" s="117"/>
      <c r="P3161" s="81"/>
    </row>
    <row r="3162" spans="6:16">
      <c r="F3162" s="76"/>
      <c r="G3162" s="117"/>
      <c r="I3162" s="81"/>
      <c r="L3162" s="117"/>
      <c r="P3162" s="81"/>
    </row>
    <row r="3163" spans="6:16">
      <c r="F3163" s="76"/>
      <c r="G3163" s="117"/>
      <c r="I3163" s="81"/>
      <c r="L3163" s="117"/>
      <c r="P3163" s="81"/>
    </row>
    <row r="3164" spans="6:16">
      <c r="F3164" s="76"/>
      <c r="G3164" s="117"/>
      <c r="I3164" s="81"/>
      <c r="L3164" s="117"/>
      <c r="P3164" s="81"/>
    </row>
    <row r="3165" spans="6:16">
      <c r="F3165" s="76"/>
      <c r="G3165" s="117"/>
      <c r="I3165" s="81"/>
      <c r="L3165" s="117"/>
      <c r="P3165" s="81"/>
    </row>
    <row r="3166" spans="6:16">
      <c r="F3166" s="76"/>
      <c r="G3166" s="117"/>
      <c r="I3166" s="81"/>
      <c r="L3166" s="117"/>
      <c r="P3166" s="81"/>
    </row>
    <row r="3167" spans="6:16">
      <c r="F3167" s="76"/>
      <c r="G3167" s="117"/>
      <c r="I3167" s="81"/>
      <c r="L3167" s="117"/>
      <c r="P3167" s="81"/>
    </row>
    <row r="3168" spans="6:16">
      <c r="F3168" s="76"/>
      <c r="G3168" s="117"/>
      <c r="I3168" s="81"/>
      <c r="L3168" s="117"/>
      <c r="P3168" s="81"/>
    </row>
    <row r="3169" spans="6:16">
      <c r="F3169" s="76"/>
      <c r="G3169" s="117"/>
      <c r="I3169" s="81"/>
      <c r="L3169" s="117"/>
      <c r="P3169" s="81"/>
    </row>
    <row r="3170" spans="6:16">
      <c r="F3170" s="76"/>
      <c r="G3170" s="117"/>
      <c r="I3170" s="81"/>
      <c r="L3170" s="117"/>
      <c r="P3170" s="81"/>
    </row>
    <row r="3171" spans="6:16">
      <c r="F3171" s="76"/>
      <c r="G3171" s="117"/>
      <c r="I3171" s="81"/>
      <c r="L3171" s="117"/>
      <c r="P3171" s="81"/>
    </row>
    <row r="3172" spans="6:16">
      <c r="F3172" s="76"/>
      <c r="G3172" s="117"/>
      <c r="I3172" s="81"/>
      <c r="L3172" s="117"/>
      <c r="P3172" s="81"/>
    </row>
    <row r="3173" spans="6:16">
      <c r="F3173" s="76"/>
      <c r="G3173" s="117"/>
      <c r="I3173" s="81"/>
      <c r="L3173" s="117"/>
      <c r="P3173" s="81"/>
    </row>
    <row r="3174" spans="6:16">
      <c r="F3174" s="76"/>
      <c r="G3174" s="117"/>
      <c r="I3174" s="81"/>
      <c r="L3174" s="117"/>
      <c r="P3174" s="81"/>
    </row>
    <row r="3175" spans="6:16">
      <c r="F3175" s="76"/>
      <c r="G3175" s="117"/>
      <c r="I3175" s="81"/>
      <c r="L3175" s="117"/>
      <c r="P3175" s="81"/>
    </row>
    <row r="3176" spans="6:16">
      <c r="F3176" s="76"/>
      <c r="G3176" s="117"/>
      <c r="I3176" s="81"/>
      <c r="L3176" s="117"/>
      <c r="P3176" s="81"/>
    </row>
    <row r="3177" spans="6:16">
      <c r="F3177" s="76"/>
      <c r="G3177" s="117"/>
      <c r="I3177" s="81"/>
      <c r="L3177" s="117"/>
      <c r="P3177" s="81"/>
    </row>
    <row r="3178" spans="6:16">
      <c r="F3178" s="76"/>
      <c r="G3178" s="117"/>
      <c r="I3178" s="81"/>
      <c r="L3178" s="117"/>
      <c r="P3178" s="81"/>
    </row>
    <row r="3179" spans="6:16">
      <c r="F3179" s="76"/>
      <c r="G3179" s="117"/>
      <c r="I3179" s="81"/>
      <c r="L3179" s="117"/>
      <c r="P3179" s="81"/>
    </row>
    <row r="3180" spans="6:16">
      <c r="F3180" s="76"/>
      <c r="G3180" s="117"/>
      <c r="I3180" s="81"/>
      <c r="L3180" s="117"/>
      <c r="P3180" s="81"/>
    </row>
    <row r="3181" spans="6:16">
      <c r="F3181" s="76"/>
      <c r="G3181" s="117"/>
      <c r="I3181" s="81"/>
      <c r="L3181" s="117"/>
      <c r="P3181" s="81"/>
    </row>
    <row r="3182" spans="6:16">
      <c r="F3182" s="76"/>
      <c r="G3182" s="117"/>
      <c r="I3182" s="81"/>
      <c r="L3182" s="117"/>
      <c r="P3182" s="81"/>
    </row>
    <row r="3183" spans="6:16">
      <c r="F3183" s="76"/>
      <c r="G3183" s="117"/>
      <c r="I3183" s="81"/>
      <c r="L3183" s="117"/>
      <c r="P3183" s="81"/>
    </row>
    <row r="3184" spans="6:16">
      <c r="F3184" s="76"/>
      <c r="G3184" s="117"/>
      <c r="I3184" s="81"/>
      <c r="L3184" s="117"/>
      <c r="P3184" s="81"/>
    </row>
    <row r="3185" spans="6:16">
      <c r="F3185" s="76"/>
      <c r="G3185" s="117"/>
      <c r="I3185" s="81"/>
      <c r="L3185" s="117"/>
      <c r="P3185" s="81"/>
    </row>
    <row r="3186" spans="6:16">
      <c r="F3186" s="76"/>
      <c r="G3186" s="117"/>
      <c r="I3186" s="81"/>
      <c r="L3186" s="117"/>
      <c r="P3186" s="81"/>
    </row>
    <row r="3187" spans="6:16">
      <c r="F3187" s="76"/>
      <c r="G3187" s="117"/>
      <c r="I3187" s="81"/>
      <c r="L3187" s="117"/>
      <c r="P3187" s="81"/>
    </row>
    <row r="3188" spans="6:16">
      <c r="F3188" s="76"/>
      <c r="G3188" s="117"/>
      <c r="I3188" s="81"/>
      <c r="L3188" s="117"/>
      <c r="P3188" s="81"/>
    </row>
    <row r="3189" spans="6:16">
      <c r="F3189" s="76"/>
      <c r="G3189" s="117"/>
      <c r="I3189" s="81"/>
      <c r="L3189" s="117"/>
      <c r="P3189" s="81"/>
    </row>
    <row r="3190" spans="6:16">
      <c r="F3190" s="76"/>
      <c r="G3190" s="117"/>
      <c r="I3190" s="81"/>
      <c r="L3190" s="117"/>
      <c r="P3190" s="81"/>
    </row>
    <row r="3191" spans="6:16">
      <c r="F3191" s="76"/>
      <c r="G3191" s="117"/>
      <c r="I3191" s="81"/>
      <c r="L3191" s="117"/>
      <c r="P3191" s="81"/>
    </row>
    <row r="3192" spans="6:16">
      <c r="F3192" s="76"/>
      <c r="G3192" s="117"/>
      <c r="I3192" s="81"/>
      <c r="L3192" s="117"/>
      <c r="P3192" s="81"/>
    </row>
    <row r="3193" spans="6:16">
      <c r="F3193" s="76"/>
      <c r="G3193" s="117"/>
      <c r="I3193" s="81"/>
      <c r="L3193" s="117"/>
      <c r="P3193" s="81"/>
    </row>
    <row r="3194" spans="6:16">
      <c r="F3194" s="76"/>
      <c r="G3194" s="117"/>
      <c r="I3194" s="81"/>
      <c r="L3194" s="117"/>
      <c r="P3194" s="81"/>
    </row>
    <row r="3195" spans="6:16">
      <c r="F3195" s="76"/>
      <c r="G3195" s="117"/>
      <c r="I3195" s="81"/>
      <c r="L3195" s="117"/>
      <c r="P3195" s="81"/>
    </row>
    <row r="3196" spans="6:16">
      <c r="F3196" s="76"/>
      <c r="G3196" s="117"/>
      <c r="I3196" s="81"/>
      <c r="L3196" s="117"/>
      <c r="P3196" s="81"/>
    </row>
    <row r="3197" spans="6:16">
      <c r="F3197" s="76"/>
      <c r="G3197" s="117"/>
      <c r="I3197" s="81"/>
      <c r="L3197" s="117"/>
      <c r="P3197" s="81"/>
    </row>
    <row r="3198" spans="6:16">
      <c r="F3198" s="76"/>
      <c r="G3198" s="117"/>
      <c r="I3198" s="81"/>
      <c r="L3198" s="117"/>
      <c r="P3198" s="81"/>
    </row>
    <row r="3199" spans="6:16">
      <c r="F3199" s="76"/>
      <c r="G3199" s="117"/>
      <c r="I3199" s="81"/>
      <c r="L3199" s="117"/>
      <c r="P3199" s="81"/>
    </row>
    <row r="3200" spans="6:16">
      <c r="F3200" s="76"/>
      <c r="G3200" s="117"/>
      <c r="I3200" s="81"/>
      <c r="L3200" s="117"/>
      <c r="P3200" s="81"/>
    </row>
    <row r="3201" spans="6:16">
      <c r="F3201" s="76"/>
      <c r="G3201" s="117"/>
      <c r="I3201" s="81"/>
      <c r="L3201" s="117"/>
      <c r="P3201" s="81"/>
    </row>
    <row r="3202" spans="6:16">
      <c r="F3202" s="76"/>
      <c r="G3202" s="117"/>
      <c r="I3202" s="81"/>
      <c r="L3202" s="117"/>
      <c r="P3202" s="81"/>
    </row>
    <row r="3203" spans="6:16">
      <c r="F3203" s="76"/>
      <c r="G3203" s="117"/>
      <c r="I3203" s="81"/>
      <c r="L3203" s="117"/>
      <c r="P3203" s="81"/>
    </row>
    <row r="3204" spans="6:16">
      <c r="F3204" s="76"/>
      <c r="G3204" s="117"/>
      <c r="I3204" s="81"/>
      <c r="L3204" s="117"/>
      <c r="P3204" s="81"/>
    </row>
    <row r="3205" spans="6:16">
      <c r="F3205" s="76"/>
      <c r="G3205" s="117"/>
      <c r="I3205" s="81"/>
      <c r="L3205" s="117"/>
      <c r="P3205" s="81"/>
    </row>
    <row r="3206" spans="6:16">
      <c r="F3206" s="76"/>
      <c r="G3206" s="117"/>
      <c r="I3206" s="81"/>
      <c r="L3206" s="117"/>
      <c r="P3206" s="81"/>
    </row>
    <row r="3207" spans="6:16">
      <c r="F3207" s="76"/>
      <c r="G3207" s="117"/>
      <c r="I3207" s="81"/>
      <c r="L3207" s="117"/>
      <c r="P3207" s="81"/>
    </row>
    <row r="3208" spans="6:16">
      <c r="F3208" s="76"/>
      <c r="G3208" s="117"/>
      <c r="I3208" s="81"/>
      <c r="L3208" s="117"/>
      <c r="P3208" s="81"/>
    </row>
    <row r="3209" spans="6:16">
      <c r="F3209" s="76"/>
      <c r="G3209" s="117"/>
      <c r="I3209" s="81"/>
      <c r="L3209" s="117"/>
      <c r="P3209" s="81"/>
    </row>
    <row r="3210" spans="6:16">
      <c r="F3210" s="76"/>
      <c r="G3210" s="117"/>
      <c r="I3210" s="81"/>
      <c r="L3210" s="117"/>
      <c r="P3210" s="81"/>
    </row>
    <row r="3211" spans="6:16">
      <c r="F3211" s="76"/>
      <c r="G3211" s="117"/>
      <c r="I3211" s="81"/>
      <c r="L3211" s="117"/>
      <c r="P3211" s="81"/>
    </row>
    <row r="3212" spans="6:16">
      <c r="F3212" s="76"/>
      <c r="G3212" s="117"/>
      <c r="I3212" s="81"/>
      <c r="L3212" s="117"/>
      <c r="P3212" s="81"/>
    </row>
    <row r="3213" spans="6:16">
      <c r="F3213" s="76"/>
      <c r="G3213" s="117"/>
      <c r="I3213" s="81"/>
      <c r="L3213" s="117"/>
      <c r="P3213" s="81"/>
    </row>
    <row r="3214" spans="6:16">
      <c r="F3214" s="76"/>
      <c r="G3214" s="117"/>
      <c r="I3214" s="81"/>
      <c r="L3214" s="117"/>
      <c r="P3214" s="81"/>
    </row>
    <row r="3215" spans="6:16">
      <c r="F3215" s="76"/>
      <c r="G3215" s="117"/>
      <c r="I3215" s="81"/>
      <c r="L3215" s="117"/>
      <c r="P3215" s="81"/>
    </row>
    <row r="3216" spans="6:16">
      <c r="F3216" s="76"/>
      <c r="G3216" s="117"/>
      <c r="I3216" s="81"/>
      <c r="L3216" s="117"/>
      <c r="P3216" s="81"/>
    </row>
    <row r="3217" spans="6:16">
      <c r="F3217" s="76"/>
      <c r="G3217" s="117"/>
      <c r="I3217" s="81"/>
      <c r="L3217" s="117"/>
      <c r="P3217" s="81"/>
    </row>
    <row r="3218" spans="6:16">
      <c r="F3218" s="76"/>
      <c r="G3218" s="117"/>
      <c r="I3218" s="81"/>
      <c r="L3218" s="117"/>
      <c r="P3218" s="81"/>
    </row>
    <row r="3219" spans="6:16">
      <c r="F3219" s="76"/>
      <c r="G3219" s="117"/>
      <c r="I3219" s="81"/>
      <c r="L3219" s="117"/>
      <c r="P3219" s="81"/>
    </row>
    <row r="3220" spans="6:16">
      <c r="F3220" s="76"/>
      <c r="G3220" s="117"/>
      <c r="I3220" s="81"/>
      <c r="L3220" s="117"/>
      <c r="P3220" s="81"/>
    </row>
    <row r="3221" spans="6:16">
      <c r="F3221" s="76"/>
      <c r="G3221" s="117"/>
      <c r="I3221" s="81"/>
      <c r="L3221" s="117"/>
      <c r="P3221" s="81"/>
    </row>
    <row r="3222" spans="6:16">
      <c r="F3222" s="76"/>
      <c r="G3222" s="117"/>
      <c r="I3222" s="81"/>
      <c r="L3222" s="117"/>
      <c r="P3222" s="81"/>
    </row>
    <row r="3223" spans="6:16">
      <c r="F3223" s="76"/>
      <c r="G3223" s="117"/>
      <c r="I3223" s="81"/>
      <c r="L3223" s="117"/>
      <c r="P3223" s="81"/>
    </row>
    <row r="3224" spans="6:16">
      <c r="F3224" s="76"/>
      <c r="G3224" s="117"/>
      <c r="I3224" s="81"/>
      <c r="L3224" s="117"/>
      <c r="P3224" s="81"/>
    </row>
    <row r="3225" spans="6:16">
      <c r="F3225" s="76"/>
      <c r="G3225" s="117"/>
      <c r="I3225" s="81"/>
      <c r="L3225" s="117"/>
      <c r="P3225" s="81"/>
    </row>
    <row r="3226" spans="6:16">
      <c r="F3226" s="76"/>
      <c r="G3226" s="117"/>
      <c r="I3226" s="81"/>
      <c r="L3226" s="117"/>
      <c r="P3226" s="81"/>
    </row>
    <row r="3227" spans="6:16">
      <c r="F3227" s="76"/>
      <c r="G3227" s="117"/>
      <c r="I3227" s="81"/>
      <c r="L3227" s="117"/>
      <c r="P3227" s="81"/>
    </row>
    <row r="3228" spans="6:16">
      <c r="F3228" s="76"/>
      <c r="G3228" s="117"/>
      <c r="I3228" s="81"/>
      <c r="L3228" s="117"/>
      <c r="P3228" s="81"/>
    </row>
    <row r="3229" spans="6:16">
      <c r="F3229" s="76"/>
      <c r="G3229" s="117"/>
      <c r="I3229" s="81"/>
      <c r="L3229" s="117"/>
      <c r="P3229" s="81"/>
    </row>
    <row r="3230" spans="6:16">
      <c r="F3230" s="76"/>
      <c r="G3230" s="117"/>
      <c r="I3230" s="81"/>
      <c r="L3230" s="117"/>
      <c r="P3230" s="81"/>
    </row>
    <row r="3231" spans="6:16">
      <c r="F3231" s="76"/>
      <c r="G3231" s="117"/>
      <c r="I3231" s="81"/>
      <c r="L3231" s="117"/>
      <c r="P3231" s="81"/>
    </row>
    <row r="3232" spans="6:16">
      <c r="F3232" s="76"/>
      <c r="G3232" s="117"/>
      <c r="I3232" s="81"/>
      <c r="L3232" s="117"/>
      <c r="P3232" s="81"/>
    </row>
    <row r="3233" spans="6:16">
      <c r="F3233" s="76"/>
      <c r="G3233" s="117"/>
      <c r="I3233" s="81"/>
      <c r="L3233" s="117"/>
      <c r="P3233" s="81"/>
    </row>
    <row r="3234" spans="6:16">
      <c r="F3234" s="76"/>
      <c r="G3234" s="117"/>
      <c r="I3234" s="81"/>
      <c r="L3234" s="117"/>
      <c r="P3234" s="81"/>
    </row>
    <row r="3235" spans="6:16">
      <c r="F3235" s="76"/>
      <c r="G3235" s="117"/>
      <c r="I3235" s="81"/>
      <c r="L3235" s="117"/>
      <c r="P3235" s="81"/>
    </row>
    <row r="3236" spans="6:16">
      <c r="F3236" s="76"/>
      <c r="G3236" s="117"/>
      <c r="I3236" s="81"/>
      <c r="L3236" s="117"/>
      <c r="P3236" s="81"/>
    </row>
    <row r="3237" spans="6:16">
      <c r="F3237" s="76"/>
      <c r="G3237" s="117"/>
      <c r="I3237" s="81"/>
      <c r="L3237" s="117"/>
      <c r="P3237" s="81"/>
    </row>
    <row r="3238" spans="6:16">
      <c r="F3238" s="76"/>
      <c r="G3238" s="117"/>
      <c r="I3238" s="81"/>
      <c r="L3238" s="117"/>
      <c r="P3238" s="81"/>
    </row>
    <row r="3239" spans="6:16">
      <c r="F3239" s="76"/>
      <c r="G3239" s="117"/>
      <c r="I3239" s="81"/>
      <c r="L3239" s="117"/>
      <c r="P3239" s="81"/>
    </row>
    <row r="3240" spans="6:16">
      <c r="F3240" s="76"/>
      <c r="G3240" s="117"/>
      <c r="I3240" s="81"/>
      <c r="L3240" s="117"/>
      <c r="P3240" s="81"/>
    </row>
    <row r="3241" spans="6:16">
      <c r="F3241" s="76"/>
      <c r="G3241" s="117"/>
      <c r="I3241" s="81"/>
      <c r="L3241" s="117"/>
      <c r="P3241" s="81"/>
    </row>
    <row r="3242" spans="6:16">
      <c r="F3242" s="76"/>
      <c r="G3242" s="117"/>
      <c r="I3242" s="81"/>
      <c r="L3242" s="117"/>
      <c r="P3242" s="81"/>
    </row>
    <row r="3243" spans="6:16">
      <c r="F3243" s="76"/>
      <c r="G3243" s="117"/>
      <c r="I3243" s="81"/>
      <c r="L3243" s="117"/>
      <c r="P3243" s="81"/>
    </row>
    <row r="3244" spans="6:16">
      <c r="F3244" s="76"/>
      <c r="G3244" s="117"/>
      <c r="I3244" s="81"/>
      <c r="L3244" s="117"/>
      <c r="P3244" s="81"/>
    </row>
    <row r="3245" spans="6:16">
      <c r="F3245" s="76"/>
      <c r="G3245" s="117"/>
      <c r="I3245" s="81"/>
      <c r="L3245" s="117"/>
      <c r="P3245" s="81"/>
    </row>
    <row r="3246" spans="6:16">
      <c r="F3246" s="76"/>
      <c r="G3246" s="117"/>
      <c r="I3246" s="81"/>
      <c r="L3246" s="117"/>
      <c r="P3246" s="81"/>
    </row>
    <row r="3247" spans="6:16">
      <c r="F3247" s="76"/>
      <c r="G3247" s="117"/>
      <c r="I3247" s="81"/>
      <c r="L3247" s="117"/>
      <c r="P3247" s="81"/>
    </row>
    <row r="3248" spans="6:16">
      <c r="F3248" s="76"/>
      <c r="G3248" s="117"/>
      <c r="I3248" s="81"/>
      <c r="L3248" s="117"/>
      <c r="P3248" s="81"/>
    </row>
    <row r="3249" spans="6:16">
      <c r="F3249" s="76"/>
      <c r="G3249" s="117"/>
      <c r="I3249" s="81"/>
      <c r="L3249" s="117"/>
      <c r="P3249" s="81"/>
    </row>
    <row r="3250" spans="6:16">
      <c r="F3250" s="76"/>
      <c r="G3250" s="117"/>
      <c r="I3250" s="81"/>
      <c r="L3250" s="117"/>
      <c r="P3250" s="81"/>
    </row>
    <row r="3251" spans="6:16">
      <c r="F3251" s="76"/>
      <c r="G3251" s="117"/>
      <c r="I3251" s="81"/>
      <c r="L3251" s="117"/>
      <c r="P3251" s="81"/>
    </row>
    <row r="3252" spans="6:16">
      <c r="F3252" s="76"/>
      <c r="G3252" s="117"/>
      <c r="I3252" s="81"/>
      <c r="L3252" s="117"/>
      <c r="P3252" s="81"/>
    </row>
    <row r="3253" spans="6:16">
      <c r="F3253" s="76"/>
      <c r="G3253" s="117"/>
      <c r="I3253" s="81"/>
      <c r="L3253" s="117"/>
      <c r="P3253" s="81"/>
    </row>
    <row r="3254" spans="6:16">
      <c r="F3254" s="76"/>
      <c r="G3254" s="117"/>
      <c r="I3254" s="81"/>
      <c r="L3254" s="117"/>
      <c r="P3254" s="81"/>
    </row>
    <row r="3255" spans="6:16">
      <c r="F3255" s="76"/>
      <c r="G3255" s="117"/>
      <c r="I3255" s="81"/>
      <c r="L3255" s="117"/>
      <c r="P3255" s="81"/>
    </row>
    <row r="3256" spans="6:16">
      <c r="F3256" s="76"/>
      <c r="G3256" s="117"/>
      <c r="I3256" s="81"/>
      <c r="L3256" s="117"/>
      <c r="P3256" s="81"/>
    </row>
    <row r="3257" spans="6:16">
      <c r="F3257" s="76"/>
      <c r="G3257" s="117"/>
      <c r="I3257" s="81"/>
      <c r="L3257" s="117"/>
      <c r="P3257" s="81"/>
    </row>
    <row r="3258" spans="6:16">
      <c r="F3258" s="76"/>
      <c r="G3258" s="117"/>
      <c r="I3258" s="81"/>
      <c r="L3258" s="117"/>
      <c r="P3258" s="81"/>
    </row>
    <row r="3259" spans="6:16">
      <c r="F3259" s="76"/>
      <c r="G3259" s="117"/>
      <c r="I3259" s="81"/>
      <c r="L3259" s="117"/>
      <c r="P3259" s="81"/>
    </row>
    <row r="3260" spans="6:16">
      <c r="F3260" s="76"/>
      <c r="G3260" s="117"/>
      <c r="I3260" s="81"/>
      <c r="L3260" s="117"/>
      <c r="P3260" s="81"/>
    </row>
    <row r="3261" spans="6:16">
      <c r="F3261" s="76"/>
      <c r="G3261" s="117"/>
      <c r="I3261" s="81"/>
      <c r="L3261" s="117"/>
      <c r="P3261" s="81"/>
    </row>
    <row r="3262" spans="6:16">
      <c r="F3262" s="76"/>
      <c r="G3262" s="117"/>
      <c r="I3262" s="81"/>
      <c r="L3262" s="117"/>
      <c r="P3262" s="81"/>
    </row>
    <row r="3263" spans="6:16">
      <c r="F3263" s="76"/>
      <c r="G3263" s="117"/>
      <c r="I3263" s="81"/>
      <c r="L3263" s="117"/>
      <c r="P3263" s="81"/>
    </row>
    <row r="3264" spans="6:16">
      <c r="F3264" s="76"/>
      <c r="G3264" s="117"/>
      <c r="I3264" s="81"/>
      <c r="L3264" s="117"/>
      <c r="P3264" s="81"/>
    </row>
    <row r="3265" spans="6:16">
      <c r="F3265" s="76"/>
      <c r="G3265" s="117"/>
      <c r="I3265" s="81"/>
      <c r="L3265" s="117"/>
      <c r="P3265" s="81"/>
    </row>
    <row r="3266" spans="6:16">
      <c r="F3266" s="76"/>
      <c r="G3266" s="117"/>
      <c r="I3266" s="81"/>
      <c r="L3266" s="117"/>
      <c r="P3266" s="81"/>
    </row>
    <row r="3267" spans="6:16">
      <c r="F3267" s="76"/>
      <c r="G3267" s="117"/>
      <c r="I3267" s="81"/>
      <c r="L3267" s="117"/>
      <c r="P3267" s="81"/>
    </row>
    <row r="3268" spans="6:16">
      <c r="F3268" s="76"/>
      <c r="G3268" s="117"/>
      <c r="I3268" s="81"/>
      <c r="L3268" s="117"/>
      <c r="P3268" s="81"/>
    </row>
    <row r="3269" spans="6:16">
      <c r="F3269" s="76"/>
      <c r="G3269" s="117"/>
      <c r="I3269" s="81"/>
      <c r="L3269" s="117"/>
      <c r="P3269" s="81"/>
    </row>
    <row r="3270" spans="6:16">
      <c r="F3270" s="76"/>
      <c r="G3270" s="117"/>
      <c r="I3270" s="81"/>
      <c r="L3270" s="117"/>
      <c r="P3270" s="81"/>
    </row>
    <row r="3271" spans="6:16">
      <c r="F3271" s="76"/>
      <c r="G3271" s="117"/>
      <c r="I3271" s="81"/>
      <c r="L3271" s="117"/>
      <c r="P3271" s="81"/>
    </row>
    <row r="3272" spans="6:16">
      <c r="F3272" s="76"/>
      <c r="G3272" s="117"/>
      <c r="I3272" s="81"/>
      <c r="L3272" s="117"/>
      <c r="P3272" s="81"/>
    </row>
    <row r="3273" spans="6:16">
      <c r="F3273" s="76"/>
      <c r="G3273" s="117"/>
      <c r="I3273" s="81"/>
      <c r="L3273" s="117"/>
      <c r="P3273" s="81"/>
    </row>
    <row r="3274" spans="6:16">
      <c r="F3274" s="76"/>
      <c r="G3274" s="117"/>
      <c r="I3274" s="81"/>
      <c r="L3274" s="117"/>
      <c r="P3274" s="81"/>
    </row>
    <row r="3275" spans="6:16">
      <c r="F3275" s="76"/>
      <c r="G3275" s="117"/>
      <c r="I3275" s="81"/>
      <c r="L3275" s="117"/>
      <c r="P3275" s="81"/>
    </row>
    <row r="3276" spans="6:16">
      <c r="F3276" s="76"/>
      <c r="G3276" s="117"/>
      <c r="I3276" s="81"/>
      <c r="L3276" s="117"/>
      <c r="P3276" s="81"/>
    </row>
    <row r="3277" spans="6:16">
      <c r="F3277" s="76"/>
      <c r="G3277" s="117"/>
      <c r="I3277" s="81"/>
      <c r="L3277" s="117"/>
      <c r="P3277" s="81"/>
    </row>
    <row r="3278" spans="6:16">
      <c r="F3278" s="76"/>
      <c r="G3278" s="117"/>
      <c r="I3278" s="81"/>
      <c r="L3278" s="117"/>
      <c r="P3278" s="81"/>
    </row>
    <row r="3279" spans="6:16">
      <c r="F3279" s="76"/>
      <c r="G3279" s="117"/>
      <c r="I3279" s="81"/>
      <c r="L3279" s="117"/>
      <c r="P3279" s="81"/>
    </row>
    <row r="3280" spans="6:16">
      <c r="F3280" s="76"/>
      <c r="G3280" s="117"/>
      <c r="I3280" s="81"/>
      <c r="L3280" s="117"/>
      <c r="P3280" s="81"/>
    </row>
    <row r="3281" spans="6:16">
      <c r="F3281" s="76"/>
      <c r="G3281" s="117"/>
      <c r="I3281" s="81"/>
      <c r="L3281" s="117"/>
      <c r="P3281" s="81"/>
    </row>
    <row r="3282" spans="6:16">
      <c r="F3282" s="76"/>
      <c r="G3282" s="117"/>
      <c r="I3282" s="81"/>
      <c r="L3282" s="117"/>
      <c r="P3282" s="81"/>
    </row>
    <row r="3283" spans="6:16">
      <c r="F3283" s="76"/>
      <c r="G3283" s="117"/>
      <c r="I3283" s="81"/>
      <c r="L3283" s="117"/>
      <c r="P3283" s="81"/>
    </row>
    <row r="3284" spans="6:16">
      <c r="F3284" s="76"/>
      <c r="G3284" s="117"/>
      <c r="I3284" s="81"/>
      <c r="L3284" s="117"/>
      <c r="P3284" s="81"/>
    </row>
    <row r="3285" spans="6:16">
      <c r="F3285" s="76"/>
      <c r="G3285" s="117"/>
      <c r="I3285" s="81"/>
      <c r="L3285" s="117"/>
      <c r="P3285" s="81"/>
    </row>
    <row r="3286" spans="6:16">
      <c r="F3286" s="76"/>
      <c r="G3286" s="117"/>
      <c r="I3286" s="81"/>
      <c r="L3286" s="117"/>
      <c r="P3286" s="81"/>
    </row>
    <row r="3287" spans="6:16">
      <c r="F3287" s="76"/>
      <c r="G3287" s="117"/>
      <c r="I3287" s="81"/>
      <c r="L3287" s="117"/>
      <c r="P3287" s="81"/>
    </row>
    <row r="3288" spans="6:16">
      <c r="F3288" s="76"/>
      <c r="G3288" s="117"/>
      <c r="I3288" s="81"/>
      <c r="L3288" s="117"/>
      <c r="P3288" s="81"/>
    </row>
    <row r="3289" spans="6:16">
      <c r="F3289" s="76"/>
      <c r="G3289" s="117"/>
      <c r="I3289" s="81"/>
      <c r="L3289" s="117"/>
      <c r="P3289" s="81"/>
    </row>
    <row r="3290" spans="6:16">
      <c r="F3290" s="76"/>
      <c r="G3290" s="117"/>
      <c r="I3290" s="81"/>
      <c r="L3290" s="117"/>
      <c r="P3290" s="81"/>
    </row>
    <row r="3291" spans="6:16">
      <c r="F3291" s="76"/>
      <c r="G3291" s="117"/>
      <c r="I3291" s="81"/>
      <c r="L3291" s="117"/>
      <c r="P3291" s="81"/>
    </row>
    <row r="3292" spans="6:16">
      <c r="F3292" s="76"/>
      <c r="G3292" s="117"/>
      <c r="I3292" s="81"/>
      <c r="L3292" s="117"/>
      <c r="P3292" s="81"/>
    </row>
    <row r="3293" spans="6:16">
      <c r="F3293" s="76"/>
      <c r="G3293" s="117"/>
      <c r="I3293" s="81"/>
      <c r="L3293" s="117"/>
      <c r="P3293" s="81"/>
    </row>
    <row r="3294" spans="6:16">
      <c r="F3294" s="76"/>
      <c r="G3294" s="117"/>
      <c r="I3294" s="81"/>
      <c r="L3294" s="117"/>
      <c r="P3294" s="81"/>
    </row>
    <row r="3295" spans="6:16">
      <c r="F3295" s="76"/>
      <c r="G3295" s="117"/>
      <c r="I3295" s="81"/>
      <c r="L3295" s="117"/>
      <c r="P3295" s="81"/>
    </row>
    <row r="3296" spans="6:16">
      <c r="F3296" s="76"/>
      <c r="G3296" s="117"/>
      <c r="I3296" s="81"/>
      <c r="L3296" s="117"/>
      <c r="P3296" s="81"/>
    </row>
    <row r="3297" spans="6:16">
      <c r="F3297" s="76"/>
      <c r="G3297" s="117"/>
      <c r="I3297" s="81"/>
      <c r="L3297" s="117"/>
      <c r="P3297" s="81"/>
    </row>
    <row r="3298" spans="6:16">
      <c r="F3298" s="76"/>
      <c r="G3298" s="117"/>
      <c r="I3298" s="81"/>
      <c r="L3298" s="117"/>
      <c r="P3298" s="81"/>
    </row>
    <row r="3299" spans="6:16">
      <c r="F3299" s="76"/>
      <c r="G3299" s="117"/>
      <c r="I3299" s="81"/>
      <c r="L3299" s="117"/>
      <c r="P3299" s="81"/>
    </row>
    <row r="3300" spans="6:16">
      <c r="F3300" s="76"/>
      <c r="G3300" s="117"/>
      <c r="I3300" s="81"/>
      <c r="L3300" s="117"/>
      <c r="P3300" s="81"/>
    </row>
    <row r="3301" spans="6:16">
      <c r="F3301" s="76"/>
      <c r="G3301" s="117"/>
      <c r="I3301" s="81"/>
      <c r="L3301" s="117"/>
      <c r="P3301" s="81"/>
    </row>
    <row r="3302" spans="6:16">
      <c r="F3302" s="76"/>
      <c r="G3302" s="117"/>
      <c r="I3302" s="81"/>
      <c r="L3302" s="117"/>
      <c r="P3302" s="81"/>
    </row>
    <row r="3303" spans="6:16">
      <c r="F3303" s="76"/>
      <c r="G3303" s="117"/>
      <c r="I3303" s="81"/>
      <c r="L3303" s="117"/>
      <c r="P3303" s="81"/>
    </row>
    <row r="3304" spans="6:16">
      <c r="F3304" s="76"/>
      <c r="G3304" s="117"/>
      <c r="I3304" s="81"/>
      <c r="L3304" s="117"/>
      <c r="P3304" s="81"/>
    </row>
    <row r="3305" spans="6:16">
      <c r="F3305" s="76"/>
      <c r="G3305" s="117"/>
      <c r="I3305" s="81"/>
      <c r="L3305" s="117"/>
      <c r="P3305" s="81"/>
    </row>
    <row r="3306" spans="6:16">
      <c r="F3306" s="76"/>
      <c r="G3306" s="117"/>
      <c r="I3306" s="81"/>
      <c r="L3306" s="117"/>
      <c r="P3306" s="81"/>
    </row>
    <row r="3307" spans="6:16">
      <c r="F3307" s="76"/>
      <c r="G3307" s="117"/>
      <c r="I3307" s="81"/>
      <c r="L3307" s="117"/>
      <c r="P3307" s="81"/>
    </row>
    <row r="3308" spans="6:16">
      <c r="F3308" s="76"/>
      <c r="G3308" s="117"/>
      <c r="I3308" s="81"/>
      <c r="L3308" s="117"/>
      <c r="P3308" s="81"/>
    </row>
    <row r="3309" spans="6:16">
      <c r="F3309" s="76"/>
      <c r="G3309" s="117"/>
      <c r="I3309" s="81"/>
      <c r="L3309" s="117"/>
      <c r="P3309" s="81"/>
    </row>
    <row r="3310" spans="6:16">
      <c r="F3310" s="76"/>
      <c r="G3310" s="117"/>
      <c r="I3310" s="81"/>
      <c r="L3310" s="117"/>
      <c r="P3310" s="81"/>
    </row>
    <row r="3311" spans="6:16">
      <c r="F3311" s="76"/>
      <c r="G3311" s="117"/>
      <c r="I3311" s="81"/>
      <c r="L3311" s="117"/>
      <c r="P3311" s="81"/>
    </row>
    <row r="3312" spans="6:16">
      <c r="F3312" s="76"/>
      <c r="G3312" s="117"/>
      <c r="I3312" s="81"/>
      <c r="L3312" s="117"/>
      <c r="P3312" s="81"/>
    </row>
    <row r="3313" spans="6:16">
      <c r="F3313" s="76"/>
      <c r="G3313" s="117"/>
      <c r="I3313" s="81"/>
      <c r="L3313" s="117"/>
      <c r="P3313" s="81"/>
    </row>
    <row r="3314" spans="6:16">
      <c r="F3314" s="76"/>
      <c r="G3314" s="117"/>
      <c r="I3314" s="81"/>
      <c r="L3314" s="117"/>
      <c r="P3314" s="81"/>
    </row>
    <row r="3315" spans="6:16">
      <c r="F3315" s="76"/>
      <c r="G3315" s="117"/>
      <c r="I3315" s="81"/>
      <c r="L3315" s="117"/>
      <c r="P3315" s="81"/>
    </row>
    <row r="3316" spans="6:16">
      <c r="F3316" s="76"/>
      <c r="G3316" s="117"/>
      <c r="I3316" s="81"/>
      <c r="L3316" s="117"/>
      <c r="P3316" s="81"/>
    </row>
    <row r="3317" spans="6:16">
      <c r="F3317" s="76"/>
      <c r="G3317" s="117"/>
      <c r="I3317" s="81"/>
      <c r="L3317" s="117"/>
      <c r="P3317" s="81"/>
    </row>
    <row r="3318" spans="6:16">
      <c r="F3318" s="76"/>
      <c r="G3318" s="117"/>
      <c r="I3318" s="81"/>
      <c r="L3318" s="117"/>
      <c r="P3318" s="81"/>
    </row>
    <row r="3319" spans="6:16">
      <c r="F3319" s="76"/>
      <c r="G3319" s="117"/>
      <c r="I3319" s="81"/>
      <c r="L3319" s="117"/>
      <c r="P3319" s="81"/>
    </row>
    <row r="3320" spans="6:16">
      <c r="F3320" s="76"/>
      <c r="G3320" s="117"/>
      <c r="I3320" s="81"/>
      <c r="L3320" s="117"/>
      <c r="P3320" s="81"/>
    </row>
    <row r="3321" spans="6:16">
      <c r="F3321" s="76"/>
      <c r="G3321" s="117"/>
      <c r="I3321" s="81"/>
      <c r="L3321" s="117"/>
      <c r="P3321" s="81"/>
    </row>
    <row r="3322" spans="6:16">
      <c r="F3322" s="76"/>
      <c r="G3322" s="117"/>
      <c r="I3322" s="81"/>
      <c r="L3322" s="117"/>
      <c r="P3322" s="81"/>
    </row>
    <row r="3323" spans="6:16">
      <c r="F3323" s="76"/>
      <c r="G3323" s="117"/>
      <c r="I3323" s="81"/>
      <c r="L3323" s="117"/>
      <c r="P3323" s="81"/>
    </row>
    <row r="3324" spans="6:16">
      <c r="F3324" s="76"/>
      <c r="G3324" s="117"/>
      <c r="I3324" s="81"/>
      <c r="L3324" s="117"/>
      <c r="P3324" s="81"/>
    </row>
    <row r="3325" spans="6:16">
      <c r="F3325" s="76"/>
      <c r="G3325" s="117"/>
      <c r="I3325" s="81"/>
      <c r="L3325" s="117"/>
      <c r="P3325" s="81"/>
    </row>
    <row r="3326" spans="6:16">
      <c r="F3326" s="76"/>
      <c r="G3326" s="117"/>
      <c r="I3326" s="81"/>
      <c r="L3326" s="117"/>
      <c r="P3326" s="81"/>
    </row>
    <row r="3327" spans="6:16">
      <c r="F3327" s="76"/>
      <c r="G3327" s="117"/>
      <c r="I3327" s="81"/>
      <c r="L3327" s="117"/>
      <c r="P3327" s="81"/>
    </row>
    <row r="3328" spans="6:16">
      <c r="F3328" s="76"/>
      <c r="G3328" s="117"/>
      <c r="I3328" s="81"/>
      <c r="L3328" s="117"/>
      <c r="P3328" s="81"/>
    </row>
    <row r="3329" spans="6:16">
      <c r="F3329" s="76"/>
      <c r="G3329" s="117"/>
      <c r="I3329" s="81"/>
      <c r="L3329" s="117"/>
      <c r="P3329" s="81"/>
    </row>
    <row r="3330" spans="6:16">
      <c r="F3330" s="76"/>
      <c r="G3330" s="117"/>
      <c r="I3330" s="81"/>
      <c r="L3330" s="117"/>
      <c r="P3330" s="81"/>
    </row>
    <row r="3331" spans="6:16">
      <c r="F3331" s="76"/>
      <c r="G3331" s="117"/>
      <c r="I3331" s="81"/>
      <c r="L3331" s="117"/>
      <c r="P3331" s="81"/>
    </row>
    <row r="3332" spans="6:16">
      <c r="F3332" s="76"/>
      <c r="G3332" s="117"/>
      <c r="I3332" s="81"/>
      <c r="L3332" s="117"/>
      <c r="P3332" s="81"/>
    </row>
    <row r="3333" spans="6:16">
      <c r="F3333" s="76"/>
      <c r="G3333" s="117"/>
      <c r="I3333" s="81"/>
      <c r="L3333" s="117"/>
      <c r="P3333" s="81"/>
    </row>
    <row r="3334" spans="6:16">
      <c r="F3334" s="76"/>
      <c r="G3334" s="117"/>
      <c r="I3334" s="81"/>
      <c r="L3334" s="117"/>
      <c r="P3334" s="81"/>
    </row>
    <row r="3335" spans="6:16">
      <c r="F3335" s="76"/>
      <c r="G3335" s="117"/>
      <c r="I3335" s="81"/>
      <c r="L3335" s="117"/>
      <c r="P3335" s="81"/>
    </row>
    <row r="3336" spans="6:16">
      <c r="F3336" s="76"/>
      <c r="G3336" s="117"/>
      <c r="I3336" s="81"/>
      <c r="L3336" s="117"/>
      <c r="P3336" s="81"/>
    </row>
    <row r="3337" spans="6:16">
      <c r="F3337" s="76"/>
      <c r="G3337" s="117"/>
      <c r="I3337" s="81"/>
      <c r="L3337" s="117"/>
      <c r="P3337" s="81"/>
    </row>
    <row r="3338" spans="6:16">
      <c r="F3338" s="76"/>
      <c r="G3338" s="117"/>
      <c r="I3338" s="81"/>
      <c r="L3338" s="117"/>
      <c r="P3338" s="81"/>
    </row>
    <row r="3339" spans="6:16">
      <c r="F3339" s="76"/>
      <c r="G3339" s="117"/>
      <c r="I3339" s="81"/>
      <c r="L3339" s="117"/>
      <c r="P3339" s="81"/>
    </row>
    <row r="3340" spans="6:16">
      <c r="F3340" s="76"/>
      <c r="G3340" s="117"/>
      <c r="I3340" s="81"/>
      <c r="L3340" s="117"/>
      <c r="P3340" s="81"/>
    </row>
    <row r="3341" spans="6:16">
      <c r="F3341" s="76"/>
      <c r="G3341" s="117"/>
      <c r="I3341" s="81"/>
      <c r="L3341" s="117"/>
      <c r="P3341" s="81"/>
    </row>
    <row r="3342" spans="6:16">
      <c r="F3342" s="76"/>
      <c r="G3342" s="117"/>
      <c r="I3342" s="81"/>
      <c r="L3342" s="117"/>
      <c r="P3342" s="81"/>
    </row>
    <row r="3343" spans="6:16">
      <c r="F3343" s="76"/>
      <c r="G3343" s="117"/>
      <c r="I3343" s="81"/>
      <c r="L3343" s="117"/>
      <c r="P3343" s="81"/>
    </row>
    <row r="3344" spans="6:16">
      <c r="F3344" s="76"/>
      <c r="G3344" s="117"/>
      <c r="I3344" s="81"/>
      <c r="L3344" s="117"/>
      <c r="P3344" s="81"/>
    </row>
    <row r="3345" spans="6:16">
      <c r="F3345" s="76"/>
      <c r="G3345" s="117"/>
      <c r="I3345" s="81"/>
      <c r="L3345" s="117"/>
      <c r="P3345" s="81"/>
    </row>
    <row r="3346" spans="6:16">
      <c r="F3346" s="76"/>
      <c r="G3346" s="117"/>
      <c r="I3346" s="81"/>
      <c r="L3346" s="117"/>
      <c r="P3346" s="81"/>
    </row>
    <row r="3347" spans="6:16">
      <c r="F3347" s="76"/>
      <c r="G3347" s="117"/>
      <c r="I3347" s="81"/>
      <c r="L3347" s="117"/>
      <c r="P3347" s="81"/>
    </row>
    <row r="3348" spans="6:16">
      <c r="F3348" s="76"/>
      <c r="G3348" s="117"/>
      <c r="I3348" s="81"/>
      <c r="L3348" s="117"/>
      <c r="P3348" s="81"/>
    </row>
    <row r="3349" spans="6:16">
      <c r="F3349" s="76"/>
      <c r="G3349" s="117"/>
      <c r="I3349" s="81"/>
      <c r="L3349" s="117"/>
      <c r="P3349" s="81"/>
    </row>
    <row r="3350" spans="6:16">
      <c r="F3350" s="76"/>
      <c r="G3350" s="117"/>
      <c r="I3350" s="81"/>
      <c r="L3350" s="117"/>
      <c r="P3350" s="81"/>
    </row>
    <row r="3351" spans="6:16">
      <c r="F3351" s="76"/>
      <c r="G3351" s="117"/>
      <c r="I3351" s="81"/>
      <c r="L3351" s="117"/>
      <c r="P3351" s="81"/>
    </row>
    <row r="3352" spans="6:16">
      <c r="F3352" s="76"/>
      <c r="G3352" s="117"/>
      <c r="I3352" s="81"/>
      <c r="L3352" s="117"/>
      <c r="P3352" s="81"/>
    </row>
    <row r="3353" spans="6:16">
      <c r="F3353" s="76"/>
      <c r="G3353" s="117"/>
      <c r="I3353" s="81"/>
      <c r="L3353" s="117"/>
      <c r="P3353" s="81"/>
    </row>
    <row r="3354" spans="6:16">
      <c r="F3354" s="76"/>
      <c r="G3354" s="117"/>
      <c r="I3354" s="81"/>
      <c r="L3354" s="117"/>
      <c r="P3354" s="81"/>
    </row>
    <row r="3355" spans="6:16">
      <c r="F3355" s="76"/>
      <c r="G3355" s="117"/>
      <c r="I3355" s="81"/>
      <c r="L3355" s="117"/>
      <c r="P3355" s="81"/>
    </row>
    <row r="3356" spans="6:16">
      <c r="F3356" s="76"/>
      <c r="G3356" s="117"/>
      <c r="I3356" s="81"/>
      <c r="L3356" s="117"/>
      <c r="P3356" s="81"/>
    </row>
    <row r="3357" spans="6:16">
      <c r="F3357" s="76"/>
      <c r="G3357" s="117"/>
      <c r="I3357" s="81"/>
      <c r="L3357" s="117"/>
      <c r="P3357" s="81"/>
    </row>
    <row r="3358" spans="6:16">
      <c r="F3358" s="76"/>
      <c r="G3358" s="117"/>
      <c r="I3358" s="81"/>
      <c r="L3358" s="117"/>
      <c r="P3358" s="81"/>
    </row>
    <row r="3359" spans="6:16">
      <c r="F3359" s="76"/>
      <c r="G3359" s="117"/>
      <c r="I3359" s="81"/>
      <c r="L3359" s="117"/>
      <c r="P3359" s="81"/>
    </row>
    <row r="3360" spans="6:16">
      <c r="F3360" s="76"/>
      <c r="G3360" s="117"/>
      <c r="I3360" s="81"/>
      <c r="L3360" s="117"/>
      <c r="P3360" s="81"/>
    </row>
    <row r="3361" spans="6:16">
      <c r="F3361" s="76"/>
      <c r="G3361" s="117"/>
      <c r="I3361" s="81"/>
      <c r="L3361" s="117"/>
      <c r="P3361" s="81"/>
    </row>
    <row r="3362" spans="6:16">
      <c r="F3362" s="76"/>
      <c r="G3362" s="117"/>
      <c r="I3362" s="81"/>
      <c r="L3362" s="117"/>
      <c r="P3362" s="81"/>
    </row>
    <row r="3363" spans="6:16">
      <c r="F3363" s="76"/>
      <c r="G3363" s="117"/>
      <c r="I3363" s="81"/>
      <c r="L3363" s="117"/>
      <c r="P3363" s="81"/>
    </row>
    <row r="3364" spans="6:16">
      <c r="F3364" s="76"/>
      <c r="G3364" s="117"/>
      <c r="I3364" s="81"/>
      <c r="L3364" s="117"/>
      <c r="P3364" s="81"/>
    </row>
    <row r="3365" spans="6:16">
      <c r="F3365" s="76"/>
      <c r="G3365" s="117"/>
      <c r="I3365" s="81"/>
      <c r="L3365" s="117"/>
      <c r="P3365" s="81"/>
    </row>
    <row r="3366" spans="6:16">
      <c r="F3366" s="76"/>
      <c r="G3366" s="117"/>
      <c r="I3366" s="81"/>
      <c r="L3366" s="117"/>
      <c r="P3366" s="81"/>
    </row>
    <row r="3367" spans="6:16">
      <c r="F3367" s="76"/>
      <c r="G3367" s="117"/>
      <c r="I3367" s="81"/>
      <c r="L3367" s="117"/>
      <c r="P3367" s="81"/>
    </row>
    <row r="3368" spans="6:16">
      <c r="F3368" s="76"/>
      <c r="G3368" s="117"/>
      <c r="I3368" s="81"/>
      <c r="L3368" s="117"/>
      <c r="P3368" s="81"/>
    </row>
    <row r="3369" spans="6:16">
      <c r="F3369" s="76"/>
      <c r="G3369" s="117"/>
      <c r="I3369" s="81"/>
      <c r="L3369" s="117"/>
      <c r="P3369" s="81"/>
    </row>
    <row r="3370" spans="6:16">
      <c r="F3370" s="76"/>
      <c r="G3370" s="117"/>
      <c r="I3370" s="81"/>
      <c r="L3370" s="117"/>
      <c r="P3370" s="81"/>
    </row>
    <row r="3371" spans="6:16">
      <c r="F3371" s="76"/>
      <c r="G3371" s="117"/>
      <c r="I3371" s="81"/>
      <c r="L3371" s="117"/>
      <c r="P3371" s="81"/>
    </row>
    <row r="3372" spans="6:16">
      <c r="F3372" s="76"/>
      <c r="G3372" s="117"/>
      <c r="I3372" s="81"/>
      <c r="L3372" s="117"/>
      <c r="P3372" s="81"/>
    </row>
    <row r="3373" spans="6:16">
      <c r="F3373" s="76"/>
      <c r="G3373" s="117"/>
      <c r="I3373" s="81"/>
      <c r="L3373" s="117"/>
      <c r="P3373" s="81"/>
    </row>
    <row r="3374" spans="6:16">
      <c r="F3374" s="76"/>
      <c r="G3374" s="117"/>
      <c r="I3374" s="81"/>
      <c r="L3374" s="117"/>
      <c r="P3374" s="81"/>
    </row>
    <row r="3375" spans="6:16">
      <c r="F3375" s="76"/>
      <c r="G3375" s="117"/>
      <c r="I3375" s="81"/>
      <c r="L3375" s="117"/>
      <c r="P3375" s="81"/>
    </row>
    <row r="3376" spans="6:16">
      <c r="F3376" s="76"/>
      <c r="G3376" s="117"/>
      <c r="I3376" s="81"/>
      <c r="L3376" s="117"/>
      <c r="P3376" s="81"/>
    </row>
    <row r="3377" spans="6:16">
      <c r="F3377" s="76"/>
      <c r="G3377" s="117"/>
      <c r="I3377" s="81"/>
      <c r="L3377" s="117"/>
      <c r="P3377" s="81"/>
    </row>
    <row r="3378" spans="6:16">
      <c r="F3378" s="76"/>
      <c r="G3378" s="117"/>
      <c r="I3378" s="81"/>
      <c r="L3378" s="117"/>
      <c r="P3378" s="81"/>
    </row>
    <row r="3379" spans="6:16">
      <c r="F3379" s="76"/>
      <c r="G3379" s="117"/>
      <c r="I3379" s="81"/>
      <c r="L3379" s="117"/>
      <c r="P3379" s="81"/>
    </row>
    <row r="3380" spans="6:16">
      <c r="F3380" s="76"/>
      <c r="G3380" s="117"/>
      <c r="I3380" s="81"/>
      <c r="L3380" s="117"/>
      <c r="P3380" s="81"/>
    </row>
    <row r="3381" spans="6:16">
      <c r="F3381" s="76"/>
      <c r="G3381" s="117"/>
      <c r="I3381" s="81"/>
      <c r="L3381" s="117"/>
      <c r="P3381" s="81"/>
    </row>
    <row r="3382" spans="6:16">
      <c r="F3382" s="76"/>
      <c r="G3382" s="117"/>
      <c r="I3382" s="81"/>
      <c r="L3382" s="117"/>
      <c r="P3382" s="81"/>
    </row>
    <row r="3383" spans="6:16">
      <c r="F3383" s="76"/>
      <c r="G3383" s="117"/>
      <c r="I3383" s="81"/>
      <c r="L3383" s="117"/>
      <c r="P3383" s="81"/>
    </row>
    <row r="3384" spans="6:16">
      <c r="F3384" s="76"/>
      <c r="G3384" s="117"/>
      <c r="I3384" s="81"/>
      <c r="L3384" s="117"/>
      <c r="P3384" s="81"/>
    </row>
    <row r="3385" spans="6:16">
      <c r="F3385" s="76"/>
      <c r="G3385" s="117"/>
      <c r="I3385" s="81"/>
      <c r="L3385" s="117"/>
      <c r="P3385" s="81"/>
    </row>
    <row r="3386" spans="6:16">
      <c r="F3386" s="76"/>
      <c r="G3386" s="117"/>
      <c r="I3386" s="81"/>
      <c r="L3386" s="117"/>
      <c r="P3386" s="81"/>
    </row>
    <row r="3387" spans="6:16">
      <c r="F3387" s="76"/>
      <c r="G3387" s="117"/>
      <c r="I3387" s="81"/>
      <c r="L3387" s="117"/>
      <c r="P3387" s="81"/>
    </row>
    <row r="3388" spans="6:16">
      <c r="F3388" s="76"/>
      <c r="G3388" s="117"/>
      <c r="I3388" s="81"/>
      <c r="L3388" s="117"/>
      <c r="P3388" s="81"/>
    </row>
    <row r="3389" spans="6:16">
      <c r="F3389" s="76"/>
      <c r="G3389" s="117"/>
      <c r="I3389" s="81"/>
      <c r="L3389" s="117"/>
      <c r="P3389" s="81"/>
    </row>
    <row r="3390" spans="6:16">
      <c r="F3390" s="76"/>
      <c r="G3390" s="117"/>
      <c r="I3390" s="81"/>
      <c r="L3390" s="117"/>
      <c r="P3390" s="81"/>
    </row>
    <row r="3391" spans="6:16">
      <c r="F3391" s="76"/>
      <c r="G3391" s="117"/>
      <c r="I3391" s="81"/>
      <c r="L3391" s="117"/>
      <c r="P3391" s="81"/>
    </row>
    <row r="3392" spans="6:16">
      <c r="F3392" s="76"/>
      <c r="G3392" s="117"/>
      <c r="I3392" s="81"/>
      <c r="L3392" s="117"/>
      <c r="P3392" s="81"/>
    </row>
    <row r="3393" spans="6:16">
      <c r="F3393" s="76"/>
      <c r="G3393" s="117"/>
      <c r="I3393" s="81"/>
      <c r="L3393" s="117"/>
      <c r="P3393" s="81"/>
    </row>
    <row r="3394" spans="6:16">
      <c r="F3394" s="76"/>
      <c r="G3394" s="117"/>
      <c r="I3394" s="81"/>
      <c r="L3394" s="117"/>
      <c r="P3394" s="81"/>
    </row>
    <row r="3395" spans="6:16">
      <c r="F3395" s="76"/>
      <c r="G3395" s="117"/>
      <c r="I3395" s="81"/>
      <c r="L3395" s="117"/>
      <c r="P3395" s="81"/>
    </row>
    <row r="3396" spans="6:16">
      <c r="F3396" s="76"/>
      <c r="G3396" s="117"/>
      <c r="I3396" s="81"/>
      <c r="L3396" s="117"/>
      <c r="P3396" s="81"/>
    </row>
    <row r="3397" spans="6:16">
      <c r="F3397" s="76"/>
      <c r="G3397" s="117"/>
      <c r="I3397" s="81"/>
      <c r="L3397" s="117"/>
      <c r="P3397" s="81"/>
    </row>
    <row r="3398" spans="6:16">
      <c r="F3398" s="76"/>
      <c r="G3398" s="117"/>
      <c r="I3398" s="81"/>
      <c r="L3398" s="117"/>
      <c r="P3398" s="81"/>
    </row>
    <row r="3399" spans="6:16">
      <c r="F3399" s="76"/>
      <c r="G3399" s="117"/>
      <c r="I3399" s="81"/>
      <c r="L3399" s="117"/>
      <c r="P3399" s="81"/>
    </row>
    <row r="3400" spans="6:16">
      <c r="F3400" s="76"/>
      <c r="G3400" s="117"/>
      <c r="I3400" s="81"/>
      <c r="L3400" s="117"/>
      <c r="P3400" s="81"/>
    </row>
    <row r="3401" spans="6:16">
      <c r="F3401" s="76"/>
      <c r="G3401" s="117"/>
      <c r="I3401" s="81"/>
      <c r="L3401" s="117"/>
      <c r="P3401" s="81"/>
    </row>
    <row r="3402" spans="6:16">
      <c r="F3402" s="76"/>
      <c r="G3402" s="117"/>
      <c r="I3402" s="81"/>
      <c r="L3402" s="117"/>
      <c r="P3402" s="81"/>
    </row>
    <row r="3403" spans="6:16">
      <c r="F3403" s="76"/>
      <c r="G3403" s="117"/>
      <c r="I3403" s="81"/>
      <c r="L3403" s="117"/>
      <c r="P3403" s="81"/>
    </row>
    <row r="3404" spans="6:16">
      <c r="F3404" s="76"/>
      <c r="G3404" s="117"/>
      <c r="I3404" s="81"/>
      <c r="L3404" s="117"/>
      <c r="P3404" s="81"/>
    </row>
    <row r="3405" spans="6:16">
      <c r="F3405" s="76"/>
      <c r="G3405" s="117"/>
      <c r="I3405" s="81"/>
      <c r="L3405" s="117"/>
      <c r="P3405" s="81"/>
    </row>
    <row r="3406" spans="6:16">
      <c r="F3406" s="76"/>
      <c r="G3406" s="117"/>
      <c r="I3406" s="81"/>
      <c r="L3406" s="117"/>
      <c r="P3406" s="81"/>
    </row>
    <row r="3407" spans="6:16">
      <c r="F3407" s="76"/>
      <c r="G3407" s="117"/>
      <c r="I3407" s="81"/>
      <c r="L3407" s="117"/>
      <c r="P3407" s="81"/>
    </row>
    <row r="3408" spans="6:16">
      <c r="F3408" s="76"/>
      <c r="G3408" s="117"/>
      <c r="I3408" s="81"/>
      <c r="L3408" s="117"/>
      <c r="P3408" s="81"/>
    </row>
    <row r="3409" spans="6:16">
      <c r="F3409" s="76"/>
      <c r="G3409" s="117"/>
      <c r="I3409" s="81"/>
      <c r="L3409" s="117"/>
      <c r="P3409" s="81"/>
    </row>
    <row r="3410" spans="6:16">
      <c r="F3410" s="76"/>
      <c r="G3410" s="117"/>
      <c r="I3410" s="81"/>
      <c r="L3410" s="117"/>
      <c r="P3410" s="81"/>
    </row>
    <row r="3411" spans="6:16">
      <c r="F3411" s="76"/>
      <c r="G3411" s="117"/>
      <c r="I3411" s="81"/>
      <c r="L3411" s="117"/>
      <c r="P3411" s="81"/>
    </row>
    <row r="3412" spans="6:16">
      <c r="F3412" s="76"/>
      <c r="G3412" s="117"/>
      <c r="I3412" s="81"/>
      <c r="L3412" s="117"/>
      <c r="P3412" s="81"/>
    </row>
    <row r="3413" spans="6:16">
      <c r="F3413" s="76"/>
      <c r="G3413" s="117"/>
      <c r="I3413" s="81"/>
      <c r="L3413" s="117"/>
      <c r="P3413" s="81"/>
    </row>
    <row r="3414" spans="6:16">
      <c r="F3414" s="76"/>
      <c r="G3414" s="117"/>
      <c r="I3414" s="81"/>
      <c r="L3414" s="117"/>
      <c r="P3414" s="81"/>
    </row>
    <row r="3415" spans="6:16">
      <c r="F3415" s="76"/>
      <c r="G3415" s="117"/>
      <c r="I3415" s="81"/>
      <c r="L3415" s="117"/>
      <c r="P3415" s="81"/>
    </row>
    <row r="3416" spans="6:16">
      <c r="F3416" s="76"/>
      <c r="G3416" s="117"/>
      <c r="I3416" s="81"/>
      <c r="L3416" s="117"/>
      <c r="P3416" s="81"/>
    </row>
    <row r="3417" spans="6:16">
      <c r="F3417" s="76"/>
      <c r="G3417" s="117"/>
      <c r="I3417" s="81"/>
      <c r="L3417" s="117"/>
      <c r="P3417" s="81"/>
    </row>
    <row r="3418" spans="6:16">
      <c r="F3418" s="76"/>
      <c r="G3418" s="117"/>
      <c r="I3418" s="81"/>
      <c r="L3418" s="117"/>
      <c r="P3418" s="81"/>
    </row>
    <row r="3419" spans="6:16">
      <c r="F3419" s="76"/>
      <c r="G3419" s="117"/>
      <c r="I3419" s="81"/>
      <c r="L3419" s="117"/>
      <c r="P3419" s="81"/>
    </row>
    <row r="3420" spans="6:16">
      <c r="F3420" s="76"/>
      <c r="G3420" s="117"/>
      <c r="I3420" s="81"/>
      <c r="L3420" s="117"/>
      <c r="P3420" s="81"/>
    </row>
    <row r="3421" spans="6:16">
      <c r="F3421" s="76"/>
      <c r="G3421" s="117"/>
      <c r="I3421" s="81"/>
      <c r="L3421" s="117"/>
      <c r="P3421" s="81"/>
    </row>
    <row r="3422" spans="6:16">
      <c r="F3422" s="76"/>
      <c r="G3422" s="117"/>
      <c r="I3422" s="81"/>
      <c r="L3422" s="117"/>
      <c r="P3422" s="81"/>
    </row>
    <row r="3423" spans="6:16">
      <c r="F3423" s="76"/>
      <c r="G3423" s="117"/>
      <c r="I3423" s="81"/>
      <c r="L3423" s="117"/>
      <c r="P3423" s="81"/>
    </row>
    <row r="3424" spans="6:16">
      <c r="F3424" s="76"/>
      <c r="G3424" s="117"/>
      <c r="I3424" s="81"/>
      <c r="L3424" s="117"/>
      <c r="P3424" s="81"/>
    </row>
    <row r="3425" spans="6:16">
      <c r="F3425" s="76"/>
      <c r="G3425" s="117"/>
      <c r="I3425" s="81"/>
      <c r="L3425" s="117"/>
      <c r="P3425" s="81"/>
    </row>
    <row r="3426" spans="6:16">
      <c r="F3426" s="76"/>
      <c r="G3426" s="117"/>
      <c r="I3426" s="81"/>
      <c r="L3426" s="117"/>
      <c r="P3426" s="81"/>
    </row>
    <row r="3427" spans="6:16">
      <c r="F3427" s="76"/>
      <c r="G3427" s="117"/>
      <c r="I3427" s="81"/>
      <c r="L3427" s="117"/>
      <c r="P3427" s="81"/>
    </row>
    <row r="3428" spans="6:16">
      <c r="F3428" s="76"/>
      <c r="G3428" s="117"/>
      <c r="I3428" s="81"/>
      <c r="L3428" s="117"/>
      <c r="P3428" s="81"/>
    </row>
    <row r="3429" spans="6:16">
      <c r="F3429" s="76"/>
      <c r="G3429" s="117"/>
      <c r="I3429" s="81"/>
      <c r="L3429" s="117"/>
      <c r="P3429" s="81"/>
    </row>
    <row r="3430" spans="6:16">
      <c r="F3430" s="76"/>
      <c r="G3430" s="117"/>
      <c r="I3430" s="81"/>
      <c r="L3430" s="117"/>
      <c r="P3430" s="81"/>
    </row>
    <row r="3431" spans="6:16">
      <c r="F3431" s="76"/>
      <c r="G3431" s="117"/>
      <c r="I3431" s="81"/>
      <c r="L3431" s="117"/>
      <c r="P3431" s="81"/>
    </row>
    <row r="3432" spans="6:16">
      <c r="F3432" s="76"/>
      <c r="G3432" s="117"/>
      <c r="I3432" s="81"/>
      <c r="L3432" s="117"/>
      <c r="P3432" s="81"/>
    </row>
    <row r="3433" spans="6:16">
      <c r="F3433" s="76"/>
      <c r="G3433" s="117"/>
      <c r="I3433" s="81"/>
      <c r="L3433" s="117"/>
      <c r="P3433" s="81"/>
    </row>
    <row r="3434" spans="6:16">
      <c r="F3434" s="76"/>
      <c r="G3434" s="117"/>
      <c r="I3434" s="81"/>
      <c r="L3434" s="117"/>
      <c r="P3434" s="81"/>
    </row>
    <row r="3435" spans="6:16">
      <c r="F3435" s="76"/>
      <c r="G3435" s="117"/>
      <c r="I3435" s="81"/>
      <c r="L3435" s="117"/>
      <c r="P3435" s="81"/>
    </row>
    <row r="3436" spans="6:16">
      <c r="F3436" s="76"/>
      <c r="G3436" s="117"/>
      <c r="I3436" s="81"/>
      <c r="L3436" s="117"/>
      <c r="P3436" s="81"/>
    </row>
    <row r="3437" spans="6:16">
      <c r="F3437" s="76"/>
      <c r="G3437" s="117"/>
      <c r="I3437" s="81"/>
      <c r="L3437" s="117"/>
      <c r="P3437" s="81"/>
    </row>
    <row r="3438" spans="6:16">
      <c r="F3438" s="76"/>
      <c r="G3438" s="117"/>
      <c r="I3438" s="81"/>
      <c r="L3438" s="117"/>
      <c r="P3438" s="81"/>
    </row>
    <row r="3439" spans="6:16">
      <c r="F3439" s="76"/>
      <c r="G3439" s="117"/>
      <c r="I3439" s="81"/>
      <c r="L3439" s="117"/>
      <c r="P3439" s="81"/>
    </row>
    <row r="3440" spans="6:16">
      <c r="F3440" s="76"/>
      <c r="G3440" s="117"/>
      <c r="I3440" s="81"/>
      <c r="L3440" s="117"/>
      <c r="P3440" s="81"/>
    </row>
    <row r="3441" spans="6:16">
      <c r="F3441" s="76"/>
      <c r="G3441" s="117"/>
      <c r="I3441" s="81"/>
      <c r="L3441" s="117"/>
      <c r="P3441" s="81"/>
    </row>
    <row r="3442" spans="6:16">
      <c r="F3442" s="76"/>
      <c r="G3442" s="117"/>
      <c r="I3442" s="81"/>
      <c r="L3442" s="117"/>
      <c r="P3442" s="81"/>
    </row>
    <row r="3443" spans="6:16">
      <c r="F3443" s="76"/>
      <c r="G3443" s="117"/>
      <c r="I3443" s="81"/>
      <c r="L3443" s="117"/>
      <c r="P3443" s="81"/>
    </row>
    <row r="3444" spans="6:16">
      <c r="F3444" s="76"/>
      <c r="G3444" s="117"/>
      <c r="I3444" s="81"/>
      <c r="L3444" s="117"/>
      <c r="P3444" s="81"/>
    </row>
    <row r="3445" spans="6:16">
      <c r="F3445" s="76"/>
      <c r="G3445" s="117"/>
      <c r="I3445" s="81"/>
      <c r="L3445" s="117"/>
      <c r="P3445" s="81"/>
    </row>
    <row r="3446" spans="6:16">
      <c r="F3446" s="76"/>
      <c r="G3446" s="117"/>
      <c r="I3446" s="81"/>
      <c r="L3446" s="117"/>
      <c r="P3446" s="81"/>
    </row>
    <row r="3447" spans="6:16">
      <c r="F3447" s="76"/>
      <c r="G3447" s="117"/>
      <c r="I3447" s="81"/>
      <c r="L3447" s="117"/>
      <c r="P3447" s="81"/>
    </row>
    <row r="3448" spans="6:16">
      <c r="F3448" s="76"/>
      <c r="G3448" s="117"/>
      <c r="I3448" s="81"/>
      <c r="L3448" s="117"/>
      <c r="P3448" s="81"/>
    </row>
    <row r="3449" spans="6:16">
      <c r="F3449" s="76"/>
      <c r="G3449" s="117"/>
      <c r="I3449" s="81"/>
      <c r="L3449" s="117"/>
      <c r="P3449" s="81"/>
    </row>
    <row r="3450" spans="6:16">
      <c r="F3450" s="76"/>
      <c r="G3450" s="117"/>
      <c r="I3450" s="81"/>
      <c r="L3450" s="117"/>
      <c r="P3450" s="81"/>
    </row>
    <row r="3451" spans="6:16">
      <c r="F3451" s="76"/>
      <c r="G3451" s="117"/>
      <c r="I3451" s="81"/>
      <c r="L3451" s="117"/>
      <c r="P3451" s="81"/>
    </row>
    <row r="3452" spans="6:16">
      <c r="F3452" s="76"/>
      <c r="G3452" s="117"/>
      <c r="I3452" s="81"/>
      <c r="L3452" s="117"/>
      <c r="P3452" s="81"/>
    </row>
    <row r="3453" spans="6:16">
      <c r="F3453" s="76"/>
      <c r="G3453" s="117"/>
      <c r="I3453" s="81"/>
      <c r="L3453" s="117"/>
      <c r="P3453" s="81"/>
    </row>
    <row r="3454" spans="6:16">
      <c r="F3454" s="76"/>
      <c r="G3454" s="117"/>
      <c r="I3454" s="81"/>
      <c r="L3454" s="117"/>
      <c r="P3454" s="81"/>
    </row>
    <row r="3455" spans="6:16">
      <c r="F3455" s="76"/>
      <c r="G3455" s="117"/>
      <c r="I3455" s="81"/>
      <c r="L3455" s="117"/>
      <c r="P3455" s="81"/>
    </row>
    <row r="3456" spans="6:16">
      <c r="F3456" s="76"/>
      <c r="G3456" s="117"/>
      <c r="I3456" s="81"/>
      <c r="L3456" s="117"/>
      <c r="P3456" s="81"/>
    </row>
    <row r="3457" spans="6:16">
      <c r="F3457" s="76"/>
      <c r="G3457" s="117"/>
      <c r="I3457" s="81"/>
      <c r="L3457" s="117"/>
      <c r="P3457" s="81"/>
    </row>
    <row r="3458" spans="6:16">
      <c r="F3458" s="76"/>
      <c r="G3458" s="117"/>
      <c r="I3458" s="81"/>
      <c r="L3458" s="117"/>
      <c r="P3458" s="81"/>
    </row>
    <row r="3459" spans="6:16">
      <c r="F3459" s="76"/>
      <c r="G3459" s="117"/>
      <c r="I3459" s="81"/>
      <c r="L3459" s="117"/>
      <c r="P3459" s="81"/>
    </row>
    <row r="3460" spans="6:16">
      <c r="F3460" s="76"/>
      <c r="G3460" s="117"/>
      <c r="I3460" s="81"/>
      <c r="L3460" s="117"/>
      <c r="P3460" s="81"/>
    </row>
    <row r="3461" spans="6:16">
      <c r="F3461" s="76"/>
      <c r="G3461" s="117"/>
      <c r="I3461" s="81"/>
      <c r="L3461" s="117"/>
      <c r="P3461" s="81"/>
    </row>
    <row r="3462" spans="6:16">
      <c r="F3462" s="76"/>
      <c r="G3462" s="117"/>
      <c r="I3462" s="81"/>
      <c r="L3462" s="117"/>
      <c r="P3462" s="81"/>
    </row>
    <row r="3463" spans="6:16">
      <c r="F3463" s="76"/>
      <c r="G3463" s="117"/>
      <c r="I3463" s="81"/>
      <c r="L3463" s="117"/>
      <c r="P3463" s="81"/>
    </row>
    <row r="3464" spans="6:16">
      <c r="F3464" s="76"/>
      <c r="G3464" s="117"/>
      <c r="I3464" s="81"/>
      <c r="L3464" s="117"/>
      <c r="P3464" s="81"/>
    </row>
    <row r="3465" spans="6:16">
      <c r="F3465" s="76"/>
      <c r="G3465" s="117"/>
      <c r="I3465" s="81"/>
      <c r="L3465" s="117"/>
      <c r="P3465" s="81"/>
    </row>
    <row r="3466" spans="6:16">
      <c r="F3466" s="76"/>
      <c r="G3466" s="117"/>
      <c r="I3466" s="81"/>
      <c r="L3466" s="117"/>
      <c r="P3466" s="81"/>
    </row>
    <row r="3467" spans="6:16">
      <c r="F3467" s="76"/>
      <c r="G3467" s="117"/>
      <c r="I3467" s="81"/>
      <c r="L3467" s="117"/>
      <c r="P3467" s="81"/>
    </row>
    <row r="3468" spans="6:16">
      <c r="F3468" s="76"/>
      <c r="G3468" s="117"/>
      <c r="I3468" s="81"/>
      <c r="L3468" s="117"/>
      <c r="P3468" s="81"/>
    </row>
    <row r="3469" spans="6:16">
      <c r="F3469" s="76"/>
      <c r="G3469" s="117"/>
      <c r="I3469" s="81"/>
      <c r="L3469" s="117"/>
      <c r="P3469" s="81"/>
    </row>
    <row r="3470" spans="6:16">
      <c r="F3470" s="76"/>
      <c r="G3470" s="117"/>
      <c r="I3470" s="81"/>
      <c r="L3470" s="117"/>
      <c r="P3470" s="81"/>
    </row>
    <row r="3471" spans="6:16">
      <c r="F3471" s="76"/>
      <c r="G3471" s="117"/>
      <c r="I3471" s="81"/>
      <c r="L3471" s="117"/>
      <c r="P3471" s="81"/>
    </row>
    <row r="3472" spans="6:16">
      <c r="F3472" s="76"/>
      <c r="G3472" s="117"/>
      <c r="I3472" s="81"/>
      <c r="L3472" s="117"/>
      <c r="P3472" s="81"/>
    </row>
    <row r="3473" spans="6:16">
      <c r="F3473" s="76"/>
      <c r="G3473" s="117"/>
      <c r="I3473" s="81"/>
      <c r="L3473" s="117"/>
      <c r="P3473" s="81"/>
    </row>
    <row r="3474" spans="6:16">
      <c r="F3474" s="76"/>
      <c r="G3474" s="117"/>
      <c r="I3474" s="81"/>
      <c r="L3474" s="117"/>
      <c r="P3474" s="81"/>
    </row>
    <row r="3475" spans="6:16">
      <c r="F3475" s="76"/>
      <c r="G3475" s="117"/>
      <c r="I3475" s="81"/>
      <c r="L3475" s="117"/>
      <c r="P3475" s="81"/>
    </row>
    <row r="3476" spans="6:16">
      <c r="F3476" s="76"/>
      <c r="G3476" s="117"/>
      <c r="I3476" s="81"/>
      <c r="L3476" s="117"/>
      <c r="P3476" s="81"/>
    </row>
    <row r="3477" spans="6:16">
      <c r="F3477" s="76"/>
      <c r="G3477" s="117"/>
      <c r="I3477" s="81"/>
      <c r="L3477" s="117"/>
      <c r="P3477" s="81"/>
    </row>
    <row r="3478" spans="6:16">
      <c r="F3478" s="76"/>
      <c r="G3478" s="117"/>
      <c r="I3478" s="81"/>
      <c r="L3478" s="117"/>
      <c r="P3478" s="81"/>
    </row>
    <row r="3479" spans="6:16">
      <c r="F3479" s="76"/>
      <c r="G3479" s="117"/>
      <c r="I3479" s="81"/>
      <c r="L3479" s="117"/>
      <c r="P3479" s="81"/>
    </row>
    <row r="3480" spans="6:16">
      <c r="F3480" s="76"/>
      <c r="G3480" s="117"/>
      <c r="I3480" s="81"/>
      <c r="L3480" s="117"/>
      <c r="P3480" s="81"/>
    </row>
    <row r="3481" spans="6:16">
      <c r="F3481" s="76"/>
      <c r="G3481" s="117"/>
      <c r="I3481" s="81"/>
      <c r="L3481" s="117"/>
      <c r="P3481" s="81"/>
    </row>
    <row r="3482" spans="6:16">
      <c r="F3482" s="76"/>
      <c r="G3482" s="117"/>
      <c r="I3482" s="81"/>
      <c r="L3482" s="117"/>
      <c r="P3482" s="81"/>
    </row>
    <row r="3483" spans="6:16">
      <c r="F3483" s="76"/>
      <c r="G3483" s="117"/>
      <c r="I3483" s="81"/>
      <c r="L3483" s="117"/>
      <c r="P3483" s="81"/>
    </row>
    <row r="3484" spans="6:16">
      <c r="F3484" s="76"/>
      <c r="G3484" s="117"/>
      <c r="I3484" s="81"/>
      <c r="L3484" s="117"/>
      <c r="P3484" s="81"/>
    </row>
    <row r="3485" spans="6:16">
      <c r="F3485" s="76"/>
      <c r="G3485" s="117"/>
      <c r="I3485" s="81"/>
      <c r="L3485" s="117"/>
      <c r="P3485" s="81"/>
    </row>
    <row r="3486" spans="6:16">
      <c r="F3486" s="76"/>
      <c r="G3486" s="117"/>
      <c r="I3486" s="81"/>
      <c r="L3486" s="117"/>
      <c r="P3486" s="81"/>
    </row>
    <row r="3487" spans="6:16">
      <c r="F3487" s="76"/>
      <c r="G3487" s="117"/>
      <c r="I3487" s="81"/>
      <c r="L3487" s="117"/>
      <c r="P3487" s="81"/>
    </row>
    <row r="3488" spans="6:16">
      <c r="F3488" s="76"/>
      <c r="G3488" s="117"/>
      <c r="I3488" s="81"/>
      <c r="L3488" s="117"/>
      <c r="P3488" s="81"/>
    </row>
    <row r="3489" spans="6:16">
      <c r="F3489" s="76"/>
      <c r="G3489" s="117"/>
      <c r="I3489" s="81"/>
      <c r="L3489" s="117"/>
      <c r="P3489" s="81"/>
    </row>
    <row r="3490" spans="6:16">
      <c r="F3490" s="76"/>
      <c r="G3490" s="117"/>
      <c r="I3490" s="81"/>
      <c r="L3490" s="117"/>
      <c r="P3490" s="81"/>
    </row>
    <row r="3491" spans="6:16">
      <c r="F3491" s="76"/>
      <c r="G3491" s="117"/>
      <c r="I3491" s="81"/>
      <c r="L3491" s="117"/>
      <c r="P3491" s="81"/>
    </row>
    <row r="3492" spans="6:16">
      <c r="F3492" s="76"/>
      <c r="G3492" s="117"/>
      <c r="I3492" s="81"/>
      <c r="L3492" s="117"/>
      <c r="P3492" s="81"/>
    </row>
    <row r="3493" spans="6:16">
      <c r="F3493" s="76"/>
      <c r="G3493" s="117"/>
      <c r="I3493" s="81"/>
      <c r="L3493" s="117"/>
      <c r="P3493" s="81"/>
    </row>
    <row r="3494" spans="6:16">
      <c r="F3494" s="76"/>
      <c r="G3494" s="117"/>
      <c r="I3494" s="81"/>
      <c r="L3494" s="117"/>
      <c r="P3494" s="81"/>
    </row>
    <row r="3495" spans="6:16">
      <c r="F3495" s="76"/>
      <c r="G3495" s="117"/>
      <c r="I3495" s="81"/>
      <c r="L3495" s="117"/>
      <c r="P3495" s="81"/>
    </row>
    <row r="3496" spans="6:16">
      <c r="F3496" s="76"/>
      <c r="G3496" s="117"/>
      <c r="I3496" s="81"/>
      <c r="L3496" s="117"/>
      <c r="P3496" s="81"/>
    </row>
    <row r="3497" spans="6:16">
      <c r="F3497" s="76"/>
      <c r="G3497" s="117"/>
      <c r="I3497" s="81"/>
      <c r="L3497" s="117"/>
      <c r="P3497" s="81"/>
    </row>
    <row r="3498" spans="6:16">
      <c r="F3498" s="76"/>
      <c r="G3498" s="117"/>
      <c r="I3498" s="81"/>
      <c r="L3498" s="117"/>
      <c r="P3498" s="81"/>
    </row>
    <row r="3499" spans="6:16">
      <c r="F3499" s="76"/>
      <c r="G3499" s="117"/>
      <c r="I3499" s="81"/>
      <c r="L3499" s="117"/>
      <c r="P3499" s="81"/>
    </row>
    <row r="3500" spans="6:16">
      <c r="F3500" s="76"/>
      <c r="G3500" s="117"/>
      <c r="I3500" s="81"/>
      <c r="L3500" s="117"/>
      <c r="P3500" s="81"/>
    </row>
    <row r="3501" spans="6:16">
      <c r="F3501" s="76"/>
      <c r="G3501" s="117"/>
      <c r="I3501" s="81"/>
      <c r="L3501" s="117"/>
      <c r="P3501" s="81"/>
    </row>
    <row r="3502" spans="6:16">
      <c r="F3502" s="76"/>
      <c r="G3502" s="117"/>
      <c r="I3502" s="81"/>
      <c r="L3502" s="117"/>
      <c r="P3502" s="81"/>
    </row>
    <row r="3503" spans="6:16">
      <c r="F3503" s="76"/>
      <c r="G3503" s="117"/>
      <c r="I3503" s="81"/>
      <c r="L3503" s="117"/>
      <c r="P3503" s="81"/>
    </row>
    <row r="3504" spans="6:16">
      <c r="F3504" s="76"/>
      <c r="G3504" s="117"/>
      <c r="I3504" s="81"/>
      <c r="L3504" s="117"/>
      <c r="P3504" s="81"/>
    </row>
    <row r="3505" spans="6:16">
      <c r="F3505" s="76"/>
      <c r="G3505" s="117"/>
      <c r="I3505" s="81"/>
      <c r="L3505" s="117"/>
      <c r="P3505" s="81"/>
    </row>
    <row r="3506" spans="6:16">
      <c r="F3506" s="76"/>
      <c r="G3506" s="117"/>
      <c r="I3506" s="81"/>
      <c r="L3506" s="117"/>
      <c r="P3506" s="81"/>
    </row>
    <row r="3507" spans="6:16">
      <c r="F3507" s="76"/>
      <c r="G3507" s="117"/>
      <c r="I3507" s="81"/>
      <c r="L3507" s="117"/>
      <c r="P3507" s="81"/>
    </row>
    <row r="3508" spans="6:16">
      <c r="F3508" s="76"/>
      <c r="G3508" s="117"/>
      <c r="I3508" s="81"/>
      <c r="L3508" s="117"/>
      <c r="P3508" s="81"/>
    </row>
    <row r="3509" spans="6:16">
      <c r="F3509" s="76"/>
      <c r="G3509" s="117"/>
      <c r="I3509" s="81"/>
      <c r="L3509" s="117"/>
      <c r="P3509" s="81"/>
    </row>
    <row r="3510" spans="6:16">
      <c r="F3510" s="76"/>
      <c r="G3510" s="117"/>
      <c r="I3510" s="81"/>
      <c r="L3510" s="117"/>
      <c r="P3510" s="81"/>
    </row>
    <row r="3511" spans="6:16">
      <c r="F3511" s="76"/>
      <c r="G3511" s="117"/>
      <c r="I3511" s="81"/>
      <c r="L3511" s="117"/>
      <c r="P3511" s="81"/>
    </row>
    <row r="3512" spans="6:16">
      <c r="F3512" s="76"/>
      <c r="G3512" s="117"/>
      <c r="I3512" s="81"/>
      <c r="L3512" s="117"/>
      <c r="P3512" s="81"/>
    </row>
    <row r="3513" spans="6:16">
      <c r="F3513" s="76"/>
      <c r="G3513" s="117"/>
      <c r="I3513" s="81"/>
      <c r="L3513" s="117"/>
      <c r="P3513" s="81"/>
    </row>
    <row r="3514" spans="6:16">
      <c r="F3514" s="76"/>
      <c r="G3514" s="117"/>
      <c r="I3514" s="81"/>
      <c r="L3514" s="117"/>
      <c r="P3514" s="81"/>
    </row>
    <row r="3515" spans="6:16">
      <c r="F3515" s="76"/>
      <c r="G3515" s="117"/>
      <c r="I3515" s="81"/>
      <c r="L3515" s="117"/>
      <c r="P3515" s="81"/>
    </row>
    <row r="3516" spans="6:16">
      <c r="F3516" s="76"/>
      <c r="G3516" s="117"/>
      <c r="I3516" s="81"/>
      <c r="L3516" s="117"/>
      <c r="P3516" s="81"/>
    </row>
    <row r="3517" spans="6:16">
      <c r="F3517" s="76"/>
      <c r="G3517" s="117"/>
      <c r="I3517" s="81"/>
      <c r="L3517" s="117"/>
      <c r="P3517" s="81"/>
    </row>
    <row r="3518" spans="6:16">
      <c r="F3518" s="76"/>
      <c r="G3518" s="117"/>
      <c r="I3518" s="81"/>
      <c r="L3518" s="117"/>
      <c r="P3518" s="81"/>
    </row>
    <row r="3519" spans="6:16">
      <c r="F3519" s="76"/>
      <c r="G3519" s="117"/>
      <c r="I3519" s="81"/>
      <c r="L3519" s="117"/>
      <c r="P3519" s="81"/>
    </row>
    <row r="3520" spans="6:16">
      <c r="F3520" s="76"/>
      <c r="G3520" s="117"/>
      <c r="I3520" s="81"/>
      <c r="L3520" s="117"/>
      <c r="P3520" s="81"/>
    </row>
    <row r="3521" spans="6:16">
      <c r="F3521" s="76"/>
      <c r="G3521" s="117"/>
      <c r="I3521" s="81"/>
      <c r="L3521" s="117"/>
      <c r="P3521" s="81"/>
    </row>
    <row r="3522" spans="6:16">
      <c r="F3522" s="76"/>
      <c r="G3522" s="117"/>
      <c r="I3522" s="81"/>
      <c r="L3522" s="117"/>
      <c r="P3522" s="81"/>
    </row>
    <row r="3523" spans="6:16">
      <c r="F3523" s="76"/>
      <c r="G3523" s="117"/>
      <c r="I3523" s="81"/>
      <c r="L3523" s="117"/>
      <c r="P3523" s="81"/>
    </row>
    <row r="3524" spans="6:16">
      <c r="F3524" s="76"/>
      <c r="G3524" s="117"/>
      <c r="I3524" s="81"/>
      <c r="L3524" s="117"/>
      <c r="P3524" s="81"/>
    </row>
    <row r="3525" spans="6:16">
      <c r="F3525" s="76"/>
      <c r="G3525" s="117"/>
      <c r="I3525" s="81"/>
      <c r="L3525" s="117"/>
      <c r="P3525" s="81"/>
    </row>
    <row r="3526" spans="6:16">
      <c r="F3526" s="76"/>
      <c r="G3526" s="117"/>
      <c r="I3526" s="81"/>
      <c r="L3526" s="117"/>
      <c r="P3526" s="81"/>
    </row>
    <row r="3527" spans="6:16">
      <c r="F3527" s="76"/>
      <c r="G3527" s="117"/>
      <c r="I3527" s="81"/>
      <c r="L3527" s="117"/>
      <c r="P3527" s="81"/>
    </row>
    <row r="3528" spans="6:16">
      <c r="F3528" s="76"/>
      <c r="G3528" s="117"/>
      <c r="I3528" s="81"/>
      <c r="L3528" s="117"/>
      <c r="P3528" s="81"/>
    </row>
    <row r="3529" spans="6:16">
      <c r="F3529" s="76"/>
      <c r="G3529" s="117"/>
      <c r="I3529" s="81"/>
      <c r="L3529" s="117"/>
      <c r="P3529" s="81"/>
    </row>
    <row r="3530" spans="6:16">
      <c r="F3530" s="76"/>
      <c r="G3530" s="117"/>
      <c r="I3530" s="81"/>
      <c r="L3530" s="117"/>
      <c r="P3530" s="81"/>
    </row>
    <row r="3531" spans="6:16">
      <c r="F3531" s="76"/>
      <c r="G3531" s="117"/>
      <c r="I3531" s="81"/>
      <c r="L3531" s="117"/>
      <c r="P3531" s="81"/>
    </row>
    <row r="3532" spans="6:16">
      <c r="F3532" s="76"/>
      <c r="G3532" s="117"/>
      <c r="I3532" s="81"/>
      <c r="L3532" s="117"/>
      <c r="P3532" s="81"/>
    </row>
    <row r="3533" spans="6:16">
      <c r="F3533" s="76"/>
      <c r="G3533" s="117"/>
      <c r="I3533" s="81"/>
      <c r="L3533" s="117"/>
      <c r="P3533" s="81"/>
    </row>
    <row r="3534" spans="6:16">
      <c r="F3534" s="76"/>
      <c r="G3534" s="117"/>
      <c r="I3534" s="81"/>
      <c r="L3534" s="117"/>
      <c r="P3534" s="81"/>
    </row>
    <row r="3535" spans="6:16">
      <c r="F3535" s="76"/>
      <c r="G3535" s="117"/>
      <c r="I3535" s="81"/>
      <c r="L3535" s="117"/>
      <c r="P3535" s="81"/>
    </row>
    <row r="3536" spans="6:16">
      <c r="F3536" s="76"/>
      <c r="G3536" s="117"/>
      <c r="I3536" s="81"/>
      <c r="L3536" s="117"/>
      <c r="P3536" s="81"/>
    </row>
    <row r="3537" spans="6:16">
      <c r="F3537" s="76"/>
      <c r="G3537" s="117"/>
      <c r="I3537" s="81"/>
      <c r="L3537" s="117"/>
      <c r="P3537" s="81"/>
    </row>
    <row r="3538" spans="6:16">
      <c r="F3538" s="76"/>
      <c r="G3538" s="117"/>
      <c r="I3538" s="81"/>
      <c r="L3538" s="117"/>
      <c r="P3538" s="81"/>
    </row>
    <row r="3539" spans="6:16">
      <c r="F3539" s="76"/>
      <c r="G3539" s="117"/>
      <c r="I3539" s="81"/>
      <c r="L3539" s="117"/>
      <c r="P3539" s="81"/>
    </row>
    <row r="3540" spans="6:16">
      <c r="F3540" s="76"/>
      <c r="G3540" s="117"/>
      <c r="I3540" s="81"/>
      <c r="L3540" s="117"/>
      <c r="P3540" s="81"/>
    </row>
    <row r="3541" spans="6:16">
      <c r="F3541" s="76"/>
      <c r="G3541" s="117"/>
      <c r="I3541" s="81"/>
      <c r="L3541" s="117"/>
      <c r="P3541" s="81"/>
    </row>
    <row r="3542" spans="6:16">
      <c r="F3542" s="76"/>
      <c r="G3542" s="117"/>
      <c r="I3542" s="81"/>
      <c r="L3542" s="117"/>
      <c r="P3542" s="81"/>
    </row>
    <row r="3543" spans="6:16">
      <c r="F3543" s="76"/>
      <c r="G3543" s="117"/>
      <c r="I3543" s="81"/>
      <c r="L3543" s="117"/>
      <c r="P3543" s="81"/>
    </row>
    <row r="3544" spans="6:16">
      <c r="F3544" s="76"/>
      <c r="G3544" s="117"/>
      <c r="I3544" s="81"/>
      <c r="L3544" s="117"/>
      <c r="P3544" s="81"/>
    </row>
    <row r="3545" spans="6:16">
      <c r="F3545" s="76"/>
      <c r="G3545" s="117"/>
      <c r="I3545" s="81"/>
      <c r="L3545" s="117"/>
      <c r="P3545" s="81"/>
    </row>
    <row r="3546" spans="6:16">
      <c r="F3546" s="76"/>
      <c r="G3546" s="117"/>
      <c r="I3546" s="81"/>
      <c r="L3546" s="117"/>
      <c r="P3546" s="81"/>
    </row>
    <row r="3547" spans="6:16">
      <c r="F3547" s="76"/>
      <c r="G3547" s="117"/>
      <c r="I3547" s="81"/>
      <c r="L3547" s="117"/>
      <c r="P3547" s="81"/>
    </row>
    <row r="3548" spans="6:16">
      <c r="F3548" s="76"/>
      <c r="G3548" s="117"/>
      <c r="I3548" s="81"/>
      <c r="L3548" s="117"/>
      <c r="P3548" s="81"/>
    </row>
    <row r="3549" spans="6:16">
      <c r="F3549" s="76"/>
      <c r="G3549" s="117"/>
      <c r="I3549" s="81"/>
      <c r="L3549" s="117"/>
      <c r="P3549" s="81"/>
    </row>
    <row r="3550" spans="6:16">
      <c r="F3550" s="76"/>
      <c r="G3550" s="117"/>
      <c r="I3550" s="81"/>
      <c r="L3550" s="117"/>
      <c r="P3550" s="81"/>
    </row>
    <row r="3551" spans="6:16">
      <c r="F3551" s="76"/>
      <c r="G3551" s="117"/>
      <c r="I3551" s="81"/>
      <c r="L3551" s="117"/>
      <c r="P3551" s="81"/>
    </row>
    <row r="3552" spans="6:16">
      <c r="F3552" s="76"/>
      <c r="G3552" s="117"/>
      <c r="I3552" s="81"/>
      <c r="L3552" s="117"/>
      <c r="P3552" s="81"/>
    </row>
    <row r="3553" spans="6:16">
      <c r="F3553" s="76"/>
      <c r="G3553" s="117"/>
      <c r="I3553" s="81"/>
      <c r="L3553" s="117"/>
      <c r="P3553" s="81"/>
    </row>
    <row r="3554" spans="6:16">
      <c r="F3554" s="76"/>
      <c r="G3554" s="117"/>
      <c r="I3554" s="81"/>
      <c r="L3554" s="117"/>
      <c r="P3554" s="81"/>
    </row>
    <row r="3555" spans="6:16">
      <c r="F3555" s="76"/>
      <c r="G3555" s="117"/>
      <c r="I3555" s="81"/>
      <c r="L3555" s="117"/>
      <c r="P3555" s="81"/>
    </row>
    <row r="3556" spans="6:16">
      <c r="F3556" s="76"/>
      <c r="G3556" s="117"/>
      <c r="I3556" s="81"/>
      <c r="L3556" s="117"/>
      <c r="P3556" s="81"/>
    </row>
    <row r="3557" spans="6:16">
      <c r="F3557" s="76"/>
      <c r="G3557" s="117"/>
      <c r="I3557" s="81"/>
      <c r="L3557" s="117"/>
      <c r="P3557" s="81"/>
    </row>
    <row r="3558" spans="6:16">
      <c r="F3558" s="76"/>
      <c r="G3558" s="117"/>
      <c r="I3558" s="81"/>
      <c r="L3558" s="117"/>
      <c r="P3558" s="81"/>
    </row>
    <row r="3559" spans="6:16">
      <c r="F3559" s="76"/>
      <c r="G3559" s="117"/>
      <c r="I3559" s="81"/>
      <c r="L3559" s="117"/>
      <c r="P3559" s="81"/>
    </row>
    <row r="3560" spans="6:16">
      <c r="F3560" s="76"/>
      <c r="G3560" s="117"/>
      <c r="I3560" s="81"/>
      <c r="L3560" s="117"/>
      <c r="P3560" s="81"/>
    </row>
    <row r="3561" spans="6:16">
      <c r="F3561" s="76"/>
      <c r="G3561" s="117"/>
      <c r="I3561" s="81"/>
      <c r="L3561" s="117"/>
      <c r="P3561" s="81"/>
    </row>
    <row r="3562" spans="6:16">
      <c r="F3562" s="76"/>
      <c r="G3562" s="117"/>
      <c r="I3562" s="81"/>
      <c r="L3562" s="117"/>
      <c r="P3562" s="81"/>
    </row>
    <row r="3563" spans="6:16">
      <c r="F3563" s="76"/>
      <c r="G3563" s="117"/>
      <c r="I3563" s="81"/>
      <c r="L3563" s="117"/>
      <c r="P3563" s="81"/>
    </row>
    <row r="3564" spans="6:16">
      <c r="F3564" s="76"/>
      <c r="G3564" s="117"/>
      <c r="I3564" s="81"/>
      <c r="L3564" s="117"/>
      <c r="P3564" s="81"/>
    </row>
    <row r="3565" spans="6:16">
      <c r="F3565" s="76"/>
      <c r="G3565" s="117"/>
      <c r="I3565" s="81"/>
      <c r="L3565" s="117"/>
      <c r="P3565" s="81"/>
    </row>
    <row r="3566" spans="6:16">
      <c r="F3566" s="76"/>
      <c r="G3566" s="117"/>
      <c r="I3566" s="81"/>
      <c r="L3566" s="117"/>
      <c r="P3566" s="81"/>
    </row>
    <row r="3567" spans="6:16">
      <c r="F3567" s="76"/>
      <c r="G3567" s="117"/>
      <c r="I3567" s="81"/>
      <c r="L3567" s="117"/>
      <c r="P3567" s="81"/>
    </row>
    <row r="3568" spans="6:16">
      <c r="F3568" s="76"/>
      <c r="G3568" s="117"/>
      <c r="I3568" s="81"/>
      <c r="L3568" s="117"/>
      <c r="P3568" s="81"/>
    </row>
    <row r="3569" spans="6:16">
      <c r="F3569" s="76"/>
      <c r="G3569" s="117"/>
      <c r="I3569" s="81"/>
      <c r="L3569" s="117"/>
      <c r="P3569" s="81"/>
    </row>
    <row r="3570" spans="6:16">
      <c r="F3570" s="76"/>
      <c r="G3570" s="117"/>
      <c r="I3570" s="81"/>
      <c r="L3570" s="117"/>
      <c r="P3570" s="81"/>
    </row>
    <row r="3571" spans="6:16">
      <c r="F3571" s="76"/>
      <c r="G3571" s="117"/>
      <c r="I3571" s="81"/>
      <c r="L3571" s="117"/>
      <c r="P3571" s="81"/>
    </row>
    <row r="3572" spans="6:16">
      <c r="F3572" s="76"/>
      <c r="G3572" s="117"/>
      <c r="I3572" s="81"/>
      <c r="L3572" s="117"/>
      <c r="P3572" s="81"/>
    </row>
    <row r="3573" spans="6:16">
      <c r="F3573" s="76"/>
      <c r="G3573" s="117"/>
      <c r="I3573" s="81"/>
      <c r="L3573" s="117"/>
      <c r="P3573" s="81"/>
    </row>
    <row r="3574" spans="6:16">
      <c r="F3574" s="76"/>
      <c r="G3574" s="117"/>
      <c r="I3574" s="81"/>
      <c r="L3574" s="117"/>
      <c r="P3574" s="81"/>
    </row>
    <row r="3575" spans="6:16">
      <c r="F3575" s="76"/>
      <c r="G3575" s="117"/>
      <c r="I3575" s="81"/>
      <c r="L3575" s="117"/>
      <c r="P3575" s="81"/>
    </row>
    <row r="3576" spans="6:16">
      <c r="F3576" s="76"/>
      <c r="G3576" s="117"/>
      <c r="I3576" s="81"/>
      <c r="L3576" s="117"/>
      <c r="P3576" s="81"/>
    </row>
    <row r="3577" spans="6:16">
      <c r="F3577" s="76"/>
      <c r="G3577" s="117"/>
      <c r="I3577" s="81"/>
      <c r="L3577" s="117"/>
      <c r="P3577" s="81"/>
    </row>
    <row r="3578" spans="6:16">
      <c r="F3578" s="76"/>
      <c r="G3578" s="117"/>
      <c r="I3578" s="81"/>
      <c r="L3578" s="117"/>
      <c r="P3578" s="81"/>
    </row>
    <row r="3579" spans="6:16">
      <c r="F3579" s="76"/>
      <c r="G3579" s="117"/>
      <c r="I3579" s="81"/>
      <c r="L3579" s="117"/>
      <c r="P3579" s="81"/>
    </row>
    <row r="3580" spans="6:16">
      <c r="F3580" s="76"/>
      <c r="G3580" s="117"/>
      <c r="I3580" s="81"/>
      <c r="L3580" s="117"/>
      <c r="P3580" s="81"/>
    </row>
    <row r="3581" spans="6:16">
      <c r="F3581" s="76"/>
      <c r="G3581" s="117"/>
      <c r="I3581" s="81"/>
      <c r="L3581" s="117"/>
      <c r="P3581" s="81"/>
    </row>
    <row r="3582" spans="6:16">
      <c r="F3582" s="76"/>
      <c r="G3582" s="117"/>
      <c r="I3582" s="81"/>
      <c r="L3582" s="117"/>
      <c r="P3582" s="81"/>
    </row>
    <row r="3583" spans="6:16">
      <c r="F3583" s="76"/>
      <c r="G3583" s="117"/>
      <c r="I3583" s="81"/>
      <c r="L3583" s="117"/>
      <c r="P3583" s="81"/>
    </row>
    <row r="3584" spans="6:16">
      <c r="F3584" s="76"/>
      <c r="G3584" s="117"/>
      <c r="I3584" s="81"/>
      <c r="L3584" s="117"/>
      <c r="P3584" s="81"/>
    </row>
    <row r="3585" spans="6:16">
      <c r="F3585" s="76"/>
      <c r="G3585" s="117"/>
      <c r="I3585" s="81"/>
      <c r="L3585" s="117"/>
      <c r="P3585" s="81"/>
    </row>
    <row r="3586" spans="6:16">
      <c r="F3586" s="76"/>
      <c r="G3586" s="117"/>
      <c r="I3586" s="81"/>
      <c r="L3586" s="117"/>
      <c r="P3586" s="81"/>
    </row>
    <row r="3587" spans="6:16">
      <c r="F3587" s="76"/>
      <c r="G3587" s="117"/>
      <c r="I3587" s="81"/>
      <c r="L3587" s="117"/>
      <c r="P3587" s="81"/>
    </row>
    <row r="3588" spans="6:16">
      <c r="F3588" s="76"/>
      <c r="G3588" s="117"/>
      <c r="I3588" s="81"/>
      <c r="L3588" s="117"/>
      <c r="P3588" s="81"/>
    </row>
    <row r="3589" spans="6:16">
      <c r="F3589" s="76"/>
      <c r="G3589" s="117"/>
      <c r="I3589" s="81"/>
      <c r="L3589" s="117"/>
      <c r="P3589" s="81"/>
    </row>
    <row r="3590" spans="6:16">
      <c r="F3590" s="76"/>
      <c r="G3590" s="117"/>
      <c r="I3590" s="81"/>
      <c r="L3590" s="117"/>
      <c r="P3590" s="81"/>
    </row>
    <row r="3591" spans="6:16">
      <c r="F3591" s="76"/>
      <c r="G3591" s="117"/>
      <c r="I3591" s="81"/>
      <c r="L3591" s="117"/>
      <c r="P3591" s="81"/>
    </row>
    <row r="3592" spans="6:16">
      <c r="F3592" s="76"/>
      <c r="G3592" s="117"/>
      <c r="I3592" s="81"/>
      <c r="L3592" s="117"/>
      <c r="P3592" s="81"/>
    </row>
    <row r="3593" spans="6:16">
      <c r="F3593" s="76"/>
      <c r="G3593" s="117"/>
      <c r="I3593" s="81"/>
      <c r="L3593" s="117"/>
      <c r="P3593" s="81"/>
    </row>
    <row r="3594" spans="6:16">
      <c r="F3594" s="76"/>
      <c r="G3594" s="117"/>
      <c r="I3594" s="81"/>
      <c r="L3594" s="117"/>
      <c r="P3594" s="81"/>
    </row>
    <row r="3595" spans="6:16">
      <c r="F3595" s="76"/>
      <c r="G3595" s="117"/>
      <c r="I3595" s="81"/>
      <c r="L3595" s="117"/>
      <c r="P3595" s="81"/>
    </row>
    <row r="3596" spans="6:16">
      <c r="F3596" s="76"/>
      <c r="G3596" s="117"/>
      <c r="I3596" s="81"/>
      <c r="L3596" s="117"/>
      <c r="P3596" s="81"/>
    </row>
    <row r="3597" spans="6:16">
      <c r="F3597" s="76"/>
      <c r="G3597" s="117"/>
      <c r="I3597" s="81"/>
      <c r="L3597" s="117"/>
      <c r="P3597" s="81"/>
    </row>
    <row r="3598" spans="6:16">
      <c r="F3598" s="76"/>
      <c r="G3598" s="117"/>
      <c r="I3598" s="81"/>
      <c r="L3598" s="117"/>
      <c r="P3598" s="81"/>
    </row>
    <row r="3599" spans="6:16">
      <c r="F3599" s="76"/>
      <c r="G3599" s="117"/>
      <c r="I3599" s="81"/>
      <c r="L3599" s="117"/>
      <c r="P3599" s="81"/>
    </row>
    <row r="3600" spans="6:16">
      <c r="F3600" s="76"/>
      <c r="G3600" s="117"/>
      <c r="I3600" s="81"/>
      <c r="L3600" s="117"/>
      <c r="P3600" s="81"/>
    </row>
    <row r="3601" spans="6:16">
      <c r="F3601" s="76"/>
      <c r="G3601" s="117"/>
      <c r="I3601" s="81"/>
      <c r="L3601" s="117"/>
      <c r="P3601" s="81"/>
    </row>
    <row r="3602" spans="6:16">
      <c r="F3602" s="76"/>
      <c r="G3602" s="117"/>
      <c r="I3602" s="81"/>
      <c r="L3602" s="117"/>
      <c r="P3602" s="81"/>
    </row>
    <row r="3603" spans="6:16">
      <c r="F3603" s="76"/>
      <c r="G3603" s="117"/>
      <c r="I3603" s="81"/>
      <c r="L3603" s="117"/>
      <c r="P3603" s="81"/>
    </row>
    <row r="3604" spans="6:16">
      <c r="F3604" s="76"/>
      <c r="G3604" s="117"/>
      <c r="I3604" s="81"/>
      <c r="L3604" s="117"/>
      <c r="P3604" s="81"/>
    </row>
    <row r="3605" spans="6:16">
      <c r="F3605" s="76"/>
      <c r="G3605" s="117"/>
      <c r="I3605" s="81"/>
      <c r="L3605" s="117"/>
      <c r="P3605" s="81"/>
    </row>
    <row r="3606" spans="6:16">
      <c r="F3606" s="76"/>
      <c r="G3606" s="117"/>
      <c r="I3606" s="81"/>
      <c r="L3606" s="117"/>
      <c r="P3606" s="81"/>
    </row>
    <row r="3607" spans="6:16">
      <c r="F3607" s="76"/>
      <c r="G3607" s="117"/>
      <c r="I3607" s="81"/>
      <c r="L3607" s="117"/>
      <c r="P3607" s="81"/>
    </row>
    <row r="3608" spans="6:16">
      <c r="F3608" s="76"/>
      <c r="G3608" s="117"/>
      <c r="I3608" s="81"/>
      <c r="L3608" s="117"/>
      <c r="P3608" s="81"/>
    </row>
    <row r="3609" spans="6:16">
      <c r="F3609" s="76"/>
      <c r="G3609" s="117"/>
      <c r="I3609" s="81"/>
      <c r="L3609" s="117"/>
      <c r="P3609" s="81"/>
    </row>
    <row r="3610" spans="6:16">
      <c r="F3610" s="76"/>
      <c r="G3610" s="117"/>
      <c r="I3610" s="81"/>
      <c r="L3610" s="117"/>
      <c r="P3610" s="81"/>
    </row>
    <row r="3611" spans="6:16">
      <c r="F3611" s="76"/>
      <c r="G3611" s="117"/>
      <c r="I3611" s="81"/>
      <c r="L3611" s="117"/>
      <c r="P3611" s="81"/>
    </row>
    <row r="3612" spans="6:16">
      <c r="F3612" s="76"/>
      <c r="G3612" s="117"/>
      <c r="I3612" s="81"/>
      <c r="L3612" s="117"/>
      <c r="P3612" s="81"/>
    </row>
    <row r="3613" spans="6:16">
      <c r="F3613" s="76"/>
      <c r="G3613" s="117"/>
      <c r="I3613" s="81"/>
      <c r="L3613" s="117"/>
      <c r="P3613" s="81"/>
    </row>
    <row r="3614" spans="6:16">
      <c r="F3614" s="76"/>
      <c r="G3614" s="117"/>
      <c r="I3614" s="81"/>
      <c r="L3614" s="117"/>
      <c r="P3614" s="81"/>
    </row>
    <row r="3615" spans="6:16">
      <c r="F3615" s="76"/>
      <c r="G3615" s="117"/>
      <c r="I3615" s="81"/>
      <c r="L3615" s="117"/>
      <c r="P3615" s="81"/>
    </row>
    <row r="3616" spans="6:16">
      <c r="F3616" s="76"/>
      <c r="G3616" s="117"/>
      <c r="I3616" s="81"/>
      <c r="L3616" s="117"/>
      <c r="P3616" s="81"/>
    </row>
    <row r="3617" spans="6:16">
      <c r="F3617" s="76"/>
      <c r="G3617" s="117"/>
      <c r="I3617" s="81"/>
      <c r="L3617" s="117"/>
      <c r="P3617" s="81"/>
    </row>
    <row r="3618" spans="6:16">
      <c r="F3618" s="76"/>
      <c r="G3618" s="117"/>
      <c r="I3618" s="81"/>
      <c r="L3618" s="117"/>
      <c r="P3618" s="81"/>
    </row>
    <row r="3619" spans="6:16">
      <c r="F3619" s="76"/>
      <c r="G3619" s="117"/>
      <c r="I3619" s="81"/>
      <c r="L3619" s="117"/>
      <c r="P3619" s="81"/>
    </row>
    <row r="3620" spans="6:16">
      <c r="F3620" s="76"/>
      <c r="G3620" s="117"/>
      <c r="I3620" s="81"/>
      <c r="L3620" s="117"/>
      <c r="P3620" s="81"/>
    </row>
    <row r="3621" spans="6:16">
      <c r="F3621" s="76"/>
      <c r="G3621" s="117"/>
      <c r="I3621" s="81"/>
      <c r="L3621" s="117"/>
      <c r="P3621" s="81"/>
    </row>
    <row r="3622" spans="6:16">
      <c r="F3622" s="76"/>
      <c r="G3622" s="117"/>
      <c r="I3622" s="81"/>
      <c r="L3622" s="117"/>
      <c r="P3622" s="81"/>
    </row>
    <row r="3623" spans="6:16">
      <c r="F3623" s="76"/>
      <c r="G3623" s="117"/>
      <c r="I3623" s="81"/>
      <c r="L3623" s="117"/>
      <c r="P3623" s="81"/>
    </row>
    <row r="3624" spans="6:16">
      <c r="F3624" s="76"/>
      <c r="G3624" s="117"/>
      <c r="I3624" s="81"/>
      <c r="L3624" s="117"/>
      <c r="P3624" s="81"/>
    </row>
    <row r="3625" spans="6:16">
      <c r="F3625" s="76"/>
      <c r="G3625" s="117"/>
      <c r="I3625" s="81"/>
      <c r="L3625" s="117"/>
      <c r="P3625" s="81"/>
    </row>
    <row r="3626" spans="6:16">
      <c r="F3626" s="76"/>
      <c r="G3626" s="117"/>
      <c r="I3626" s="81"/>
      <c r="L3626" s="117"/>
      <c r="P3626" s="81"/>
    </row>
    <row r="3627" spans="6:16">
      <c r="F3627" s="76"/>
      <c r="G3627" s="117"/>
      <c r="I3627" s="81"/>
      <c r="L3627" s="117"/>
      <c r="P3627" s="81"/>
    </row>
    <row r="3628" spans="6:16">
      <c r="F3628" s="76"/>
      <c r="G3628" s="117"/>
      <c r="I3628" s="81"/>
      <c r="L3628" s="117"/>
      <c r="P3628" s="81"/>
    </row>
    <row r="3629" spans="6:16">
      <c r="F3629" s="76"/>
      <c r="G3629" s="117"/>
      <c r="I3629" s="81"/>
      <c r="L3629" s="117"/>
      <c r="P3629" s="81"/>
    </row>
    <row r="3630" spans="6:16">
      <c r="F3630" s="76"/>
      <c r="G3630" s="117"/>
      <c r="I3630" s="81"/>
      <c r="L3630" s="117"/>
      <c r="P3630" s="81"/>
    </row>
    <row r="3631" spans="6:16">
      <c r="F3631" s="76"/>
      <c r="G3631" s="117"/>
      <c r="I3631" s="81"/>
      <c r="L3631" s="117"/>
      <c r="P3631" s="81"/>
    </row>
    <row r="3632" spans="6:16">
      <c r="F3632" s="76"/>
      <c r="G3632" s="117"/>
      <c r="I3632" s="81"/>
      <c r="L3632" s="117"/>
      <c r="P3632" s="81"/>
    </row>
    <row r="3633" spans="6:16">
      <c r="F3633" s="76"/>
      <c r="G3633" s="117"/>
      <c r="I3633" s="81"/>
      <c r="L3633" s="117"/>
      <c r="P3633" s="81"/>
    </row>
    <row r="3634" spans="6:16">
      <c r="F3634" s="76"/>
      <c r="G3634" s="117"/>
      <c r="I3634" s="81"/>
      <c r="L3634" s="117"/>
      <c r="P3634" s="81"/>
    </row>
    <row r="3635" spans="6:16">
      <c r="F3635" s="76"/>
      <c r="G3635" s="117"/>
      <c r="I3635" s="81"/>
      <c r="L3635" s="117"/>
      <c r="P3635" s="81"/>
    </row>
    <row r="3636" spans="6:16">
      <c r="F3636" s="76"/>
      <c r="G3636" s="117"/>
      <c r="I3636" s="81"/>
      <c r="L3636" s="117"/>
      <c r="P3636" s="81"/>
    </row>
    <row r="3637" spans="6:16">
      <c r="F3637" s="76"/>
      <c r="G3637" s="117"/>
      <c r="I3637" s="81"/>
      <c r="L3637" s="117"/>
      <c r="P3637" s="81"/>
    </row>
    <row r="3638" spans="6:16">
      <c r="F3638" s="76"/>
      <c r="G3638" s="117"/>
      <c r="I3638" s="81"/>
      <c r="L3638" s="117"/>
      <c r="P3638" s="81"/>
    </row>
    <row r="3639" spans="6:16">
      <c r="F3639" s="76"/>
      <c r="G3639" s="117"/>
      <c r="I3639" s="81"/>
      <c r="L3639" s="117"/>
      <c r="P3639" s="81"/>
    </row>
    <row r="3640" spans="6:16">
      <c r="F3640" s="76"/>
      <c r="G3640" s="117"/>
      <c r="I3640" s="81"/>
      <c r="L3640" s="117"/>
      <c r="P3640" s="81"/>
    </row>
    <row r="3641" spans="6:16">
      <c r="F3641" s="76"/>
      <c r="G3641" s="117"/>
      <c r="I3641" s="81"/>
      <c r="L3641" s="117"/>
      <c r="P3641" s="81"/>
    </row>
    <row r="3642" spans="6:16">
      <c r="F3642" s="76"/>
      <c r="G3642" s="117"/>
      <c r="I3642" s="81"/>
      <c r="L3642" s="117"/>
      <c r="P3642" s="81"/>
    </row>
    <row r="3643" spans="6:16">
      <c r="F3643" s="76"/>
      <c r="G3643" s="117"/>
      <c r="I3643" s="81"/>
      <c r="L3643" s="117"/>
      <c r="P3643" s="81"/>
    </row>
    <row r="3644" spans="6:16">
      <c r="F3644" s="76"/>
      <c r="G3644" s="117"/>
      <c r="I3644" s="81"/>
      <c r="L3644" s="117"/>
      <c r="P3644" s="81"/>
    </row>
    <row r="3645" spans="6:16">
      <c r="F3645" s="76"/>
      <c r="G3645" s="117"/>
      <c r="I3645" s="81"/>
      <c r="L3645" s="117"/>
      <c r="P3645" s="81"/>
    </row>
    <row r="3646" spans="6:16">
      <c r="F3646" s="76"/>
      <c r="G3646" s="117"/>
      <c r="I3646" s="81"/>
      <c r="L3646" s="117"/>
      <c r="P3646" s="81"/>
    </row>
    <row r="3647" spans="6:16">
      <c r="F3647" s="76"/>
      <c r="G3647" s="117"/>
      <c r="I3647" s="81"/>
      <c r="L3647" s="117"/>
      <c r="P3647" s="81"/>
    </row>
    <row r="3648" spans="6:16">
      <c r="F3648" s="76"/>
      <c r="G3648" s="117"/>
      <c r="I3648" s="81"/>
      <c r="L3648" s="117"/>
      <c r="P3648" s="81"/>
    </row>
    <row r="3649" spans="6:16">
      <c r="F3649" s="76"/>
      <c r="G3649" s="117"/>
      <c r="I3649" s="81"/>
      <c r="L3649" s="117"/>
      <c r="P3649" s="81"/>
    </row>
    <row r="3650" spans="6:16">
      <c r="F3650" s="76"/>
      <c r="G3650" s="117"/>
      <c r="I3650" s="81"/>
      <c r="L3650" s="117"/>
      <c r="P3650" s="81"/>
    </row>
    <row r="3651" spans="6:16">
      <c r="F3651" s="76"/>
      <c r="G3651" s="117"/>
      <c r="I3651" s="81"/>
      <c r="L3651" s="117"/>
      <c r="P3651" s="81"/>
    </row>
    <row r="3652" spans="6:16">
      <c r="F3652" s="76"/>
      <c r="G3652" s="117"/>
      <c r="I3652" s="81"/>
      <c r="L3652" s="117"/>
      <c r="P3652" s="81"/>
    </row>
    <row r="3653" spans="6:16">
      <c r="F3653" s="76"/>
      <c r="G3653" s="117"/>
      <c r="I3653" s="81"/>
      <c r="L3653" s="117"/>
      <c r="P3653" s="81"/>
    </row>
    <row r="3654" spans="6:16">
      <c r="F3654" s="76"/>
      <c r="G3654" s="117"/>
      <c r="I3654" s="81"/>
      <c r="L3654" s="117"/>
      <c r="P3654" s="81"/>
    </row>
    <row r="3655" spans="6:16">
      <c r="F3655" s="76"/>
      <c r="G3655" s="117"/>
      <c r="I3655" s="81"/>
      <c r="L3655" s="117"/>
      <c r="P3655" s="81"/>
    </row>
    <row r="3656" spans="6:16">
      <c r="F3656" s="76"/>
      <c r="G3656" s="117"/>
      <c r="I3656" s="81"/>
      <c r="L3656" s="117"/>
      <c r="P3656" s="81"/>
    </row>
    <row r="3657" spans="6:16">
      <c r="F3657" s="76"/>
      <c r="G3657" s="117"/>
      <c r="I3657" s="81"/>
      <c r="L3657" s="117"/>
      <c r="P3657" s="81"/>
    </row>
    <row r="3658" spans="6:16">
      <c r="F3658" s="76"/>
      <c r="G3658" s="117"/>
      <c r="I3658" s="81"/>
      <c r="L3658" s="117"/>
      <c r="P3658" s="81"/>
    </row>
    <row r="3659" spans="6:16">
      <c r="F3659" s="76"/>
      <c r="G3659" s="117"/>
      <c r="I3659" s="81"/>
      <c r="L3659" s="117"/>
      <c r="P3659" s="81"/>
    </row>
    <row r="3660" spans="6:16">
      <c r="F3660" s="76"/>
      <c r="G3660" s="117"/>
      <c r="I3660" s="81"/>
      <c r="L3660" s="117"/>
      <c r="P3660" s="81"/>
    </row>
    <row r="3661" spans="6:16">
      <c r="F3661" s="76"/>
      <c r="G3661" s="117"/>
      <c r="I3661" s="81"/>
      <c r="L3661" s="117"/>
      <c r="P3661" s="81"/>
    </row>
    <row r="3662" spans="6:16">
      <c r="F3662" s="76"/>
      <c r="G3662" s="117"/>
      <c r="I3662" s="81"/>
      <c r="L3662" s="117"/>
      <c r="P3662" s="81"/>
    </row>
    <row r="3663" spans="6:16">
      <c r="F3663" s="76"/>
      <c r="G3663" s="117"/>
      <c r="I3663" s="81"/>
      <c r="L3663" s="117"/>
      <c r="P3663" s="81"/>
    </row>
    <row r="3664" spans="6:16">
      <c r="F3664" s="76"/>
      <c r="G3664" s="117"/>
      <c r="I3664" s="81"/>
      <c r="L3664" s="117"/>
      <c r="P3664" s="81"/>
    </row>
    <row r="3665" spans="6:16">
      <c r="F3665" s="76"/>
      <c r="G3665" s="117"/>
      <c r="I3665" s="81"/>
      <c r="L3665" s="117"/>
      <c r="P3665" s="81"/>
    </row>
    <row r="3666" spans="6:16">
      <c r="F3666" s="76"/>
      <c r="G3666" s="117"/>
      <c r="I3666" s="81"/>
      <c r="L3666" s="117"/>
      <c r="P3666" s="81"/>
    </row>
    <row r="3667" spans="6:16">
      <c r="F3667" s="76"/>
      <c r="G3667" s="117"/>
      <c r="I3667" s="81"/>
      <c r="L3667" s="117"/>
      <c r="P3667" s="81"/>
    </row>
    <row r="3668" spans="6:16">
      <c r="F3668" s="76"/>
      <c r="G3668" s="117"/>
      <c r="I3668" s="81"/>
      <c r="L3668" s="117"/>
      <c r="P3668" s="81"/>
    </row>
    <row r="3669" spans="6:16">
      <c r="F3669" s="76"/>
      <c r="G3669" s="117"/>
      <c r="I3669" s="81"/>
      <c r="L3669" s="117"/>
      <c r="P3669" s="81"/>
    </row>
    <row r="3670" spans="6:16">
      <c r="F3670" s="76"/>
      <c r="G3670" s="117"/>
      <c r="I3670" s="81"/>
      <c r="L3670" s="117"/>
      <c r="P3670" s="81"/>
    </row>
    <row r="3671" spans="6:16">
      <c r="F3671" s="76"/>
      <c r="G3671" s="117"/>
      <c r="I3671" s="81"/>
      <c r="L3671" s="117"/>
      <c r="P3671" s="81"/>
    </row>
    <row r="3672" spans="6:16">
      <c r="F3672" s="76"/>
      <c r="G3672" s="117"/>
      <c r="I3672" s="81"/>
      <c r="L3672" s="117"/>
      <c r="P3672" s="81"/>
    </row>
    <row r="3673" spans="6:16">
      <c r="F3673" s="76"/>
      <c r="G3673" s="117"/>
      <c r="I3673" s="81"/>
      <c r="L3673" s="117"/>
      <c r="P3673" s="81"/>
    </row>
    <row r="3674" spans="6:16">
      <c r="F3674" s="76"/>
      <c r="G3674" s="117"/>
      <c r="I3674" s="81"/>
      <c r="L3674" s="117"/>
      <c r="P3674" s="81"/>
    </row>
    <row r="3675" spans="6:16">
      <c r="F3675" s="76"/>
      <c r="G3675" s="117"/>
      <c r="I3675" s="81"/>
      <c r="L3675" s="117"/>
      <c r="P3675" s="81"/>
    </row>
    <row r="3676" spans="6:16">
      <c r="F3676" s="76"/>
      <c r="G3676" s="117"/>
      <c r="I3676" s="81"/>
      <c r="L3676" s="117"/>
      <c r="P3676" s="81"/>
    </row>
    <row r="3677" spans="6:16">
      <c r="F3677" s="76"/>
      <c r="G3677" s="117"/>
      <c r="I3677" s="81"/>
      <c r="L3677" s="117"/>
      <c r="P3677" s="81"/>
    </row>
    <row r="3678" spans="6:16">
      <c r="F3678" s="76"/>
      <c r="G3678" s="117"/>
      <c r="I3678" s="81"/>
      <c r="L3678" s="117"/>
      <c r="P3678" s="81"/>
    </row>
    <row r="3679" spans="6:16">
      <c r="F3679" s="76"/>
      <c r="G3679" s="117"/>
      <c r="I3679" s="81"/>
      <c r="L3679" s="117"/>
      <c r="P3679" s="81"/>
    </row>
    <row r="3680" spans="6:16">
      <c r="F3680" s="76"/>
      <c r="G3680" s="117"/>
      <c r="I3680" s="81"/>
      <c r="L3680" s="117"/>
      <c r="P3680" s="81"/>
    </row>
    <row r="3681" spans="6:16">
      <c r="F3681" s="76"/>
      <c r="G3681" s="117"/>
      <c r="I3681" s="81"/>
      <c r="L3681" s="117"/>
      <c r="P3681" s="81"/>
    </row>
    <row r="3682" spans="6:16">
      <c r="F3682" s="76"/>
      <c r="G3682" s="117"/>
      <c r="I3682" s="81"/>
      <c r="L3682" s="117"/>
      <c r="P3682" s="81"/>
    </row>
    <row r="3683" spans="6:16">
      <c r="F3683" s="76"/>
      <c r="G3683" s="117"/>
      <c r="I3683" s="81"/>
      <c r="L3683" s="117"/>
      <c r="P3683" s="81"/>
    </row>
    <row r="3684" spans="6:16">
      <c r="F3684" s="76"/>
      <c r="G3684" s="117"/>
      <c r="I3684" s="81"/>
      <c r="L3684" s="117"/>
      <c r="P3684" s="81"/>
    </row>
    <row r="3685" spans="6:16">
      <c r="F3685" s="76"/>
      <c r="G3685" s="117"/>
      <c r="I3685" s="81"/>
      <c r="L3685" s="117"/>
      <c r="P3685" s="81"/>
    </row>
    <row r="3686" spans="6:16">
      <c r="F3686" s="76"/>
      <c r="G3686" s="117"/>
      <c r="I3686" s="81"/>
      <c r="L3686" s="117"/>
      <c r="P3686" s="81"/>
    </row>
    <row r="3687" spans="6:16">
      <c r="F3687" s="76"/>
      <c r="G3687" s="117"/>
      <c r="I3687" s="81"/>
      <c r="L3687" s="117"/>
      <c r="P3687" s="81"/>
    </row>
    <row r="3688" spans="6:16">
      <c r="F3688" s="76"/>
      <c r="G3688" s="117"/>
      <c r="I3688" s="81"/>
      <c r="L3688" s="117"/>
      <c r="P3688" s="81"/>
    </row>
    <row r="3689" spans="6:16">
      <c r="F3689" s="76"/>
      <c r="G3689" s="117"/>
      <c r="I3689" s="81"/>
      <c r="L3689" s="117"/>
      <c r="P3689" s="81"/>
    </row>
    <row r="3690" spans="6:16">
      <c r="F3690" s="76"/>
      <c r="G3690" s="117"/>
      <c r="I3690" s="81"/>
      <c r="L3690" s="117"/>
      <c r="P3690" s="81"/>
    </row>
    <row r="3691" spans="6:16">
      <c r="F3691" s="76"/>
      <c r="G3691" s="117"/>
      <c r="I3691" s="81"/>
      <c r="L3691" s="117"/>
      <c r="P3691" s="81"/>
    </row>
    <row r="3692" spans="6:16">
      <c r="F3692" s="76"/>
      <c r="G3692" s="117"/>
      <c r="I3692" s="81"/>
      <c r="L3692" s="117"/>
      <c r="P3692" s="81"/>
    </row>
    <row r="3693" spans="6:16">
      <c r="F3693" s="76"/>
      <c r="G3693" s="117"/>
      <c r="I3693" s="81"/>
      <c r="L3693" s="117"/>
      <c r="P3693" s="81"/>
    </row>
    <row r="3694" spans="6:16">
      <c r="F3694" s="76"/>
      <c r="G3694" s="117"/>
      <c r="I3694" s="81"/>
      <c r="L3694" s="117"/>
      <c r="P3694" s="81"/>
    </row>
    <row r="3695" spans="6:16">
      <c r="F3695" s="76"/>
      <c r="G3695" s="117"/>
      <c r="I3695" s="81"/>
      <c r="L3695" s="117"/>
      <c r="P3695" s="81"/>
    </row>
    <row r="3696" spans="6:16">
      <c r="F3696" s="76"/>
      <c r="G3696" s="117"/>
      <c r="I3696" s="81"/>
      <c r="L3696" s="117"/>
      <c r="P3696" s="81"/>
    </row>
    <row r="3697" spans="6:16">
      <c r="F3697" s="76"/>
      <c r="G3697" s="117"/>
      <c r="I3697" s="81"/>
      <c r="L3697" s="117"/>
      <c r="P3697" s="81"/>
    </row>
    <row r="3698" spans="6:16">
      <c r="F3698" s="76"/>
      <c r="G3698" s="117"/>
      <c r="I3698" s="81"/>
      <c r="L3698" s="117"/>
      <c r="P3698" s="81"/>
    </row>
    <row r="3699" spans="6:16">
      <c r="F3699" s="76"/>
      <c r="G3699" s="117"/>
      <c r="I3699" s="81"/>
      <c r="L3699" s="117"/>
      <c r="P3699" s="81"/>
    </row>
    <row r="3700" spans="6:16">
      <c r="F3700" s="76"/>
      <c r="G3700" s="117"/>
      <c r="I3700" s="81"/>
      <c r="L3700" s="117"/>
      <c r="P3700" s="81"/>
    </row>
    <row r="3701" spans="6:16">
      <c r="F3701" s="76"/>
      <c r="G3701" s="117"/>
      <c r="I3701" s="81"/>
      <c r="L3701" s="117"/>
      <c r="P3701" s="81"/>
    </row>
    <row r="3702" spans="6:16">
      <c r="F3702" s="76"/>
      <c r="G3702" s="117"/>
      <c r="I3702" s="81"/>
      <c r="L3702" s="117"/>
      <c r="P3702" s="81"/>
    </row>
    <row r="3703" spans="6:16">
      <c r="F3703" s="76"/>
      <c r="G3703" s="117"/>
      <c r="I3703" s="81"/>
      <c r="L3703" s="117"/>
      <c r="P3703" s="81"/>
    </row>
    <row r="3704" spans="6:16">
      <c r="F3704" s="76"/>
      <c r="G3704" s="117"/>
      <c r="I3704" s="81"/>
      <c r="L3704" s="117"/>
      <c r="P3704" s="81"/>
    </row>
    <row r="3705" spans="6:16">
      <c r="F3705" s="76"/>
      <c r="G3705" s="117"/>
      <c r="I3705" s="81"/>
      <c r="L3705" s="117"/>
      <c r="P3705" s="81"/>
    </row>
    <row r="3706" spans="6:16">
      <c r="F3706" s="76"/>
      <c r="G3706" s="117"/>
      <c r="I3706" s="81"/>
      <c r="L3706" s="117"/>
      <c r="P3706" s="81"/>
    </row>
    <row r="3707" spans="6:16">
      <c r="F3707" s="76"/>
      <c r="G3707" s="117"/>
      <c r="I3707" s="81"/>
      <c r="L3707" s="117"/>
      <c r="P3707" s="81"/>
    </row>
    <row r="3708" spans="6:16">
      <c r="F3708" s="76"/>
      <c r="G3708" s="117"/>
      <c r="I3708" s="81"/>
      <c r="L3708" s="117"/>
      <c r="P3708" s="81"/>
    </row>
    <row r="3709" spans="6:16">
      <c r="F3709" s="76"/>
      <c r="G3709" s="117"/>
      <c r="I3709" s="81"/>
      <c r="L3709" s="117"/>
      <c r="P3709" s="81"/>
    </row>
    <row r="3710" spans="6:16">
      <c r="F3710" s="76"/>
      <c r="G3710" s="117"/>
      <c r="I3710" s="81"/>
      <c r="L3710" s="117"/>
      <c r="P3710" s="81"/>
    </row>
    <row r="3711" spans="6:16">
      <c r="F3711" s="76"/>
      <c r="G3711" s="117"/>
      <c r="I3711" s="81"/>
      <c r="L3711" s="117"/>
      <c r="P3711" s="81"/>
    </row>
    <row r="3712" spans="6:16">
      <c r="F3712" s="76"/>
      <c r="G3712" s="117"/>
      <c r="I3712" s="81"/>
      <c r="L3712" s="117"/>
      <c r="P3712" s="81"/>
    </row>
    <row r="3713" spans="6:16">
      <c r="F3713" s="76"/>
      <c r="G3713" s="117"/>
      <c r="I3713" s="81"/>
      <c r="L3713" s="117"/>
      <c r="P3713" s="81"/>
    </row>
    <row r="3714" spans="6:16">
      <c r="F3714" s="76"/>
      <c r="G3714" s="117"/>
      <c r="I3714" s="81"/>
      <c r="L3714" s="117"/>
      <c r="P3714" s="81"/>
    </row>
    <row r="3715" spans="6:16">
      <c r="F3715" s="76"/>
      <c r="G3715" s="117"/>
      <c r="I3715" s="81"/>
      <c r="L3715" s="117"/>
      <c r="P3715" s="81"/>
    </row>
    <row r="3716" spans="6:16">
      <c r="F3716" s="76"/>
      <c r="G3716" s="117"/>
      <c r="I3716" s="81"/>
      <c r="L3716" s="117"/>
      <c r="P3716" s="81"/>
    </row>
    <row r="3717" spans="6:16">
      <c r="F3717" s="76"/>
      <c r="G3717" s="117"/>
      <c r="I3717" s="81"/>
      <c r="L3717" s="117"/>
      <c r="P3717" s="81"/>
    </row>
    <row r="3718" spans="6:16">
      <c r="F3718" s="76"/>
      <c r="G3718" s="117"/>
      <c r="I3718" s="81"/>
      <c r="L3718" s="117"/>
      <c r="P3718" s="81"/>
    </row>
    <row r="3719" spans="6:16">
      <c r="F3719" s="76"/>
      <c r="G3719" s="117"/>
      <c r="I3719" s="81"/>
      <c r="L3719" s="117"/>
      <c r="P3719" s="81"/>
    </row>
    <row r="3720" spans="6:16">
      <c r="F3720" s="76"/>
      <c r="G3720" s="117"/>
      <c r="I3720" s="81"/>
      <c r="L3720" s="117"/>
      <c r="P3720" s="81"/>
    </row>
    <row r="3721" spans="6:16">
      <c r="F3721" s="76"/>
      <c r="G3721" s="117"/>
      <c r="I3721" s="81"/>
      <c r="L3721" s="117"/>
      <c r="P3721" s="81"/>
    </row>
    <row r="3722" spans="6:16">
      <c r="F3722" s="76"/>
      <c r="G3722" s="117"/>
      <c r="I3722" s="81"/>
      <c r="L3722" s="117"/>
      <c r="P3722" s="81"/>
    </row>
    <row r="3723" spans="6:16">
      <c r="F3723" s="76"/>
      <c r="G3723" s="117"/>
      <c r="I3723" s="81"/>
      <c r="L3723" s="117"/>
      <c r="P3723" s="81"/>
    </row>
    <row r="3724" spans="6:16">
      <c r="F3724" s="76"/>
      <c r="G3724" s="117"/>
      <c r="I3724" s="81"/>
      <c r="L3724" s="117"/>
      <c r="P3724" s="81"/>
    </row>
    <row r="3725" spans="6:16">
      <c r="F3725" s="76"/>
      <c r="G3725" s="117"/>
      <c r="I3725" s="81"/>
      <c r="L3725" s="117"/>
      <c r="P3725" s="81"/>
    </row>
    <row r="3726" spans="6:16">
      <c r="F3726" s="76"/>
      <c r="G3726" s="117"/>
      <c r="I3726" s="81"/>
      <c r="L3726" s="117"/>
      <c r="P3726" s="81"/>
    </row>
    <row r="3727" spans="6:16">
      <c r="F3727" s="76"/>
      <c r="G3727" s="117"/>
      <c r="I3727" s="81"/>
      <c r="L3727" s="117"/>
      <c r="P3727" s="81"/>
    </row>
    <row r="3728" spans="6:16">
      <c r="F3728" s="76"/>
      <c r="G3728" s="117"/>
      <c r="I3728" s="81"/>
      <c r="L3728" s="117"/>
      <c r="P3728" s="81"/>
    </row>
    <row r="3729" spans="6:16">
      <c r="F3729" s="76"/>
      <c r="G3729" s="117"/>
      <c r="I3729" s="81"/>
      <c r="L3729" s="117"/>
      <c r="P3729" s="81"/>
    </row>
    <row r="3730" spans="6:16">
      <c r="F3730" s="76"/>
      <c r="G3730" s="117"/>
      <c r="I3730" s="81"/>
      <c r="L3730" s="117"/>
      <c r="P3730" s="81"/>
    </row>
    <row r="3731" spans="6:16">
      <c r="F3731" s="76"/>
      <c r="G3731" s="117"/>
      <c r="I3731" s="81"/>
      <c r="L3731" s="117"/>
      <c r="P3731" s="81"/>
    </row>
    <row r="3732" spans="6:16">
      <c r="F3732" s="76"/>
      <c r="G3732" s="117"/>
      <c r="I3732" s="81"/>
      <c r="L3732" s="117"/>
      <c r="P3732" s="81"/>
    </row>
    <row r="3733" spans="6:16">
      <c r="F3733" s="76"/>
      <c r="G3733" s="117"/>
      <c r="I3733" s="81"/>
      <c r="L3733" s="117"/>
      <c r="P3733" s="81"/>
    </row>
    <row r="3734" spans="6:16">
      <c r="F3734" s="76"/>
      <c r="G3734" s="117"/>
      <c r="I3734" s="81"/>
      <c r="L3734" s="117"/>
      <c r="P3734" s="81"/>
    </row>
    <row r="3735" spans="6:16">
      <c r="F3735" s="76"/>
      <c r="G3735" s="117"/>
      <c r="I3735" s="81"/>
      <c r="L3735" s="117"/>
      <c r="P3735" s="81"/>
    </row>
    <row r="3736" spans="6:16">
      <c r="F3736" s="76"/>
      <c r="G3736" s="117"/>
      <c r="I3736" s="81"/>
      <c r="L3736" s="117"/>
      <c r="P3736" s="81"/>
    </row>
    <row r="3737" spans="6:16">
      <c r="F3737" s="76"/>
      <c r="G3737" s="117"/>
      <c r="I3737" s="81"/>
      <c r="L3737" s="117"/>
      <c r="P3737" s="81"/>
    </row>
    <row r="3738" spans="6:16">
      <c r="F3738" s="76"/>
      <c r="G3738" s="117"/>
      <c r="I3738" s="81"/>
      <c r="L3738" s="117"/>
      <c r="P3738" s="81"/>
    </row>
    <row r="3739" spans="6:16">
      <c r="F3739" s="76"/>
      <c r="G3739" s="117"/>
      <c r="I3739" s="81"/>
      <c r="L3739" s="117"/>
      <c r="P3739" s="81"/>
    </row>
    <row r="3740" spans="6:16">
      <c r="F3740" s="76"/>
      <c r="G3740" s="117"/>
      <c r="I3740" s="81"/>
      <c r="L3740" s="117"/>
      <c r="P3740" s="81"/>
    </row>
    <row r="3741" spans="6:16">
      <c r="F3741" s="76"/>
      <c r="G3741" s="117"/>
      <c r="I3741" s="81"/>
      <c r="L3741" s="117"/>
      <c r="P3741" s="81"/>
    </row>
    <row r="3742" spans="6:16">
      <c r="F3742" s="76"/>
      <c r="G3742" s="117"/>
      <c r="I3742" s="81"/>
      <c r="L3742" s="117"/>
      <c r="P3742" s="81"/>
    </row>
    <row r="3743" spans="6:16">
      <c r="F3743" s="76"/>
      <c r="G3743" s="117"/>
      <c r="I3743" s="81"/>
      <c r="L3743" s="117"/>
      <c r="P3743" s="81"/>
    </row>
    <row r="3744" spans="6:16">
      <c r="F3744" s="76"/>
      <c r="G3744" s="117"/>
      <c r="I3744" s="81"/>
      <c r="L3744" s="117"/>
      <c r="P3744" s="81"/>
    </row>
    <row r="3745" spans="6:16">
      <c r="F3745" s="76"/>
      <c r="G3745" s="117"/>
      <c r="I3745" s="81"/>
      <c r="L3745" s="117"/>
      <c r="P3745" s="81"/>
    </row>
    <row r="3746" spans="6:16">
      <c r="F3746" s="76"/>
      <c r="G3746" s="117"/>
      <c r="I3746" s="81"/>
      <c r="L3746" s="117"/>
      <c r="P3746" s="81"/>
    </row>
    <row r="3747" spans="6:16">
      <c r="F3747" s="76"/>
      <c r="G3747" s="117"/>
      <c r="I3747" s="81"/>
      <c r="L3747" s="117"/>
      <c r="P3747" s="81"/>
    </row>
    <row r="3748" spans="6:16">
      <c r="F3748" s="76"/>
      <c r="G3748" s="117"/>
      <c r="I3748" s="81"/>
      <c r="L3748" s="117"/>
      <c r="P3748" s="81"/>
    </row>
    <row r="3749" spans="6:16">
      <c r="F3749" s="76"/>
      <c r="G3749" s="117"/>
      <c r="I3749" s="81"/>
      <c r="L3749" s="117"/>
      <c r="P3749" s="81"/>
    </row>
    <row r="3750" spans="6:16">
      <c r="F3750" s="76"/>
      <c r="G3750" s="117"/>
      <c r="I3750" s="81"/>
      <c r="L3750" s="117"/>
      <c r="P3750" s="81"/>
    </row>
    <row r="3751" spans="6:16">
      <c r="F3751" s="76"/>
      <c r="G3751" s="117"/>
      <c r="I3751" s="81"/>
      <c r="L3751" s="117"/>
      <c r="P3751" s="81"/>
    </row>
    <row r="3752" spans="6:16">
      <c r="F3752" s="76"/>
      <c r="G3752" s="117"/>
      <c r="I3752" s="81"/>
      <c r="L3752" s="117"/>
      <c r="P3752" s="81"/>
    </row>
    <row r="3753" spans="6:16">
      <c r="F3753" s="76"/>
      <c r="G3753" s="117"/>
      <c r="I3753" s="81"/>
      <c r="L3753" s="117"/>
      <c r="P3753" s="81"/>
    </row>
    <row r="3754" spans="6:16">
      <c r="F3754" s="76"/>
      <c r="G3754" s="117"/>
      <c r="I3754" s="81"/>
      <c r="L3754" s="117"/>
      <c r="P3754" s="81"/>
    </row>
    <row r="3755" spans="6:16">
      <c r="F3755" s="76"/>
      <c r="G3755" s="117"/>
      <c r="I3755" s="81"/>
      <c r="L3755" s="117"/>
      <c r="P3755" s="81"/>
    </row>
    <row r="3756" spans="6:16">
      <c r="F3756" s="76"/>
      <c r="G3756" s="117"/>
      <c r="I3756" s="81"/>
      <c r="L3756" s="117"/>
      <c r="P3756" s="81"/>
    </row>
    <row r="3757" spans="6:16">
      <c r="F3757" s="76"/>
      <c r="G3757" s="117"/>
      <c r="I3757" s="81"/>
      <c r="L3757" s="117"/>
      <c r="P3757" s="81"/>
    </row>
    <row r="3758" spans="6:16">
      <c r="F3758" s="76"/>
      <c r="G3758" s="117"/>
      <c r="I3758" s="81"/>
      <c r="L3758" s="117"/>
      <c r="P3758" s="81"/>
    </row>
    <row r="3759" spans="6:16">
      <c r="F3759" s="76"/>
      <c r="G3759" s="117"/>
      <c r="I3759" s="81"/>
      <c r="L3759" s="117"/>
      <c r="P3759" s="81"/>
    </row>
    <row r="3760" spans="6:16">
      <c r="F3760" s="76"/>
      <c r="G3760" s="117"/>
      <c r="I3760" s="81"/>
      <c r="L3760" s="117"/>
      <c r="P3760" s="81"/>
    </row>
    <row r="3761" spans="6:16">
      <c r="F3761" s="76"/>
      <c r="G3761" s="117"/>
      <c r="I3761" s="81"/>
      <c r="L3761" s="117"/>
      <c r="P3761" s="81"/>
    </row>
    <row r="3762" spans="6:16">
      <c r="F3762" s="76"/>
      <c r="G3762" s="117"/>
      <c r="I3762" s="81"/>
      <c r="L3762" s="117"/>
      <c r="P3762" s="81"/>
    </row>
    <row r="3763" spans="6:16">
      <c r="F3763" s="76"/>
      <c r="G3763" s="117"/>
      <c r="I3763" s="81"/>
      <c r="L3763" s="117"/>
      <c r="P3763" s="81"/>
    </row>
    <row r="3764" spans="6:16">
      <c r="F3764" s="76"/>
      <c r="G3764" s="117"/>
      <c r="I3764" s="81"/>
      <c r="L3764" s="117"/>
      <c r="P3764" s="81"/>
    </row>
    <row r="3765" spans="6:16">
      <c r="F3765" s="76"/>
      <c r="G3765" s="117"/>
      <c r="I3765" s="81"/>
      <c r="L3765" s="117"/>
      <c r="P3765" s="81"/>
    </row>
    <row r="3766" spans="6:16">
      <c r="F3766" s="76"/>
      <c r="G3766" s="117"/>
      <c r="I3766" s="81"/>
      <c r="L3766" s="117"/>
      <c r="P3766" s="81"/>
    </row>
    <row r="3767" spans="6:16">
      <c r="F3767" s="76"/>
      <c r="G3767" s="117"/>
      <c r="I3767" s="81"/>
      <c r="L3767" s="117"/>
      <c r="P3767" s="81"/>
    </row>
    <row r="3768" spans="6:16">
      <c r="F3768" s="76"/>
      <c r="G3768" s="117"/>
      <c r="I3768" s="81"/>
      <c r="L3768" s="117"/>
      <c r="P3768" s="81"/>
    </row>
    <row r="3769" spans="6:16">
      <c r="F3769" s="76"/>
      <c r="G3769" s="117"/>
      <c r="I3769" s="81"/>
      <c r="L3769" s="117"/>
      <c r="P3769" s="81"/>
    </row>
    <row r="3770" spans="6:16">
      <c r="F3770" s="76"/>
      <c r="G3770" s="117"/>
      <c r="I3770" s="81"/>
      <c r="L3770" s="117"/>
      <c r="P3770" s="81"/>
    </row>
    <row r="3771" spans="6:16">
      <c r="F3771" s="76"/>
      <c r="G3771" s="117"/>
      <c r="I3771" s="81"/>
      <c r="L3771" s="117"/>
      <c r="P3771" s="81"/>
    </row>
    <row r="3772" spans="6:16">
      <c r="F3772" s="76"/>
      <c r="G3772" s="117"/>
      <c r="I3772" s="81"/>
      <c r="L3772" s="117"/>
      <c r="P3772" s="81"/>
    </row>
    <row r="3773" spans="6:16">
      <c r="F3773" s="76"/>
      <c r="G3773" s="117"/>
      <c r="I3773" s="81"/>
      <c r="L3773" s="117"/>
      <c r="P3773" s="81"/>
    </row>
    <row r="3774" spans="6:16">
      <c r="F3774" s="76"/>
      <c r="G3774" s="117"/>
      <c r="I3774" s="81"/>
      <c r="L3774" s="117"/>
      <c r="P3774" s="81"/>
    </row>
    <row r="3775" spans="6:16">
      <c r="F3775" s="76"/>
      <c r="G3775" s="117"/>
      <c r="I3775" s="81"/>
      <c r="L3775" s="117"/>
      <c r="P3775" s="81"/>
    </row>
    <row r="3776" spans="6:16">
      <c r="F3776" s="76"/>
      <c r="G3776" s="117"/>
      <c r="I3776" s="81"/>
      <c r="L3776" s="117"/>
      <c r="P3776" s="81"/>
    </row>
    <row r="3777" spans="6:16">
      <c r="F3777" s="76"/>
      <c r="G3777" s="117"/>
      <c r="I3777" s="81"/>
      <c r="L3777" s="117"/>
      <c r="P3777" s="81"/>
    </row>
    <row r="3778" spans="6:16">
      <c r="F3778" s="76"/>
      <c r="G3778" s="117"/>
      <c r="I3778" s="81"/>
      <c r="L3778" s="117"/>
      <c r="P3778" s="81"/>
    </row>
    <row r="3779" spans="6:16">
      <c r="F3779" s="76"/>
      <c r="G3779" s="117"/>
      <c r="I3779" s="81"/>
      <c r="L3779" s="117"/>
      <c r="P3779" s="81"/>
    </row>
    <row r="3780" spans="6:16">
      <c r="F3780" s="76"/>
      <c r="G3780" s="117"/>
      <c r="I3780" s="81"/>
      <c r="L3780" s="117"/>
      <c r="P3780" s="81"/>
    </row>
    <row r="3781" spans="6:16">
      <c r="F3781" s="76"/>
      <c r="G3781" s="117"/>
      <c r="I3781" s="81"/>
      <c r="L3781" s="117"/>
      <c r="P3781" s="81"/>
    </row>
    <row r="3782" spans="6:16">
      <c r="F3782" s="76"/>
      <c r="G3782" s="117"/>
      <c r="I3782" s="81"/>
      <c r="L3782" s="117"/>
      <c r="P3782" s="81"/>
    </row>
    <row r="3783" spans="6:16">
      <c r="F3783" s="76"/>
      <c r="G3783" s="117"/>
      <c r="I3783" s="81"/>
      <c r="L3783" s="117"/>
      <c r="P3783" s="81"/>
    </row>
    <row r="3784" spans="6:16">
      <c r="F3784" s="76"/>
      <c r="G3784" s="117"/>
      <c r="I3784" s="81"/>
      <c r="L3784" s="117"/>
      <c r="P3784" s="81"/>
    </row>
    <row r="3785" spans="6:16">
      <c r="F3785" s="76"/>
      <c r="G3785" s="117"/>
      <c r="I3785" s="81"/>
      <c r="L3785" s="117"/>
      <c r="P3785" s="81"/>
    </row>
    <row r="3786" spans="6:16">
      <c r="F3786" s="76"/>
      <c r="G3786" s="117"/>
      <c r="I3786" s="81"/>
      <c r="L3786" s="117"/>
      <c r="P3786" s="81"/>
    </row>
    <row r="3787" spans="6:16">
      <c r="F3787" s="76"/>
      <c r="G3787" s="117"/>
      <c r="I3787" s="81"/>
      <c r="L3787" s="117"/>
      <c r="P3787" s="81"/>
    </row>
    <row r="3788" spans="6:16">
      <c r="F3788" s="76"/>
      <c r="G3788" s="117"/>
      <c r="I3788" s="81"/>
      <c r="L3788" s="117"/>
      <c r="P3788" s="81"/>
    </row>
    <row r="3789" spans="6:16">
      <c r="F3789" s="76"/>
      <c r="G3789" s="117"/>
      <c r="I3789" s="81"/>
      <c r="L3789" s="117"/>
      <c r="P3789" s="81"/>
    </row>
    <row r="3790" spans="6:16">
      <c r="F3790" s="76"/>
      <c r="G3790" s="117"/>
      <c r="I3790" s="81"/>
      <c r="L3790" s="117"/>
      <c r="P3790" s="81"/>
    </row>
    <row r="3791" spans="6:16">
      <c r="F3791" s="76"/>
      <c r="G3791" s="117"/>
      <c r="I3791" s="81"/>
      <c r="L3791" s="117"/>
      <c r="P3791" s="81"/>
    </row>
    <row r="3792" spans="6:16">
      <c r="F3792" s="76"/>
      <c r="G3792" s="117"/>
      <c r="I3792" s="81"/>
      <c r="L3792" s="117"/>
      <c r="P3792" s="81"/>
    </row>
    <row r="3793" spans="6:16">
      <c r="F3793" s="76"/>
      <c r="G3793" s="117"/>
      <c r="I3793" s="81"/>
      <c r="L3793" s="117"/>
      <c r="P3793" s="81"/>
    </row>
    <row r="3794" spans="6:16">
      <c r="F3794" s="76"/>
      <c r="G3794" s="117"/>
      <c r="I3794" s="81"/>
      <c r="L3794" s="117"/>
      <c r="P3794" s="81"/>
    </row>
    <row r="3795" spans="6:16">
      <c r="F3795" s="76"/>
      <c r="G3795" s="117"/>
      <c r="I3795" s="81"/>
      <c r="L3795" s="117"/>
      <c r="P3795" s="81"/>
    </row>
    <row r="3796" spans="6:16">
      <c r="F3796" s="76"/>
      <c r="G3796" s="117"/>
      <c r="I3796" s="81"/>
      <c r="L3796" s="117"/>
      <c r="P3796" s="81"/>
    </row>
    <row r="3797" spans="6:16">
      <c r="F3797" s="76"/>
      <c r="G3797" s="117"/>
      <c r="I3797" s="81"/>
      <c r="L3797" s="117"/>
      <c r="P3797" s="81"/>
    </row>
    <row r="3798" spans="6:16">
      <c r="F3798" s="76"/>
      <c r="G3798" s="117"/>
      <c r="I3798" s="81"/>
      <c r="L3798" s="117"/>
      <c r="P3798" s="81"/>
    </row>
    <row r="3799" spans="6:16">
      <c r="F3799" s="76"/>
      <c r="G3799" s="117"/>
      <c r="I3799" s="81"/>
      <c r="L3799" s="117"/>
      <c r="P3799" s="81"/>
    </row>
    <row r="3800" spans="6:16">
      <c r="F3800" s="76"/>
      <c r="G3800" s="117"/>
      <c r="I3800" s="81"/>
      <c r="L3800" s="117"/>
      <c r="P3800" s="81"/>
    </row>
    <row r="3801" spans="6:16">
      <c r="F3801" s="76"/>
      <c r="G3801" s="117"/>
      <c r="I3801" s="81"/>
      <c r="L3801" s="117"/>
      <c r="P3801" s="81"/>
    </row>
    <row r="3802" spans="6:16">
      <c r="F3802" s="76"/>
      <c r="G3802" s="117"/>
      <c r="I3802" s="81"/>
      <c r="L3802" s="117"/>
      <c r="P3802" s="81"/>
    </row>
    <row r="3803" spans="6:16">
      <c r="F3803" s="76"/>
      <c r="G3803" s="117"/>
      <c r="I3803" s="81"/>
      <c r="L3803" s="117"/>
      <c r="P3803" s="81"/>
    </row>
    <row r="3804" spans="6:16">
      <c r="F3804" s="76"/>
      <c r="G3804" s="117"/>
      <c r="I3804" s="81"/>
      <c r="L3804" s="117"/>
      <c r="P3804" s="81"/>
    </row>
    <row r="3805" spans="6:16">
      <c r="F3805" s="76"/>
      <c r="G3805" s="117"/>
      <c r="I3805" s="81"/>
      <c r="L3805" s="117"/>
      <c r="P3805" s="81"/>
    </row>
    <row r="3806" spans="6:16">
      <c r="F3806" s="76"/>
      <c r="G3806" s="117"/>
      <c r="I3806" s="81"/>
      <c r="L3806" s="117"/>
      <c r="P3806" s="81"/>
    </row>
    <row r="3807" spans="6:16">
      <c r="F3807" s="76"/>
      <c r="G3807" s="117"/>
      <c r="I3807" s="81"/>
      <c r="L3807" s="117"/>
      <c r="P3807" s="81"/>
    </row>
    <row r="3808" spans="6:16">
      <c r="F3808" s="76"/>
      <c r="G3808" s="117"/>
      <c r="I3808" s="81"/>
      <c r="L3808" s="117"/>
      <c r="P3808" s="81"/>
    </row>
    <row r="3809" spans="6:16">
      <c r="F3809" s="76"/>
      <c r="G3809" s="117"/>
      <c r="I3809" s="81"/>
      <c r="L3809" s="117"/>
      <c r="P3809" s="81"/>
    </row>
    <row r="3810" spans="6:16">
      <c r="F3810" s="76"/>
      <c r="G3810" s="117"/>
      <c r="I3810" s="81"/>
      <c r="L3810" s="117"/>
      <c r="P3810" s="81"/>
    </row>
    <row r="3811" spans="6:16">
      <c r="F3811" s="76"/>
      <c r="G3811" s="117"/>
      <c r="I3811" s="81"/>
      <c r="L3811" s="117"/>
      <c r="P3811" s="81"/>
    </row>
    <row r="3812" spans="6:16">
      <c r="F3812" s="76"/>
      <c r="G3812" s="117"/>
      <c r="I3812" s="81"/>
      <c r="L3812" s="117"/>
      <c r="P3812" s="81"/>
    </row>
    <row r="3813" spans="6:16">
      <c r="F3813" s="76"/>
      <c r="G3813" s="117"/>
      <c r="I3813" s="81"/>
      <c r="L3813" s="117"/>
      <c r="P3813" s="81"/>
    </row>
    <row r="3814" spans="6:16">
      <c r="F3814" s="76"/>
      <c r="G3814" s="117"/>
      <c r="I3814" s="81"/>
      <c r="L3814" s="117"/>
      <c r="P3814" s="81"/>
    </row>
    <row r="3815" spans="6:16">
      <c r="F3815" s="76"/>
      <c r="G3815" s="117"/>
      <c r="I3815" s="81"/>
      <c r="L3815" s="117"/>
      <c r="P3815" s="81"/>
    </row>
    <row r="3816" spans="6:16">
      <c r="F3816" s="76"/>
      <c r="G3816" s="117"/>
      <c r="I3816" s="81"/>
      <c r="L3816" s="117"/>
      <c r="P3816" s="81"/>
    </row>
    <row r="3817" spans="6:16">
      <c r="F3817" s="76"/>
      <c r="G3817" s="117"/>
      <c r="I3817" s="81"/>
      <c r="L3817" s="117"/>
      <c r="P3817" s="81"/>
    </row>
    <row r="3818" spans="6:16">
      <c r="F3818" s="76"/>
      <c r="G3818" s="117"/>
      <c r="I3818" s="81"/>
      <c r="L3818" s="117"/>
      <c r="P3818" s="81"/>
    </row>
    <row r="3819" spans="6:16">
      <c r="F3819" s="76"/>
      <c r="G3819" s="117"/>
      <c r="I3819" s="81"/>
      <c r="L3819" s="117"/>
      <c r="P3819" s="81"/>
    </row>
    <row r="3820" spans="6:16">
      <c r="F3820" s="76"/>
      <c r="G3820" s="117"/>
      <c r="I3820" s="81"/>
      <c r="L3820" s="117"/>
      <c r="P3820" s="81"/>
    </row>
    <row r="3821" spans="6:16">
      <c r="F3821" s="76"/>
      <c r="G3821" s="117"/>
      <c r="I3821" s="81"/>
      <c r="L3821" s="117"/>
      <c r="P3821" s="81"/>
    </row>
    <row r="3822" spans="6:16">
      <c r="F3822" s="76"/>
      <c r="G3822" s="117"/>
      <c r="I3822" s="81"/>
      <c r="L3822" s="117"/>
      <c r="P3822" s="81"/>
    </row>
    <row r="3823" spans="6:16">
      <c r="F3823" s="76"/>
      <c r="G3823" s="117"/>
      <c r="I3823" s="81"/>
      <c r="L3823" s="117"/>
      <c r="P3823" s="81"/>
    </row>
    <row r="3824" spans="6:16">
      <c r="F3824" s="76"/>
      <c r="G3824" s="117"/>
      <c r="I3824" s="81"/>
      <c r="L3824" s="117"/>
      <c r="P3824" s="81"/>
    </row>
    <row r="3825" spans="6:16">
      <c r="F3825" s="76"/>
      <c r="G3825" s="117"/>
      <c r="I3825" s="81"/>
      <c r="L3825" s="117"/>
      <c r="P3825" s="81"/>
    </row>
    <row r="3826" spans="6:16">
      <c r="F3826" s="76"/>
      <c r="G3826" s="117"/>
      <c r="I3826" s="81"/>
      <c r="L3826" s="117"/>
      <c r="P3826" s="81"/>
    </row>
    <row r="3827" spans="6:16">
      <c r="F3827" s="76"/>
      <c r="G3827" s="117"/>
      <c r="I3827" s="81"/>
      <c r="L3827" s="117"/>
      <c r="P3827" s="81"/>
    </row>
    <row r="3828" spans="6:16">
      <c r="F3828" s="76"/>
      <c r="G3828" s="117"/>
      <c r="I3828" s="81"/>
      <c r="L3828" s="117"/>
      <c r="P3828" s="81"/>
    </row>
    <row r="3829" spans="6:16">
      <c r="F3829" s="76"/>
      <c r="G3829" s="117"/>
      <c r="I3829" s="81"/>
      <c r="L3829" s="117"/>
      <c r="P3829" s="81"/>
    </row>
    <row r="3830" spans="6:16">
      <c r="F3830" s="76"/>
      <c r="G3830" s="117"/>
      <c r="I3830" s="81"/>
      <c r="L3830" s="117"/>
      <c r="P3830" s="81"/>
    </row>
    <row r="3831" spans="6:16">
      <c r="F3831" s="76"/>
      <c r="G3831" s="117"/>
      <c r="I3831" s="81"/>
      <c r="L3831" s="117"/>
      <c r="P3831" s="81"/>
    </row>
    <row r="3832" spans="6:16">
      <c r="F3832" s="76"/>
      <c r="G3832" s="117"/>
      <c r="I3832" s="81"/>
      <c r="L3832" s="117"/>
      <c r="P3832" s="81"/>
    </row>
    <row r="3833" spans="6:16">
      <c r="F3833" s="76"/>
      <c r="G3833" s="117"/>
      <c r="I3833" s="81"/>
      <c r="L3833" s="117"/>
      <c r="P3833" s="81"/>
    </row>
    <row r="3834" spans="6:16">
      <c r="F3834" s="76"/>
      <c r="G3834" s="117"/>
      <c r="I3834" s="81"/>
      <c r="L3834" s="117"/>
      <c r="P3834" s="81"/>
    </row>
    <row r="3835" spans="6:16">
      <c r="F3835" s="76"/>
      <c r="G3835" s="117"/>
      <c r="I3835" s="81"/>
      <c r="L3835" s="117"/>
      <c r="P3835" s="81"/>
    </row>
    <row r="3836" spans="6:16">
      <c r="F3836" s="76"/>
      <c r="G3836" s="117"/>
      <c r="I3836" s="81"/>
      <c r="L3836" s="117"/>
      <c r="P3836" s="81"/>
    </row>
    <row r="3837" spans="6:16">
      <c r="F3837" s="76"/>
      <c r="G3837" s="117"/>
      <c r="I3837" s="81"/>
      <c r="L3837" s="117"/>
      <c r="P3837" s="81"/>
    </row>
    <row r="3838" spans="6:16">
      <c r="F3838" s="76"/>
      <c r="G3838" s="117"/>
      <c r="I3838" s="81"/>
      <c r="L3838" s="117"/>
      <c r="P3838" s="81"/>
    </row>
    <row r="3839" spans="6:16">
      <c r="F3839" s="76"/>
      <c r="G3839" s="117"/>
      <c r="I3839" s="81"/>
      <c r="L3839" s="117"/>
      <c r="P3839" s="81"/>
    </row>
    <row r="3840" spans="6:16">
      <c r="F3840" s="76"/>
      <c r="G3840" s="117"/>
      <c r="I3840" s="81"/>
      <c r="L3840" s="117"/>
      <c r="P3840" s="81"/>
    </row>
    <row r="3841" spans="6:16">
      <c r="F3841" s="76"/>
      <c r="G3841" s="117"/>
      <c r="I3841" s="81"/>
      <c r="L3841" s="117"/>
      <c r="P3841" s="81"/>
    </row>
    <row r="3842" spans="6:16">
      <c r="F3842" s="76"/>
      <c r="G3842" s="117"/>
      <c r="I3842" s="81"/>
      <c r="L3842" s="117"/>
      <c r="P3842" s="81"/>
    </row>
    <row r="3843" spans="6:16">
      <c r="F3843" s="76"/>
      <c r="G3843" s="117"/>
      <c r="I3843" s="81"/>
      <c r="L3843" s="117"/>
      <c r="P3843" s="81"/>
    </row>
    <row r="3844" spans="6:16">
      <c r="F3844" s="76"/>
      <c r="G3844" s="117"/>
      <c r="I3844" s="81"/>
      <c r="L3844" s="117"/>
      <c r="P3844" s="81"/>
    </row>
    <row r="3845" spans="6:16">
      <c r="F3845" s="76"/>
      <c r="G3845" s="117"/>
      <c r="I3845" s="81"/>
      <c r="L3845" s="117"/>
      <c r="P3845" s="81"/>
    </row>
    <row r="3846" spans="6:16">
      <c r="F3846" s="76"/>
      <c r="G3846" s="117"/>
      <c r="I3846" s="81"/>
      <c r="L3846" s="117"/>
      <c r="P3846" s="81"/>
    </row>
    <row r="3847" spans="6:16">
      <c r="F3847" s="76"/>
      <c r="G3847" s="117"/>
      <c r="I3847" s="81"/>
      <c r="L3847" s="117"/>
      <c r="P3847" s="81"/>
    </row>
    <row r="3848" spans="6:16">
      <c r="F3848" s="76"/>
      <c r="G3848" s="117"/>
      <c r="I3848" s="81"/>
      <c r="L3848" s="117"/>
      <c r="P3848" s="81"/>
    </row>
    <row r="3849" spans="6:16">
      <c r="F3849" s="76"/>
      <c r="G3849" s="117"/>
      <c r="I3849" s="81"/>
      <c r="L3849" s="117"/>
      <c r="P3849" s="81"/>
    </row>
    <row r="3850" spans="6:16">
      <c r="F3850" s="76"/>
      <c r="G3850" s="117"/>
      <c r="I3850" s="81"/>
      <c r="L3850" s="117"/>
      <c r="P3850" s="81"/>
    </row>
    <row r="3851" spans="6:16">
      <c r="F3851" s="76"/>
      <c r="G3851" s="117"/>
      <c r="I3851" s="81"/>
      <c r="L3851" s="117"/>
      <c r="P3851" s="81"/>
    </row>
    <row r="3852" spans="6:16">
      <c r="F3852" s="76"/>
      <c r="G3852" s="117"/>
      <c r="I3852" s="81"/>
      <c r="L3852" s="117"/>
      <c r="P3852" s="81"/>
    </row>
    <row r="3853" spans="6:16">
      <c r="F3853" s="76"/>
      <c r="G3853" s="117"/>
      <c r="I3853" s="81"/>
      <c r="L3853" s="117"/>
      <c r="P3853" s="81"/>
    </row>
    <row r="3854" spans="6:16">
      <c r="F3854" s="76"/>
      <c r="G3854" s="117"/>
      <c r="I3854" s="81"/>
      <c r="L3854" s="117"/>
      <c r="P3854" s="81"/>
    </row>
    <row r="3855" spans="6:16">
      <c r="F3855" s="76"/>
      <c r="G3855" s="117"/>
      <c r="I3855" s="81"/>
      <c r="L3855" s="117"/>
      <c r="P3855" s="81"/>
    </row>
    <row r="3856" spans="6:16">
      <c r="F3856" s="76"/>
      <c r="G3856" s="117"/>
      <c r="I3856" s="81"/>
      <c r="L3856" s="117"/>
      <c r="P3856" s="81"/>
    </row>
    <row r="3857" spans="6:16">
      <c r="F3857" s="76"/>
      <c r="G3857" s="117"/>
      <c r="I3857" s="81"/>
      <c r="L3857" s="117"/>
      <c r="P3857" s="81"/>
    </row>
    <row r="3858" spans="6:16">
      <c r="F3858" s="76"/>
      <c r="G3858" s="117"/>
      <c r="I3858" s="81"/>
      <c r="L3858" s="117"/>
      <c r="P3858" s="81"/>
    </row>
    <row r="3859" spans="6:16">
      <c r="F3859" s="76"/>
      <c r="G3859" s="117"/>
      <c r="I3859" s="81"/>
      <c r="L3859" s="117"/>
      <c r="P3859" s="81"/>
    </row>
    <row r="3860" spans="6:16">
      <c r="F3860" s="76"/>
      <c r="G3860" s="117"/>
      <c r="I3860" s="81"/>
      <c r="L3860" s="117"/>
      <c r="P3860" s="81"/>
    </row>
    <row r="3861" spans="6:16">
      <c r="F3861" s="76"/>
      <c r="G3861" s="117"/>
      <c r="I3861" s="81"/>
      <c r="L3861" s="117"/>
      <c r="P3861" s="81"/>
    </row>
    <row r="3862" spans="6:16">
      <c r="F3862" s="76"/>
      <c r="G3862" s="117"/>
      <c r="I3862" s="81"/>
      <c r="L3862" s="117"/>
      <c r="P3862" s="81"/>
    </row>
    <row r="3863" spans="6:16">
      <c r="F3863" s="76"/>
      <c r="G3863" s="117"/>
      <c r="I3863" s="81"/>
      <c r="L3863" s="117"/>
      <c r="P3863" s="81"/>
    </row>
    <row r="3864" spans="6:16">
      <c r="F3864" s="76"/>
      <c r="G3864" s="117"/>
      <c r="I3864" s="81"/>
      <c r="L3864" s="117"/>
      <c r="P3864" s="81"/>
    </row>
    <row r="3865" spans="6:16">
      <c r="F3865" s="76"/>
      <c r="G3865" s="117"/>
      <c r="I3865" s="81"/>
      <c r="L3865" s="117"/>
      <c r="P3865" s="81"/>
    </row>
    <row r="3866" spans="6:16">
      <c r="F3866" s="76"/>
      <c r="G3866" s="117"/>
      <c r="I3866" s="81"/>
      <c r="L3866" s="117"/>
      <c r="P3866" s="81"/>
    </row>
    <row r="3867" spans="6:16">
      <c r="F3867" s="76"/>
      <c r="G3867" s="117"/>
      <c r="I3867" s="81"/>
      <c r="L3867" s="117"/>
      <c r="P3867" s="81"/>
    </row>
    <row r="3868" spans="6:16">
      <c r="F3868" s="76"/>
      <c r="G3868" s="117"/>
      <c r="I3868" s="81"/>
      <c r="L3868" s="117"/>
      <c r="P3868" s="81"/>
    </row>
    <row r="3869" spans="6:16">
      <c r="F3869" s="76"/>
      <c r="G3869" s="117"/>
      <c r="I3869" s="81"/>
      <c r="L3869" s="117"/>
      <c r="P3869" s="81"/>
    </row>
    <row r="3870" spans="6:16">
      <c r="F3870" s="76"/>
      <c r="G3870" s="117"/>
      <c r="I3870" s="81"/>
      <c r="L3870" s="117"/>
      <c r="P3870" s="81"/>
    </row>
    <row r="3871" spans="6:16">
      <c r="F3871" s="76"/>
      <c r="G3871" s="117"/>
      <c r="I3871" s="81"/>
      <c r="L3871" s="117"/>
      <c r="P3871" s="81"/>
    </row>
    <row r="3872" spans="6:16">
      <c r="F3872" s="76"/>
      <c r="G3872" s="117"/>
      <c r="I3872" s="81"/>
      <c r="L3872" s="117"/>
      <c r="P3872" s="81"/>
    </row>
    <row r="3873" spans="6:16">
      <c r="F3873" s="76"/>
      <c r="G3873" s="117"/>
      <c r="I3873" s="81"/>
      <c r="L3873" s="117"/>
      <c r="P3873" s="81"/>
    </row>
    <row r="3874" spans="6:16">
      <c r="F3874" s="76"/>
      <c r="G3874" s="117"/>
      <c r="I3874" s="81"/>
      <c r="L3874" s="117"/>
      <c r="P3874" s="81"/>
    </row>
    <row r="3875" spans="6:16">
      <c r="F3875" s="76"/>
      <c r="G3875" s="117"/>
      <c r="I3875" s="81"/>
      <c r="L3875" s="117"/>
      <c r="P3875" s="81"/>
    </row>
    <row r="3876" spans="6:16">
      <c r="F3876" s="76"/>
      <c r="G3876" s="117"/>
      <c r="I3876" s="81"/>
      <c r="L3876" s="117"/>
      <c r="P3876" s="81"/>
    </row>
    <row r="3877" spans="6:16">
      <c r="F3877" s="76"/>
      <c r="G3877" s="117"/>
      <c r="I3877" s="81"/>
      <c r="L3877" s="117"/>
      <c r="P3877" s="81"/>
    </row>
    <row r="3878" spans="6:16">
      <c r="F3878" s="76"/>
      <c r="G3878" s="117"/>
      <c r="I3878" s="81"/>
      <c r="L3878" s="117"/>
      <c r="P3878" s="81"/>
    </row>
    <row r="3879" spans="6:16">
      <c r="F3879" s="76"/>
      <c r="G3879" s="117"/>
      <c r="I3879" s="81"/>
      <c r="L3879" s="117"/>
      <c r="P3879" s="81"/>
    </row>
    <row r="3880" spans="6:16">
      <c r="F3880" s="76"/>
      <c r="G3880" s="117"/>
      <c r="I3880" s="81"/>
      <c r="L3880" s="117"/>
      <c r="P3880" s="81"/>
    </row>
    <row r="3881" spans="6:16">
      <c r="F3881" s="76"/>
      <c r="G3881" s="117"/>
      <c r="I3881" s="81"/>
      <c r="L3881" s="117"/>
      <c r="P3881" s="81"/>
    </row>
    <row r="3882" spans="6:16">
      <c r="F3882" s="76"/>
      <c r="G3882" s="117"/>
      <c r="I3882" s="81"/>
      <c r="L3882" s="117"/>
      <c r="P3882" s="81"/>
    </row>
    <row r="3883" spans="6:16">
      <c r="F3883" s="76"/>
      <c r="G3883" s="117"/>
      <c r="I3883" s="81"/>
      <c r="L3883" s="117"/>
      <c r="P3883" s="81"/>
    </row>
    <row r="3884" spans="6:16">
      <c r="F3884" s="76"/>
      <c r="G3884" s="117"/>
      <c r="I3884" s="81"/>
      <c r="L3884" s="117"/>
      <c r="P3884" s="81"/>
    </row>
    <row r="3885" spans="6:16">
      <c r="F3885" s="76"/>
      <c r="G3885" s="117"/>
      <c r="I3885" s="81"/>
      <c r="L3885" s="117"/>
      <c r="P3885" s="81"/>
    </row>
    <row r="3886" spans="6:16">
      <c r="F3886" s="76"/>
      <c r="G3886" s="117"/>
      <c r="I3886" s="81"/>
      <c r="L3886" s="117"/>
      <c r="P3886" s="81"/>
    </row>
    <row r="3887" spans="6:16">
      <c r="F3887" s="76"/>
      <c r="G3887" s="117"/>
      <c r="I3887" s="81"/>
      <c r="L3887" s="117"/>
      <c r="P3887" s="81"/>
    </row>
    <row r="3888" spans="6:16">
      <c r="F3888" s="76"/>
      <c r="G3888" s="117"/>
      <c r="I3888" s="81"/>
      <c r="L3888" s="117"/>
      <c r="P3888" s="81"/>
    </row>
    <row r="3889" spans="6:16">
      <c r="F3889" s="76"/>
      <c r="G3889" s="117"/>
      <c r="I3889" s="81"/>
      <c r="L3889" s="117"/>
      <c r="P3889" s="81"/>
    </row>
    <row r="3890" spans="6:16">
      <c r="F3890" s="76"/>
      <c r="G3890" s="117"/>
      <c r="I3890" s="81"/>
      <c r="L3890" s="117"/>
      <c r="P3890" s="81"/>
    </row>
    <row r="3891" spans="6:16">
      <c r="F3891" s="76"/>
      <c r="G3891" s="117"/>
      <c r="I3891" s="81"/>
      <c r="L3891" s="117"/>
      <c r="P3891" s="81"/>
    </row>
    <row r="3892" spans="6:16">
      <c r="F3892" s="76"/>
      <c r="G3892" s="117"/>
      <c r="I3892" s="81"/>
      <c r="L3892" s="117"/>
      <c r="P3892" s="81"/>
    </row>
    <row r="3893" spans="6:16">
      <c r="F3893" s="76"/>
      <c r="G3893" s="117"/>
      <c r="I3893" s="81"/>
      <c r="L3893" s="117"/>
      <c r="P3893" s="81"/>
    </row>
    <row r="3894" spans="6:16">
      <c r="F3894" s="76"/>
      <c r="G3894" s="117"/>
      <c r="I3894" s="81"/>
      <c r="L3894" s="117"/>
      <c r="P3894" s="81"/>
    </row>
    <row r="3895" spans="6:16">
      <c r="F3895" s="76"/>
      <c r="G3895" s="117"/>
      <c r="I3895" s="81"/>
      <c r="L3895" s="117"/>
      <c r="P3895" s="81"/>
    </row>
    <row r="3896" spans="6:16">
      <c r="F3896" s="76"/>
      <c r="G3896" s="117"/>
      <c r="I3896" s="81"/>
      <c r="L3896" s="117"/>
      <c r="P3896" s="81"/>
    </row>
    <row r="3897" spans="6:16">
      <c r="F3897" s="76"/>
      <c r="G3897" s="117"/>
      <c r="I3897" s="81"/>
      <c r="L3897" s="117"/>
      <c r="P3897" s="81"/>
    </row>
    <row r="3898" spans="6:16">
      <c r="F3898" s="76"/>
      <c r="G3898" s="117"/>
      <c r="I3898" s="81"/>
      <c r="L3898" s="117"/>
      <c r="P3898" s="81"/>
    </row>
    <row r="3899" spans="6:16">
      <c r="F3899" s="76"/>
      <c r="G3899" s="117"/>
      <c r="I3899" s="81"/>
      <c r="L3899" s="117"/>
      <c r="P3899" s="81"/>
    </row>
    <row r="3900" spans="6:16">
      <c r="F3900" s="76"/>
      <c r="G3900" s="117"/>
      <c r="I3900" s="81"/>
      <c r="L3900" s="117"/>
      <c r="P3900" s="81"/>
    </row>
    <row r="3901" spans="6:16">
      <c r="F3901" s="76"/>
      <c r="G3901" s="117"/>
      <c r="I3901" s="81"/>
      <c r="L3901" s="117"/>
      <c r="P3901" s="81"/>
    </row>
    <row r="3902" spans="6:16">
      <c r="F3902" s="76"/>
      <c r="G3902" s="117"/>
      <c r="I3902" s="81"/>
      <c r="L3902" s="117"/>
      <c r="P3902" s="81"/>
    </row>
    <row r="3903" spans="6:16">
      <c r="F3903" s="76"/>
      <c r="G3903" s="117"/>
      <c r="I3903" s="81"/>
      <c r="L3903" s="117"/>
      <c r="P3903" s="81"/>
    </row>
    <row r="3904" spans="6:16">
      <c r="F3904" s="76"/>
      <c r="G3904" s="117"/>
      <c r="I3904" s="81"/>
      <c r="L3904" s="117"/>
      <c r="P3904" s="81"/>
    </row>
    <row r="3905" spans="6:16">
      <c r="F3905" s="76"/>
      <c r="G3905" s="117"/>
      <c r="I3905" s="81"/>
      <c r="L3905" s="117"/>
      <c r="P3905" s="81"/>
    </row>
    <row r="3906" spans="6:16">
      <c r="F3906" s="76"/>
      <c r="G3906" s="117"/>
      <c r="I3906" s="81"/>
      <c r="L3906" s="117"/>
      <c r="P3906" s="81"/>
    </row>
    <row r="3907" spans="6:16">
      <c r="F3907" s="76"/>
      <c r="G3907" s="117"/>
      <c r="I3907" s="81"/>
      <c r="L3907" s="117"/>
      <c r="P3907" s="81"/>
    </row>
    <row r="3908" spans="6:16">
      <c r="F3908" s="76"/>
      <c r="G3908" s="117"/>
      <c r="I3908" s="81"/>
      <c r="L3908" s="117"/>
      <c r="P3908" s="81"/>
    </row>
    <row r="3909" spans="6:16">
      <c r="F3909" s="76"/>
      <c r="G3909" s="117"/>
      <c r="I3909" s="81"/>
      <c r="L3909" s="117"/>
      <c r="P3909" s="81"/>
    </row>
    <row r="3910" spans="6:16">
      <c r="F3910" s="76"/>
      <c r="G3910" s="117"/>
      <c r="I3910" s="81"/>
      <c r="L3910" s="117"/>
      <c r="P3910" s="81"/>
    </row>
    <row r="3911" spans="6:16">
      <c r="F3911" s="76"/>
      <c r="G3911" s="117"/>
      <c r="I3911" s="81"/>
      <c r="L3911" s="117"/>
      <c r="P3911" s="81"/>
    </row>
    <row r="3912" spans="6:16">
      <c r="F3912" s="76"/>
      <c r="G3912" s="117"/>
      <c r="I3912" s="81"/>
      <c r="L3912" s="117"/>
      <c r="P3912" s="81"/>
    </row>
    <row r="3913" spans="6:16">
      <c r="F3913" s="76"/>
      <c r="G3913" s="117"/>
      <c r="I3913" s="81"/>
      <c r="L3913" s="117"/>
      <c r="P3913" s="81"/>
    </row>
    <row r="3914" spans="6:16">
      <c r="F3914" s="76"/>
      <c r="G3914" s="117"/>
      <c r="I3914" s="81"/>
      <c r="L3914" s="117"/>
      <c r="P3914" s="81"/>
    </row>
    <row r="3915" spans="6:16">
      <c r="F3915" s="76"/>
      <c r="G3915" s="117"/>
      <c r="I3915" s="81"/>
      <c r="L3915" s="117"/>
      <c r="P3915" s="81"/>
    </row>
    <row r="3916" spans="6:16">
      <c r="F3916" s="76"/>
      <c r="G3916" s="117"/>
      <c r="I3916" s="81"/>
      <c r="L3916" s="117"/>
      <c r="P3916" s="81"/>
    </row>
    <row r="3917" spans="6:16">
      <c r="F3917" s="76"/>
      <c r="G3917" s="117"/>
      <c r="I3917" s="81"/>
      <c r="L3917" s="117"/>
      <c r="P3917" s="81"/>
    </row>
    <row r="3918" spans="6:16">
      <c r="F3918" s="76"/>
      <c r="G3918" s="117"/>
      <c r="I3918" s="81"/>
      <c r="L3918" s="117"/>
      <c r="P3918" s="81"/>
    </row>
    <row r="3919" spans="6:16">
      <c r="F3919" s="76"/>
      <c r="G3919" s="117"/>
      <c r="I3919" s="81"/>
      <c r="L3919" s="117"/>
      <c r="P3919" s="81"/>
    </row>
    <row r="3920" spans="6:16">
      <c r="F3920" s="76"/>
      <c r="G3920" s="117"/>
      <c r="I3920" s="81"/>
      <c r="L3920" s="117"/>
      <c r="P3920" s="81"/>
    </row>
    <row r="3921" spans="6:16">
      <c r="F3921" s="76"/>
      <c r="G3921" s="117"/>
      <c r="I3921" s="81"/>
      <c r="L3921" s="117"/>
      <c r="P3921" s="81"/>
    </row>
    <row r="3922" spans="6:16">
      <c r="F3922" s="76"/>
      <c r="G3922" s="117"/>
      <c r="I3922" s="81"/>
      <c r="L3922" s="117"/>
      <c r="P3922" s="81"/>
    </row>
    <row r="3923" spans="6:16">
      <c r="F3923" s="76"/>
      <c r="G3923" s="117"/>
      <c r="I3923" s="81"/>
      <c r="L3923" s="117"/>
      <c r="P3923" s="81"/>
    </row>
    <row r="3924" spans="6:16">
      <c r="F3924" s="76"/>
      <c r="G3924" s="117"/>
      <c r="I3924" s="81"/>
      <c r="L3924" s="117"/>
      <c r="P3924" s="81"/>
    </row>
    <row r="3925" spans="6:16">
      <c r="F3925" s="76"/>
      <c r="G3925" s="117"/>
      <c r="I3925" s="81"/>
      <c r="L3925" s="117"/>
      <c r="P3925" s="81"/>
    </row>
    <row r="3926" spans="6:16">
      <c r="F3926" s="76"/>
      <c r="G3926" s="117"/>
      <c r="I3926" s="81"/>
      <c r="L3926" s="117"/>
      <c r="P3926" s="81"/>
    </row>
    <row r="3927" spans="6:16">
      <c r="F3927" s="76"/>
      <c r="G3927" s="117"/>
      <c r="I3927" s="81"/>
      <c r="L3927" s="117"/>
      <c r="P3927" s="81"/>
    </row>
    <row r="3928" spans="6:16">
      <c r="F3928" s="76"/>
      <c r="G3928" s="117"/>
      <c r="I3928" s="81"/>
      <c r="L3928" s="117"/>
      <c r="P3928" s="81"/>
    </row>
    <row r="3929" spans="6:16">
      <c r="F3929" s="76"/>
      <c r="G3929" s="117"/>
      <c r="I3929" s="81"/>
      <c r="L3929" s="117"/>
      <c r="P3929" s="81"/>
    </row>
    <row r="3930" spans="6:16">
      <c r="F3930" s="76"/>
      <c r="G3930" s="117"/>
      <c r="I3930" s="81"/>
      <c r="L3930" s="117"/>
      <c r="P3930" s="81"/>
    </row>
    <row r="3931" spans="6:16">
      <c r="F3931" s="76"/>
      <c r="G3931" s="117"/>
      <c r="I3931" s="81"/>
      <c r="L3931" s="117"/>
      <c r="P3931" s="81"/>
    </row>
    <row r="3932" spans="6:16">
      <c r="F3932" s="76"/>
      <c r="G3932" s="117"/>
      <c r="I3932" s="81"/>
      <c r="L3932" s="117"/>
      <c r="P3932" s="81"/>
    </row>
    <row r="3933" spans="6:16">
      <c r="F3933" s="76"/>
      <c r="G3933" s="117"/>
      <c r="I3933" s="81"/>
      <c r="L3933" s="117"/>
      <c r="P3933" s="81"/>
    </row>
    <row r="3934" spans="6:16">
      <c r="F3934" s="76"/>
      <c r="G3934" s="117"/>
      <c r="I3934" s="81"/>
      <c r="L3934" s="117"/>
      <c r="P3934" s="81"/>
    </row>
    <row r="3935" spans="6:16">
      <c r="F3935" s="76"/>
      <c r="G3935" s="117"/>
      <c r="I3935" s="81"/>
      <c r="L3935" s="117"/>
      <c r="P3935" s="81"/>
    </row>
    <row r="3936" spans="6:16">
      <c r="F3936" s="76"/>
      <c r="G3936" s="117"/>
      <c r="I3936" s="81"/>
      <c r="L3936" s="117"/>
      <c r="P3936" s="81"/>
    </row>
    <row r="3937" spans="6:16">
      <c r="F3937" s="76"/>
      <c r="G3937" s="117"/>
      <c r="I3937" s="81"/>
      <c r="L3937" s="117"/>
      <c r="P3937" s="81"/>
    </row>
    <row r="3938" spans="6:16">
      <c r="F3938" s="76"/>
      <c r="G3938" s="117"/>
      <c r="I3938" s="81"/>
      <c r="L3938" s="117"/>
      <c r="P3938" s="81"/>
    </row>
    <row r="3939" spans="6:16">
      <c r="F3939" s="76"/>
      <c r="G3939" s="117"/>
      <c r="I3939" s="81"/>
      <c r="L3939" s="117"/>
      <c r="P3939" s="81"/>
    </row>
    <row r="3940" spans="6:16">
      <c r="F3940" s="76"/>
      <c r="G3940" s="117"/>
      <c r="I3940" s="81"/>
      <c r="L3940" s="117"/>
      <c r="P3940" s="81"/>
    </row>
    <row r="3941" spans="6:16">
      <c r="F3941" s="76"/>
      <c r="G3941" s="117"/>
      <c r="I3941" s="81"/>
      <c r="L3941" s="117"/>
      <c r="P3941" s="81"/>
    </row>
    <row r="3942" spans="6:16">
      <c r="F3942" s="76"/>
      <c r="G3942" s="117"/>
      <c r="I3942" s="81"/>
      <c r="L3942" s="117"/>
      <c r="P3942" s="81"/>
    </row>
    <row r="3943" spans="6:16">
      <c r="F3943" s="76"/>
      <c r="G3943" s="117"/>
      <c r="I3943" s="81"/>
      <c r="L3943" s="117"/>
      <c r="P3943" s="81"/>
    </row>
    <row r="3944" spans="6:16">
      <c r="F3944" s="76"/>
      <c r="G3944" s="117"/>
      <c r="I3944" s="81"/>
      <c r="L3944" s="117"/>
      <c r="P3944" s="81"/>
    </row>
    <row r="3945" spans="6:16">
      <c r="F3945" s="76"/>
      <c r="G3945" s="117"/>
      <c r="I3945" s="81"/>
      <c r="L3945" s="117"/>
      <c r="P3945" s="81"/>
    </row>
    <row r="3946" spans="6:16">
      <c r="F3946" s="76"/>
      <c r="G3946" s="117"/>
      <c r="I3946" s="81"/>
      <c r="L3946" s="117"/>
      <c r="P3946" s="81"/>
    </row>
    <row r="3947" spans="6:16">
      <c r="F3947" s="76"/>
      <c r="G3947" s="117"/>
      <c r="I3947" s="81"/>
      <c r="L3947" s="117"/>
      <c r="P3947" s="81"/>
    </row>
    <row r="3948" spans="6:16">
      <c r="F3948" s="76"/>
      <c r="G3948" s="117"/>
      <c r="I3948" s="81"/>
      <c r="L3948" s="117"/>
      <c r="P3948" s="81"/>
    </row>
    <row r="3949" spans="6:16">
      <c r="F3949" s="76"/>
      <c r="G3949" s="117"/>
      <c r="I3949" s="81"/>
      <c r="L3949" s="117"/>
      <c r="P3949" s="81"/>
    </row>
    <row r="3950" spans="6:16">
      <c r="F3950" s="76"/>
      <c r="G3950" s="117"/>
      <c r="I3950" s="81"/>
      <c r="L3950" s="117"/>
      <c r="P3950" s="81"/>
    </row>
    <row r="3951" spans="6:16">
      <c r="F3951" s="76"/>
      <c r="G3951" s="117"/>
      <c r="I3951" s="81"/>
      <c r="L3951" s="117"/>
      <c r="P3951" s="81"/>
    </row>
    <row r="3952" spans="6:16">
      <c r="F3952" s="76"/>
      <c r="G3952" s="117"/>
      <c r="I3952" s="81"/>
      <c r="L3952" s="117"/>
      <c r="P3952" s="81"/>
    </row>
    <row r="3953" spans="6:16">
      <c r="F3953" s="76"/>
      <c r="G3953" s="117"/>
      <c r="I3953" s="81"/>
      <c r="L3953" s="117"/>
      <c r="P3953" s="81"/>
    </row>
    <row r="3954" spans="6:16">
      <c r="F3954" s="76"/>
      <c r="G3954" s="117"/>
      <c r="I3954" s="81"/>
      <c r="L3954" s="117"/>
      <c r="P3954" s="81"/>
    </row>
    <row r="3955" spans="6:16">
      <c r="F3955" s="76"/>
      <c r="G3955" s="117"/>
      <c r="I3955" s="81"/>
      <c r="L3955" s="117"/>
      <c r="P3955" s="81"/>
    </row>
    <row r="3956" spans="6:16">
      <c r="F3956" s="76"/>
      <c r="G3956" s="117"/>
      <c r="I3956" s="81"/>
      <c r="L3956" s="117"/>
      <c r="P3956" s="81"/>
    </row>
    <row r="3957" spans="6:16">
      <c r="F3957" s="76"/>
      <c r="G3957" s="117"/>
      <c r="I3957" s="81"/>
      <c r="L3957" s="117"/>
      <c r="P3957" s="81"/>
    </row>
    <row r="3958" spans="6:16">
      <c r="F3958" s="76"/>
      <c r="G3958" s="117"/>
      <c r="I3958" s="81"/>
      <c r="L3958" s="117"/>
      <c r="P3958" s="81"/>
    </row>
    <row r="3959" spans="6:16">
      <c r="F3959" s="76"/>
      <c r="G3959" s="117"/>
      <c r="I3959" s="81"/>
      <c r="L3959" s="117"/>
      <c r="P3959" s="81"/>
    </row>
    <row r="3960" spans="6:16">
      <c r="F3960" s="76"/>
      <c r="G3960" s="117"/>
      <c r="I3960" s="81"/>
      <c r="L3960" s="117"/>
      <c r="P3960" s="81"/>
    </row>
    <row r="3961" spans="6:16">
      <c r="F3961" s="76"/>
      <c r="G3961" s="117"/>
      <c r="I3961" s="81"/>
      <c r="L3961" s="117"/>
      <c r="P3961" s="81"/>
    </row>
    <row r="3962" spans="6:16">
      <c r="F3962" s="76"/>
      <c r="G3962" s="117"/>
      <c r="I3962" s="81"/>
      <c r="L3962" s="117"/>
      <c r="P3962" s="81"/>
    </row>
    <row r="3963" spans="6:16">
      <c r="F3963" s="76"/>
      <c r="G3963" s="117"/>
      <c r="I3963" s="81"/>
      <c r="L3963" s="117"/>
      <c r="P3963" s="81"/>
    </row>
    <row r="3964" spans="6:16">
      <c r="F3964" s="76"/>
      <c r="G3964" s="117"/>
      <c r="I3964" s="81"/>
      <c r="L3964" s="117"/>
      <c r="P3964" s="81"/>
    </row>
    <row r="3965" spans="6:16">
      <c r="F3965" s="76"/>
      <c r="G3965" s="117"/>
      <c r="I3965" s="81"/>
      <c r="L3965" s="117"/>
      <c r="P3965" s="81"/>
    </row>
    <row r="3966" spans="6:16">
      <c r="F3966" s="76"/>
      <c r="G3966" s="117"/>
      <c r="I3966" s="81"/>
      <c r="L3966" s="117"/>
      <c r="P3966" s="81"/>
    </row>
    <row r="3967" spans="6:16">
      <c r="F3967" s="76"/>
      <c r="G3967" s="117"/>
      <c r="I3967" s="81"/>
      <c r="L3967" s="117"/>
      <c r="P3967" s="81"/>
    </row>
    <row r="3968" spans="6:16">
      <c r="F3968" s="76"/>
      <c r="G3968" s="117"/>
      <c r="I3968" s="81"/>
      <c r="L3968" s="117"/>
      <c r="P3968" s="81"/>
    </row>
    <row r="3969" spans="6:16">
      <c r="F3969" s="76"/>
      <c r="G3969" s="117"/>
      <c r="I3969" s="81"/>
      <c r="L3969" s="117"/>
      <c r="P3969" s="81"/>
    </row>
    <row r="3970" spans="6:16">
      <c r="F3970" s="76"/>
      <c r="G3970" s="117"/>
      <c r="I3970" s="81"/>
      <c r="L3970" s="117"/>
      <c r="P3970" s="81"/>
    </row>
    <row r="3971" spans="6:16">
      <c r="F3971" s="76"/>
      <c r="G3971" s="117"/>
      <c r="I3971" s="81"/>
      <c r="L3971" s="117"/>
      <c r="P3971" s="81"/>
    </row>
    <row r="3972" spans="6:16">
      <c r="F3972" s="76"/>
      <c r="G3972" s="117"/>
      <c r="I3972" s="81"/>
      <c r="L3972" s="117"/>
      <c r="P3972" s="81"/>
    </row>
    <row r="3973" spans="6:16">
      <c r="F3973" s="76"/>
      <c r="G3973" s="117"/>
      <c r="I3973" s="81"/>
      <c r="L3973" s="117"/>
      <c r="P3973" s="81"/>
    </row>
    <row r="3974" spans="6:16">
      <c r="F3974" s="76"/>
      <c r="G3974" s="117"/>
      <c r="I3974" s="81"/>
      <c r="L3974" s="117"/>
      <c r="P3974" s="81"/>
    </row>
    <row r="3975" spans="6:16">
      <c r="F3975" s="76"/>
      <c r="G3975" s="117"/>
      <c r="I3975" s="81"/>
      <c r="L3975" s="117"/>
      <c r="P3975" s="81"/>
    </row>
    <row r="3976" spans="6:16">
      <c r="F3976" s="76"/>
      <c r="G3976" s="117"/>
      <c r="I3976" s="81"/>
      <c r="L3976" s="117"/>
      <c r="P3976" s="81"/>
    </row>
    <row r="3977" spans="6:16">
      <c r="F3977" s="76"/>
      <c r="G3977" s="117"/>
      <c r="I3977" s="81"/>
      <c r="L3977" s="117"/>
      <c r="P3977" s="81"/>
    </row>
    <row r="3978" spans="6:16">
      <c r="F3978" s="76"/>
      <c r="G3978" s="117"/>
      <c r="I3978" s="81"/>
      <c r="L3978" s="117"/>
      <c r="P3978" s="81"/>
    </row>
    <row r="3979" spans="6:16">
      <c r="F3979" s="76"/>
      <c r="G3979" s="117"/>
      <c r="I3979" s="81"/>
      <c r="L3979" s="117"/>
      <c r="P3979" s="81"/>
    </row>
    <row r="3980" spans="6:16">
      <c r="F3980" s="76"/>
      <c r="G3980" s="117"/>
      <c r="I3980" s="81"/>
      <c r="L3980" s="117"/>
      <c r="P3980" s="81"/>
    </row>
    <row r="3981" spans="6:16">
      <c r="F3981" s="76"/>
      <c r="G3981" s="117"/>
      <c r="I3981" s="81"/>
      <c r="L3981" s="117"/>
      <c r="P3981" s="81"/>
    </row>
    <row r="3982" spans="6:16">
      <c r="F3982" s="76"/>
      <c r="G3982" s="117"/>
      <c r="I3982" s="81"/>
      <c r="L3982" s="117"/>
      <c r="P3982" s="81"/>
    </row>
    <row r="3983" spans="6:16">
      <c r="F3983" s="76"/>
      <c r="G3983" s="117"/>
      <c r="I3983" s="81"/>
      <c r="L3983" s="117"/>
      <c r="P3983" s="81"/>
    </row>
    <row r="3984" spans="6:16">
      <c r="F3984" s="76"/>
      <c r="G3984" s="117"/>
      <c r="I3984" s="81"/>
      <c r="L3984" s="117"/>
      <c r="P3984" s="81"/>
    </row>
    <row r="3985" spans="6:16">
      <c r="F3985" s="76"/>
      <c r="G3985" s="117"/>
      <c r="I3985" s="81"/>
      <c r="L3985" s="117"/>
      <c r="P3985" s="81"/>
    </row>
    <row r="3986" spans="6:16">
      <c r="F3986" s="76"/>
      <c r="G3986" s="117"/>
      <c r="I3986" s="81"/>
      <c r="L3986" s="117"/>
      <c r="P3986" s="81"/>
    </row>
    <row r="3987" spans="6:16">
      <c r="F3987" s="76"/>
      <c r="G3987" s="117"/>
      <c r="I3987" s="81"/>
      <c r="L3987" s="117"/>
      <c r="P3987" s="81"/>
    </row>
    <row r="3988" spans="6:16">
      <c r="F3988" s="76"/>
      <c r="G3988" s="117"/>
      <c r="I3988" s="81"/>
      <c r="L3988" s="117"/>
      <c r="P3988" s="81"/>
    </row>
    <row r="3989" spans="6:16">
      <c r="F3989" s="76"/>
      <c r="G3989" s="117"/>
      <c r="I3989" s="81"/>
      <c r="L3989" s="117"/>
      <c r="P3989" s="81"/>
    </row>
    <row r="3990" spans="6:16">
      <c r="F3990" s="76"/>
      <c r="G3990" s="117"/>
      <c r="I3990" s="81"/>
      <c r="L3990" s="117"/>
      <c r="P3990" s="81"/>
    </row>
    <row r="3991" spans="6:16">
      <c r="F3991" s="76"/>
      <c r="G3991" s="117"/>
      <c r="I3991" s="81"/>
      <c r="L3991" s="117"/>
      <c r="P3991" s="81"/>
    </row>
    <row r="3992" spans="6:16">
      <c r="F3992" s="76"/>
      <c r="G3992" s="117"/>
      <c r="I3992" s="81"/>
      <c r="L3992" s="117"/>
      <c r="P3992" s="81"/>
    </row>
    <row r="3993" spans="6:16">
      <c r="F3993" s="76"/>
      <c r="G3993" s="117"/>
      <c r="I3993" s="81"/>
      <c r="L3993" s="117"/>
      <c r="P3993" s="81"/>
    </row>
    <row r="3994" spans="6:16">
      <c r="F3994" s="76"/>
      <c r="G3994" s="117"/>
      <c r="I3994" s="81"/>
      <c r="L3994" s="117"/>
      <c r="P3994" s="81"/>
    </row>
    <row r="3995" spans="6:16">
      <c r="F3995" s="76"/>
      <c r="G3995" s="117"/>
      <c r="I3995" s="81"/>
      <c r="L3995" s="117"/>
      <c r="P3995" s="81"/>
    </row>
    <row r="3996" spans="6:16">
      <c r="F3996" s="76"/>
      <c r="G3996" s="117"/>
      <c r="I3996" s="81"/>
      <c r="L3996" s="117"/>
      <c r="P3996" s="81"/>
    </row>
    <row r="3997" spans="6:16">
      <c r="F3997" s="76"/>
      <c r="G3997" s="117"/>
      <c r="I3997" s="81"/>
      <c r="L3997" s="117"/>
      <c r="P3997" s="81"/>
    </row>
    <row r="3998" spans="6:16">
      <c r="F3998" s="76"/>
      <c r="G3998" s="117"/>
      <c r="I3998" s="81"/>
      <c r="L3998" s="117"/>
      <c r="P3998" s="81"/>
    </row>
    <row r="3999" spans="6:16">
      <c r="F3999" s="76"/>
      <c r="G3999" s="117"/>
      <c r="I3999" s="81"/>
      <c r="L3999" s="117"/>
      <c r="P3999" s="81"/>
    </row>
    <row r="4000" spans="6:16">
      <c r="F4000" s="76"/>
      <c r="G4000" s="117"/>
      <c r="I4000" s="81"/>
      <c r="L4000" s="117"/>
      <c r="P4000" s="81"/>
    </row>
    <row r="4001" spans="6:16">
      <c r="F4001" s="76"/>
      <c r="G4001" s="117"/>
      <c r="I4001" s="81"/>
      <c r="L4001" s="117"/>
      <c r="P4001" s="81"/>
    </row>
    <row r="4002" spans="6:16">
      <c r="F4002" s="76"/>
      <c r="G4002" s="117"/>
      <c r="I4002" s="81"/>
      <c r="L4002" s="117"/>
      <c r="P4002" s="81"/>
    </row>
    <row r="4003" spans="6:16">
      <c r="F4003" s="76"/>
      <c r="G4003" s="117"/>
      <c r="I4003" s="81"/>
      <c r="L4003" s="117"/>
      <c r="P4003" s="81"/>
    </row>
    <row r="4004" spans="6:16">
      <c r="F4004" s="76"/>
      <c r="G4004" s="117"/>
      <c r="I4004" s="81"/>
      <c r="L4004" s="117"/>
      <c r="P4004" s="81"/>
    </row>
    <row r="4005" spans="6:16">
      <c r="F4005" s="76"/>
      <c r="G4005" s="117"/>
      <c r="I4005" s="81"/>
      <c r="L4005" s="117"/>
      <c r="P4005" s="81"/>
    </row>
    <row r="4006" spans="6:16">
      <c r="F4006" s="76"/>
      <c r="G4006" s="117"/>
      <c r="I4006" s="81"/>
      <c r="L4006" s="117"/>
      <c r="P4006" s="81"/>
    </row>
    <row r="4007" spans="6:16">
      <c r="F4007" s="76"/>
      <c r="G4007" s="117"/>
      <c r="I4007" s="81"/>
      <c r="L4007" s="117"/>
      <c r="P4007" s="81"/>
    </row>
    <row r="4008" spans="6:16">
      <c r="F4008" s="76"/>
      <c r="G4008" s="117"/>
      <c r="I4008" s="81"/>
      <c r="L4008" s="117"/>
      <c r="P4008" s="81"/>
    </row>
    <row r="4009" spans="6:16">
      <c r="F4009" s="76"/>
      <c r="G4009" s="117"/>
      <c r="I4009" s="81"/>
      <c r="L4009" s="117"/>
      <c r="P4009" s="81"/>
    </row>
    <row r="4010" spans="6:16">
      <c r="F4010" s="76"/>
      <c r="G4010" s="117"/>
      <c r="I4010" s="81"/>
      <c r="L4010" s="117"/>
      <c r="P4010" s="81"/>
    </row>
    <row r="4011" spans="6:16">
      <c r="F4011" s="76"/>
      <c r="G4011" s="117"/>
      <c r="I4011" s="81"/>
      <c r="L4011" s="117"/>
      <c r="P4011" s="81"/>
    </row>
    <row r="4012" spans="6:16">
      <c r="F4012" s="76"/>
      <c r="G4012" s="117"/>
      <c r="I4012" s="81"/>
      <c r="L4012" s="117"/>
      <c r="P4012" s="81"/>
    </row>
    <row r="4013" spans="6:16">
      <c r="F4013" s="76"/>
      <c r="G4013" s="117"/>
      <c r="I4013" s="81"/>
      <c r="L4013" s="117"/>
      <c r="P4013" s="81"/>
    </row>
    <row r="4014" spans="6:16">
      <c r="F4014" s="76"/>
      <c r="G4014" s="117"/>
      <c r="I4014" s="81"/>
      <c r="L4014" s="117"/>
      <c r="P4014" s="81"/>
    </row>
    <row r="4015" spans="6:16">
      <c r="F4015" s="76"/>
      <c r="G4015" s="117"/>
      <c r="I4015" s="81"/>
      <c r="L4015" s="117"/>
      <c r="P4015" s="81"/>
    </row>
    <row r="4016" spans="6:16">
      <c r="F4016" s="76"/>
      <c r="G4016" s="117"/>
      <c r="I4016" s="81"/>
      <c r="L4016" s="117"/>
      <c r="P4016" s="81"/>
    </row>
    <row r="4017" spans="6:16">
      <c r="F4017" s="76"/>
      <c r="G4017" s="117"/>
      <c r="I4017" s="81"/>
      <c r="L4017" s="117"/>
      <c r="P4017" s="81"/>
    </row>
    <row r="4018" spans="6:16">
      <c r="F4018" s="76"/>
      <c r="G4018" s="117"/>
      <c r="I4018" s="81"/>
      <c r="L4018" s="117"/>
      <c r="P4018" s="81"/>
    </row>
    <row r="4019" spans="6:16">
      <c r="F4019" s="76"/>
      <c r="G4019" s="117"/>
      <c r="I4019" s="81"/>
      <c r="L4019" s="117"/>
      <c r="P4019" s="81"/>
    </row>
    <row r="4020" spans="6:16">
      <c r="F4020" s="76"/>
      <c r="G4020" s="117"/>
      <c r="I4020" s="81"/>
      <c r="L4020" s="117"/>
      <c r="P4020" s="81"/>
    </row>
    <row r="4021" spans="6:16">
      <c r="F4021" s="76"/>
      <c r="G4021" s="117"/>
      <c r="I4021" s="81"/>
      <c r="L4021" s="117"/>
      <c r="P4021" s="81"/>
    </row>
    <row r="4022" spans="6:16">
      <c r="F4022" s="76"/>
      <c r="G4022" s="117"/>
      <c r="I4022" s="81"/>
      <c r="L4022" s="117"/>
      <c r="P4022" s="81"/>
    </row>
    <row r="4023" spans="6:16">
      <c r="F4023" s="76"/>
      <c r="G4023" s="117"/>
      <c r="I4023" s="81"/>
      <c r="L4023" s="117"/>
      <c r="P4023" s="81"/>
    </row>
    <row r="4024" spans="6:16">
      <c r="F4024" s="76"/>
      <c r="G4024" s="117"/>
      <c r="I4024" s="81"/>
      <c r="L4024" s="117"/>
      <c r="P4024" s="81"/>
    </row>
    <row r="4025" spans="6:16">
      <c r="F4025" s="76"/>
      <c r="G4025" s="117"/>
      <c r="I4025" s="81"/>
      <c r="L4025" s="117"/>
      <c r="P4025" s="81"/>
    </row>
    <row r="4026" spans="6:16">
      <c r="F4026" s="76"/>
      <c r="G4026" s="117"/>
      <c r="I4026" s="81"/>
      <c r="L4026" s="117"/>
      <c r="P4026" s="81"/>
    </row>
    <row r="4027" spans="6:16">
      <c r="F4027" s="76"/>
      <c r="G4027" s="117"/>
      <c r="I4027" s="81"/>
      <c r="L4027" s="117"/>
      <c r="P4027" s="81"/>
    </row>
    <row r="4028" spans="6:16">
      <c r="F4028" s="76"/>
      <c r="G4028" s="117"/>
      <c r="I4028" s="81"/>
      <c r="L4028" s="117"/>
      <c r="P4028" s="81"/>
    </row>
    <row r="4029" spans="6:16">
      <c r="F4029" s="76"/>
      <c r="G4029" s="117"/>
      <c r="I4029" s="81"/>
      <c r="L4029" s="117"/>
      <c r="P4029" s="81"/>
    </row>
    <row r="4030" spans="6:16">
      <c r="F4030" s="76"/>
      <c r="G4030" s="117"/>
      <c r="I4030" s="81"/>
      <c r="L4030" s="117"/>
      <c r="P4030" s="81"/>
    </row>
    <row r="4031" spans="6:16">
      <c r="F4031" s="76"/>
      <c r="G4031" s="117"/>
      <c r="I4031" s="81"/>
      <c r="L4031" s="117"/>
      <c r="P4031" s="81"/>
    </row>
    <row r="4032" spans="6:16">
      <c r="F4032" s="76"/>
      <c r="G4032" s="117"/>
      <c r="I4032" s="81"/>
      <c r="L4032" s="117"/>
      <c r="P4032" s="81"/>
    </row>
    <row r="4033" spans="6:16">
      <c r="F4033" s="76"/>
      <c r="G4033" s="117"/>
      <c r="I4033" s="81"/>
      <c r="L4033" s="117"/>
      <c r="P4033" s="81"/>
    </row>
    <row r="4034" spans="6:16">
      <c r="F4034" s="76"/>
      <c r="G4034" s="117"/>
      <c r="I4034" s="81"/>
      <c r="L4034" s="117"/>
      <c r="P4034" s="81"/>
    </row>
    <row r="4035" spans="6:16">
      <c r="F4035" s="76"/>
      <c r="G4035" s="117"/>
      <c r="I4035" s="81"/>
      <c r="L4035" s="117"/>
      <c r="P4035" s="81"/>
    </row>
    <row r="4036" spans="6:16">
      <c r="F4036" s="76"/>
      <c r="G4036" s="117"/>
      <c r="I4036" s="81"/>
      <c r="L4036" s="117"/>
      <c r="P4036" s="81"/>
    </row>
    <row r="4037" spans="6:16">
      <c r="F4037" s="76"/>
      <c r="G4037" s="117"/>
      <c r="I4037" s="81"/>
      <c r="L4037" s="117"/>
      <c r="P4037" s="81"/>
    </row>
    <row r="4038" spans="6:16">
      <c r="F4038" s="76"/>
      <c r="G4038" s="117"/>
      <c r="I4038" s="81"/>
      <c r="L4038" s="117"/>
      <c r="P4038" s="81"/>
    </row>
    <row r="4039" spans="6:16">
      <c r="F4039" s="76"/>
      <c r="G4039" s="117"/>
      <c r="I4039" s="81"/>
      <c r="L4039" s="117"/>
      <c r="P4039" s="81"/>
    </row>
    <row r="4040" spans="6:16">
      <c r="F4040" s="76"/>
      <c r="G4040" s="117"/>
      <c r="I4040" s="81"/>
      <c r="L4040" s="117"/>
      <c r="P4040" s="81"/>
    </row>
    <row r="4041" spans="6:16">
      <c r="F4041" s="76"/>
      <c r="G4041" s="117"/>
      <c r="I4041" s="81"/>
      <c r="L4041" s="117"/>
      <c r="P4041" s="81"/>
    </row>
    <row r="4042" spans="6:16">
      <c r="F4042" s="76"/>
      <c r="G4042" s="117"/>
      <c r="I4042" s="81"/>
      <c r="L4042" s="117"/>
      <c r="P4042" s="81"/>
    </row>
    <row r="4043" spans="6:16">
      <c r="F4043" s="76"/>
      <c r="G4043" s="117"/>
      <c r="I4043" s="81"/>
      <c r="L4043" s="117"/>
      <c r="P4043" s="81"/>
    </row>
    <row r="4044" spans="6:16">
      <c r="F4044" s="76"/>
      <c r="G4044" s="117"/>
      <c r="I4044" s="81"/>
      <c r="L4044" s="117"/>
      <c r="P4044" s="81"/>
    </row>
    <row r="4045" spans="6:16">
      <c r="F4045" s="76"/>
      <c r="G4045" s="117"/>
      <c r="I4045" s="81"/>
      <c r="L4045" s="117"/>
      <c r="P4045" s="81"/>
    </row>
    <row r="4046" spans="6:16">
      <c r="F4046" s="76"/>
      <c r="G4046" s="117"/>
      <c r="I4046" s="81"/>
      <c r="L4046" s="117"/>
      <c r="P4046" s="81"/>
    </row>
    <row r="4047" spans="6:16">
      <c r="F4047" s="76"/>
      <c r="G4047" s="117"/>
      <c r="I4047" s="81"/>
      <c r="L4047" s="117"/>
      <c r="P4047" s="81"/>
    </row>
    <row r="4048" spans="6:16">
      <c r="F4048" s="76"/>
      <c r="G4048" s="117"/>
      <c r="I4048" s="81"/>
      <c r="L4048" s="117"/>
      <c r="P4048" s="81"/>
    </row>
    <row r="4049" spans="6:16">
      <c r="F4049" s="76"/>
      <c r="G4049" s="117"/>
      <c r="I4049" s="81"/>
      <c r="L4049" s="117"/>
      <c r="P4049" s="81"/>
    </row>
    <row r="4050" spans="6:16">
      <c r="F4050" s="76"/>
      <c r="G4050" s="117"/>
      <c r="I4050" s="81"/>
      <c r="L4050" s="117"/>
      <c r="P4050" s="81"/>
    </row>
    <row r="4051" spans="6:16">
      <c r="F4051" s="76"/>
      <c r="G4051" s="117"/>
      <c r="I4051" s="81"/>
      <c r="L4051" s="117"/>
      <c r="P4051" s="81"/>
    </row>
    <row r="4052" spans="6:16">
      <c r="F4052" s="76"/>
      <c r="G4052" s="117"/>
      <c r="I4052" s="81"/>
      <c r="L4052" s="117"/>
      <c r="P4052" s="81"/>
    </row>
    <row r="4053" spans="6:16">
      <c r="F4053" s="76"/>
      <c r="G4053" s="117"/>
      <c r="I4053" s="81"/>
      <c r="L4053" s="117"/>
      <c r="P4053" s="81"/>
    </row>
    <row r="4054" spans="6:16">
      <c r="F4054" s="76"/>
      <c r="G4054" s="117"/>
      <c r="I4054" s="81"/>
      <c r="L4054" s="117"/>
      <c r="P4054" s="81"/>
    </row>
    <row r="4055" spans="6:16">
      <c r="F4055" s="76"/>
      <c r="G4055" s="117"/>
      <c r="I4055" s="81"/>
      <c r="L4055" s="117"/>
      <c r="P4055" s="81"/>
    </row>
    <row r="4056" spans="6:16">
      <c r="F4056" s="76"/>
      <c r="G4056" s="117"/>
      <c r="I4056" s="81"/>
      <c r="L4056" s="117"/>
      <c r="P4056" s="81"/>
    </row>
    <row r="4057" spans="6:16">
      <c r="F4057" s="76"/>
      <c r="G4057" s="117"/>
      <c r="I4057" s="81"/>
      <c r="L4057" s="117"/>
      <c r="P4057" s="81"/>
    </row>
    <row r="4058" spans="6:16">
      <c r="F4058" s="76"/>
      <c r="G4058" s="117"/>
      <c r="I4058" s="81"/>
      <c r="L4058" s="117"/>
      <c r="P4058" s="81"/>
    </row>
    <row r="4059" spans="6:16">
      <c r="F4059" s="76"/>
      <c r="G4059" s="117"/>
      <c r="I4059" s="81"/>
      <c r="L4059" s="117"/>
      <c r="P4059" s="81"/>
    </row>
    <row r="4060" spans="6:16">
      <c r="F4060" s="76"/>
      <c r="G4060" s="117"/>
      <c r="I4060" s="81"/>
      <c r="L4060" s="117"/>
      <c r="P4060" s="81"/>
    </row>
    <row r="4061" spans="6:16">
      <c r="F4061" s="76"/>
      <c r="G4061" s="117"/>
      <c r="I4061" s="81"/>
      <c r="L4061" s="117"/>
      <c r="P4061" s="81"/>
    </row>
    <row r="4062" spans="6:16">
      <c r="F4062" s="76"/>
      <c r="G4062" s="117"/>
      <c r="I4062" s="81"/>
      <c r="L4062" s="117"/>
      <c r="P4062" s="81"/>
    </row>
    <row r="4063" spans="6:16">
      <c r="F4063" s="76"/>
      <c r="G4063" s="117"/>
      <c r="I4063" s="81"/>
      <c r="L4063" s="117"/>
      <c r="P4063" s="81"/>
    </row>
    <row r="4064" spans="6:16">
      <c r="F4064" s="76"/>
      <c r="G4064" s="117"/>
      <c r="I4064" s="81"/>
      <c r="L4064" s="117"/>
      <c r="P4064" s="81"/>
    </row>
    <row r="4065" spans="6:16">
      <c r="F4065" s="76"/>
      <c r="G4065" s="117"/>
      <c r="I4065" s="81"/>
      <c r="L4065" s="117"/>
      <c r="P4065" s="81"/>
    </row>
    <row r="4066" spans="6:16">
      <c r="F4066" s="76"/>
      <c r="G4066" s="117"/>
      <c r="I4066" s="81"/>
      <c r="L4066" s="117"/>
      <c r="P4066" s="81"/>
    </row>
    <row r="4067" spans="6:16">
      <c r="F4067" s="76"/>
      <c r="G4067" s="117"/>
      <c r="I4067" s="81"/>
      <c r="L4067" s="117"/>
      <c r="P4067" s="81"/>
    </row>
    <row r="4068" spans="6:16">
      <c r="F4068" s="76"/>
      <c r="G4068" s="117"/>
      <c r="I4068" s="81"/>
      <c r="L4068" s="117"/>
      <c r="P4068" s="81"/>
    </row>
    <row r="4069" spans="6:16">
      <c r="F4069" s="76"/>
      <c r="G4069" s="117"/>
      <c r="I4069" s="81"/>
      <c r="L4069" s="117"/>
      <c r="P4069" s="81"/>
    </row>
    <row r="4070" spans="6:16">
      <c r="F4070" s="76"/>
      <c r="G4070" s="117"/>
      <c r="I4070" s="81"/>
      <c r="L4070" s="117"/>
      <c r="P4070" s="81"/>
    </row>
    <row r="4071" spans="6:16">
      <c r="F4071" s="76"/>
      <c r="G4071" s="117"/>
      <c r="I4071" s="81"/>
      <c r="L4071" s="117"/>
      <c r="P4071" s="81"/>
    </row>
    <row r="4072" spans="6:16">
      <c r="F4072" s="76"/>
      <c r="G4072" s="117"/>
      <c r="I4072" s="81"/>
      <c r="L4072" s="117"/>
      <c r="P4072" s="81"/>
    </row>
    <row r="4073" spans="6:16">
      <c r="F4073" s="76"/>
      <c r="G4073" s="117"/>
      <c r="I4073" s="81"/>
      <c r="L4073" s="117"/>
      <c r="P4073" s="81"/>
    </row>
    <row r="4074" spans="6:16">
      <c r="F4074" s="76"/>
      <c r="G4074" s="117"/>
      <c r="I4074" s="81"/>
      <c r="L4074" s="117"/>
      <c r="P4074" s="81"/>
    </row>
    <row r="4075" spans="6:16">
      <c r="F4075" s="76"/>
      <c r="G4075" s="117"/>
      <c r="I4075" s="81"/>
      <c r="L4075" s="117"/>
      <c r="P4075" s="81"/>
    </row>
    <row r="4076" spans="6:16">
      <c r="F4076" s="76"/>
      <c r="G4076" s="117"/>
      <c r="I4076" s="81"/>
      <c r="L4076" s="117"/>
      <c r="P4076" s="81"/>
    </row>
    <row r="4077" spans="6:16">
      <c r="F4077" s="76"/>
      <c r="G4077" s="117"/>
      <c r="I4077" s="81"/>
      <c r="L4077" s="117"/>
      <c r="P4077" s="81"/>
    </row>
    <row r="4078" spans="6:16">
      <c r="F4078" s="76"/>
      <c r="G4078" s="117"/>
      <c r="I4078" s="81"/>
      <c r="L4078" s="117"/>
      <c r="P4078" s="81"/>
    </row>
    <row r="4079" spans="6:16">
      <c r="F4079" s="76"/>
      <c r="G4079" s="117"/>
      <c r="I4079" s="81"/>
      <c r="L4079" s="117"/>
      <c r="P4079" s="81"/>
    </row>
    <row r="4080" spans="6:16">
      <c r="F4080" s="76"/>
      <c r="G4080" s="117"/>
      <c r="I4080" s="81"/>
      <c r="L4080" s="117"/>
      <c r="P4080" s="81"/>
    </row>
    <row r="4081" spans="6:16">
      <c r="F4081" s="76"/>
      <c r="G4081" s="117"/>
      <c r="I4081" s="81"/>
      <c r="L4081" s="117"/>
      <c r="P4081" s="81"/>
    </row>
    <row r="4082" spans="6:16">
      <c r="F4082" s="76"/>
      <c r="G4082" s="117"/>
      <c r="I4082" s="81"/>
      <c r="L4082" s="117"/>
      <c r="P4082" s="81"/>
    </row>
    <row r="4083" spans="6:16">
      <c r="F4083" s="76"/>
      <c r="G4083" s="117"/>
      <c r="I4083" s="81"/>
      <c r="L4083" s="117"/>
      <c r="P4083" s="81"/>
    </row>
    <row r="4084" spans="6:16">
      <c r="F4084" s="76"/>
      <c r="G4084" s="117"/>
      <c r="I4084" s="81"/>
      <c r="L4084" s="117"/>
      <c r="P4084" s="81"/>
    </row>
    <row r="4085" spans="6:16">
      <c r="F4085" s="76"/>
      <c r="G4085" s="117"/>
      <c r="I4085" s="81"/>
      <c r="L4085" s="117"/>
      <c r="P4085" s="81"/>
    </row>
    <row r="4086" spans="6:16">
      <c r="F4086" s="76"/>
      <c r="G4086" s="117"/>
      <c r="I4086" s="81"/>
      <c r="L4086" s="117"/>
      <c r="P4086" s="81"/>
    </row>
    <row r="4087" spans="6:16">
      <c r="F4087" s="76"/>
      <c r="G4087" s="117"/>
      <c r="I4087" s="81"/>
      <c r="L4087" s="117"/>
      <c r="P4087" s="81"/>
    </row>
    <row r="4088" spans="6:16">
      <c r="F4088" s="76"/>
      <c r="G4088" s="117"/>
      <c r="I4088" s="81"/>
      <c r="L4088" s="117"/>
      <c r="P4088" s="81"/>
    </row>
    <row r="4089" spans="6:16">
      <c r="F4089" s="76"/>
      <c r="G4089" s="117"/>
      <c r="I4089" s="81"/>
      <c r="L4089" s="117"/>
      <c r="P4089" s="81"/>
    </row>
    <row r="4090" spans="6:16">
      <c r="F4090" s="76"/>
      <c r="G4090" s="117"/>
      <c r="I4090" s="81"/>
      <c r="L4090" s="117"/>
      <c r="P4090" s="81"/>
    </row>
    <row r="4091" spans="6:16">
      <c r="F4091" s="76"/>
      <c r="G4091" s="117"/>
      <c r="I4091" s="81"/>
      <c r="L4091" s="117"/>
      <c r="P4091" s="81"/>
    </row>
    <row r="4092" spans="6:16">
      <c r="F4092" s="76"/>
      <c r="G4092" s="117"/>
      <c r="I4092" s="81"/>
      <c r="L4092" s="117"/>
      <c r="P4092" s="81"/>
    </row>
    <row r="4093" spans="6:16">
      <c r="F4093" s="76"/>
      <c r="G4093" s="117"/>
      <c r="I4093" s="81"/>
      <c r="L4093" s="117"/>
      <c r="P4093" s="81"/>
    </row>
    <row r="4094" spans="6:16">
      <c r="F4094" s="76"/>
      <c r="G4094" s="117"/>
      <c r="I4094" s="81"/>
      <c r="L4094" s="117"/>
      <c r="P4094" s="81"/>
    </row>
    <row r="4095" spans="6:16">
      <c r="F4095" s="76"/>
      <c r="G4095" s="117"/>
      <c r="I4095" s="81"/>
      <c r="L4095" s="117"/>
      <c r="P4095" s="81"/>
    </row>
    <row r="4096" spans="6:16">
      <c r="F4096" s="76"/>
      <c r="G4096" s="117"/>
      <c r="I4096" s="81"/>
      <c r="L4096" s="117"/>
      <c r="P4096" s="81"/>
    </row>
    <row r="4097" spans="6:16">
      <c r="F4097" s="76"/>
      <c r="G4097" s="117"/>
      <c r="I4097" s="81"/>
      <c r="L4097" s="117"/>
      <c r="P4097" s="81"/>
    </row>
    <row r="4098" spans="6:16">
      <c r="F4098" s="76"/>
      <c r="G4098" s="117"/>
      <c r="I4098" s="81"/>
      <c r="L4098" s="117"/>
      <c r="P4098" s="81"/>
    </row>
    <row r="4099" spans="6:16">
      <c r="F4099" s="76"/>
      <c r="G4099" s="117"/>
      <c r="I4099" s="81"/>
      <c r="L4099" s="117"/>
      <c r="P4099" s="81"/>
    </row>
    <row r="4100" spans="6:16">
      <c r="F4100" s="76"/>
      <c r="G4100" s="117"/>
      <c r="I4100" s="81"/>
      <c r="L4100" s="117"/>
      <c r="P4100" s="81"/>
    </row>
    <row r="4101" spans="6:16">
      <c r="F4101" s="76"/>
      <c r="G4101" s="117"/>
      <c r="I4101" s="81"/>
      <c r="L4101" s="117"/>
      <c r="P4101" s="81"/>
    </row>
    <row r="4102" spans="6:16">
      <c r="F4102" s="76"/>
      <c r="G4102" s="117"/>
      <c r="I4102" s="81"/>
      <c r="L4102" s="117"/>
      <c r="P4102" s="81"/>
    </row>
    <row r="4103" spans="6:16">
      <c r="F4103" s="76"/>
      <c r="G4103" s="117"/>
      <c r="I4103" s="81"/>
      <c r="L4103" s="117"/>
      <c r="P4103" s="81"/>
    </row>
    <row r="4104" spans="6:16">
      <c r="F4104" s="76"/>
      <c r="G4104" s="117"/>
      <c r="I4104" s="81"/>
      <c r="L4104" s="117"/>
      <c r="P4104" s="81"/>
    </row>
    <row r="4105" spans="6:16">
      <c r="F4105" s="76"/>
      <c r="G4105" s="117"/>
      <c r="I4105" s="81"/>
      <c r="L4105" s="117"/>
      <c r="P4105" s="81"/>
    </row>
    <row r="4106" spans="6:16">
      <c r="F4106" s="76"/>
      <c r="G4106" s="117"/>
      <c r="I4106" s="81"/>
      <c r="L4106" s="117"/>
      <c r="P4106" s="81"/>
    </row>
    <row r="4107" spans="6:16">
      <c r="F4107" s="76"/>
      <c r="G4107" s="117"/>
      <c r="I4107" s="81"/>
      <c r="L4107" s="117"/>
      <c r="P4107" s="81"/>
    </row>
    <row r="4108" spans="6:16">
      <c r="F4108" s="76"/>
      <c r="G4108" s="117"/>
      <c r="I4108" s="81"/>
      <c r="L4108" s="117"/>
      <c r="P4108" s="81"/>
    </row>
    <row r="4109" spans="6:16">
      <c r="F4109" s="76"/>
      <c r="G4109" s="117"/>
      <c r="I4109" s="81"/>
      <c r="L4109" s="117"/>
      <c r="P4109" s="81"/>
    </row>
    <row r="4110" spans="6:16">
      <c r="F4110" s="76"/>
      <c r="G4110" s="117"/>
      <c r="I4110" s="81"/>
      <c r="L4110" s="117"/>
      <c r="P4110" s="81"/>
    </row>
    <row r="4111" spans="6:16">
      <c r="F4111" s="76"/>
      <c r="G4111" s="117"/>
      <c r="I4111" s="81"/>
      <c r="L4111" s="117"/>
      <c r="P4111" s="81"/>
    </row>
    <row r="4112" spans="6:16">
      <c r="F4112" s="76"/>
      <c r="G4112" s="117"/>
      <c r="I4112" s="81"/>
      <c r="L4112" s="117"/>
      <c r="P4112" s="81"/>
    </row>
    <row r="4113" spans="6:16">
      <c r="F4113" s="76"/>
      <c r="G4113" s="117"/>
      <c r="I4113" s="81"/>
      <c r="L4113" s="117"/>
      <c r="P4113" s="81"/>
    </row>
    <row r="4114" spans="6:16">
      <c r="F4114" s="76"/>
      <c r="G4114" s="117"/>
      <c r="I4114" s="81"/>
      <c r="L4114" s="117"/>
      <c r="P4114" s="81"/>
    </row>
    <row r="4115" spans="6:16">
      <c r="F4115" s="76"/>
      <c r="G4115" s="117"/>
      <c r="I4115" s="81"/>
      <c r="L4115" s="117"/>
      <c r="P4115" s="81"/>
    </row>
    <row r="4116" spans="6:16">
      <c r="F4116" s="76"/>
      <c r="G4116" s="117"/>
      <c r="I4116" s="81"/>
      <c r="L4116" s="117"/>
      <c r="P4116" s="81"/>
    </row>
    <row r="4117" spans="6:16">
      <c r="F4117" s="76"/>
      <c r="G4117" s="117"/>
      <c r="I4117" s="81"/>
      <c r="L4117" s="117"/>
      <c r="P4117" s="81"/>
    </row>
    <row r="4118" spans="6:16">
      <c r="F4118" s="76"/>
      <c r="G4118" s="117"/>
      <c r="I4118" s="81"/>
      <c r="L4118" s="117"/>
      <c r="P4118" s="81"/>
    </row>
    <row r="4119" spans="6:16">
      <c r="F4119" s="76"/>
      <c r="G4119" s="117"/>
      <c r="I4119" s="81"/>
      <c r="L4119" s="117"/>
      <c r="P4119" s="81"/>
    </row>
    <row r="4120" spans="6:16">
      <c r="F4120" s="76"/>
      <c r="G4120" s="117"/>
      <c r="I4120" s="81"/>
      <c r="L4120" s="117"/>
      <c r="P4120" s="81"/>
    </row>
    <row r="4121" spans="6:16">
      <c r="F4121" s="76"/>
      <c r="G4121" s="117"/>
      <c r="I4121" s="81"/>
      <c r="L4121" s="117"/>
      <c r="P4121" s="81"/>
    </row>
    <row r="4122" spans="6:16">
      <c r="F4122" s="76"/>
      <c r="G4122" s="117"/>
      <c r="I4122" s="81"/>
      <c r="L4122" s="117"/>
      <c r="P4122" s="81"/>
    </row>
    <row r="4123" spans="6:16">
      <c r="F4123" s="76"/>
      <c r="G4123" s="117"/>
      <c r="I4123" s="81"/>
      <c r="L4123" s="117"/>
      <c r="P4123" s="81"/>
    </row>
    <row r="4124" spans="6:16">
      <c r="F4124" s="76"/>
      <c r="G4124" s="117"/>
      <c r="I4124" s="81"/>
      <c r="L4124" s="117"/>
      <c r="P4124" s="81"/>
    </row>
    <row r="4125" spans="6:16">
      <c r="F4125" s="76"/>
      <c r="G4125" s="117"/>
      <c r="I4125" s="81"/>
      <c r="L4125" s="117"/>
      <c r="P4125" s="81"/>
    </row>
    <row r="4126" spans="6:16">
      <c r="F4126" s="76"/>
      <c r="G4126" s="117"/>
      <c r="I4126" s="81"/>
      <c r="L4126" s="117"/>
      <c r="P4126" s="81"/>
    </row>
    <row r="4127" spans="6:16">
      <c r="F4127" s="76"/>
      <c r="G4127" s="117"/>
      <c r="I4127" s="81"/>
      <c r="L4127" s="117"/>
      <c r="P4127" s="81"/>
    </row>
    <row r="4128" spans="6:16">
      <c r="F4128" s="76"/>
      <c r="G4128" s="117"/>
      <c r="I4128" s="81"/>
      <c r="L4128" s="117"/>
      <c r="P4128" s="81"/>
    </row>
    <row r="4129" spans="6:16">
      <c r="F4129" s="76"/>
      <c r="G4129" s="117"/>
      <c r="I4129" s="81"/>
      <c r="L4129" s="117"/>
      <c r="P4129" s="81"/>
    </row>
    <row r="4130" spans="6:16">
      <c r="F4130" s="76"/>
      <c r="G4130" s="117"/>
      <c r="I4130" s="81"/>
      <c r="L4130" s="117"/>
      <c r="P4130" s="81"/>
    </row>
    <row r="4131" spans="6:16">
      <c r="F4131" s="76"/>
      <c r="G4131" s="117"/>
      <c r="I4131" s="81"/>
      <c r="L4131" s="117"/>
      <c r="P4131" s="81"/>
    </row>
    <row r="4132" spans="6:16">
      <c r="F4132" s="76"/>
      <c r="G4132" s="117"/>
      <c r="I4132" s="81"/>
      <c r="L4132" s="117"/>
      <c r="P4132" s="81"/>
    </row>
    <row r="4133" spans="6:16">
      <c r="F4133" s="76"/>
      <c r="G4133" s="117"/>
      <c r="I4133" s="81"/>
      <c r="L4133" s="117"/>
      <c r="P4133" s="81"/>
    </row>
    <row r="4134" spans="6:16">
      <c r="F4134" s="76"/>
      <c r="G4134" s="117"/>
      <c r="I4134" s="81"/>
      <c r="L4134" s="117"/>
      <c r="P4134" s="81"/>
    </row>
    <row r="4135" spans="6:16">
      <c r="F4135" s="76"/>
      <c r="G4135" s="117"/>
      <c r="I4135" s="81"/>
      <c r="L4135" s="117"/>
      <c r="P4135" s="81"/>
    </row>
    <row r="4136" spans="6:16">
      <c r="F4136" s="76"/>
      <c r="G4136" s="117"/>
      <c r="I4136" s="81"/>
      <c r="L4136" s="117"/>
      <c r="P4136" s="81"/>
    </row>
    <row r="4137" spans="6:16">
      <c r="F4137" s="76"/>
      <c r="G4137" s="117"/>
      <c r="I4137" s="81"/>
      <c r="L4137" s="117"/>
      <c r="P4137" s="81"/>
    </row>
    <row r="4138" spans="6:16">
      <c r="F4138" s="76"/>
      <c r="G4138" s="117"/>
      <c r="I4138" s="81"/>
      <c r="L4138" s="117"/>
      <c r="P4138" s="81"/>
    </row>
    <row r="4139" spans="6:16">
      <c r="F4139" s="76"/>
      <c r="G4139" s="117"/>
      <c r="I4139" s="81"/>
      <c r="L4139" s="117"/>
      <c r="P4139" s="81"/>
    </row>
    <row r="4140" spans="6:16">
      <c r="F4140" s="76"/>
      <c r="G4140" s="117"/>
      <c r="I4140" s="81"/>
      <c r="L4140" s="117"/>
      <c r="P4140" s="81"/>
    </row>
    <row r="4141" spans="6:16">
      <c r="F4141" s="76"/>
      <c r="G4141" s="117"/>
      <c r="I4141" s="81"/>
      <c r="L4141" s="117"/>
      <c r="P4141" s="81"/>
    </row>
    <row r="4142" spans="6:16">
      <c r="F4142" s="76"/>
      <c r="G4142" s="117"/>
      <c r="I4142" s="81"/>
      <c r="L4142" s="117"/>
      <c r="P4142" s="81"/>
    </row>
    <row r="4143" spans="6:16">
      <c r="F4143" s="76"/>
      <c r="G4143" s="117"/>
      <c r="I4143" s="81"/>
      <c r="L4143" s="117"/>
      <c r="P4143" s="81"/>
    </row>
    <row r="4144" spans="6:16">
      <c r="F4144" s="76"/>
      <c r="G4144" s="117"/>
      <c r="I4144" s="81"/>
      <c r="L4144" s="117"/>
      <c r="P4144" s="81"/>
    </row>
    <row r="4145" spans="6:16">
      <c r="F4145" s="76"/>
      <c r="G4145" s="117"/>
      <c r="I4145" s="81"/>
      <c r="L4145" s="117"/>
      <c r="P4145" s="81"/>
    </row>
    <row r="4146" spans="6:16">
      <c r="F4146" s="76"/>
      <c r="G4146" s="117"/>
      <c r="I4146" s="81"/>
      <c r="L4146" s="117"/>
      <c r="P4146" s="81"/>
    </row>
    <row r="4147" spans="6:16">
      <c r="F4147" s="76"/>
      <c r="G4147" s="117"/>
      <c r="I4147" s="81"/>
      <c r="L4147" s="117"/>
      <c r="P4147" s="81"/>
    </row>
    <row r="4148" spans="6:16">
      <c r="F4148" s="76"/>
      <c r="G4148" s="117"/>
      <c r="I4148" s="81"/>
      <c r="L4148" s="117"/>
      <c r="P4148" s="81"/>
    </row>
    <row r="4149" spans="6:16">
      <c r="F4149" s="76"/>
      <c r="G4149" s="117"/>
      <c r="I4149" s="81"/>
      <c r="L4149" s="117"/>
      <c r="P4149" s="81"/>
    </row>
    <row r="4150" spans="6:16">
      <c r="F4150" s="76"/>
      <c r="G4150" s="117"/>
      <c r="I4150" s="81"/>
      <c r="L4150" s="117"/>
      <c r="P4150" s="81"/>
    </row>
    <row r="4151" spans="6:16">
      <c r="F4151" s="76"/>
      <c r="G4151" s="117"/>
      <c r="I4151" s="81"/>
      <c r="L4151" s="117"/>
      <c r="P4151" s="81"/>
    </row>
    <row r="4152" spans="6:16">
      <c r="F4152" s="76"/>
      <c r="G4152" s="117"/>
      <c r="I4152" s="81"/>
      <c r="L4152" s="117"/>
      <c r="P4152" s="81"/>
    </row>
    <row r="4153" spans="6:16">
      <c r="F4153" s="76"/>
      <c r="G4153" s="117"/>
      <c r="I4153" s="81"/>
      <c r="L4153" s="117"/>
      <c r="P4153" s="81"/>
    </row>
    <row r="4154" spans="6:16">
      <c r="F4154" s="76"/>
      <c r="G4154" s="117"/>
      <c r="I4154" s="81"/>
      <c r="L4154" s="117"/>
      <c r="P4154" s="81"/>
    </row>
    <row r="4155" spans="6:16">
      <c r="F4155" s="76"/>
      <c r="G4155" s="117"/>
      <c r="I4155" s="81"/>
      <c r="L4155" s="117"/>
      <c r="P4155" s="81"/>
    </row>
    <row r="4156" spans="6:16">
      <c r="F4156" s="76"/>
      <c r="G4156" s="117"/>
      <c r="I4156" s="81"/>
      <c r="L4156" s="117"/>
      <c r="P4156" s="81"/>
    </row>
    <row r="4157" spans="6:16">
      <c r="F4157" s="76"/>
      <c r="G4157" s="117"/>
      <c r="I4157" s="81"/>
      <c r="L4157" s="117"/>
      <c r="P4157" s="81"/>
    </row>
    <row r="4158" spans="6:16">
      <c r="F4158" s="76"/>
      <c r="G4158" s="117"/>
      <c r="I4158" s="81"/>
      <c r="L4158" s="117"/>
      <c r="P4158" s="81"/>
    </row>
    <row r="4159" spans="6:16">
      <c r="F4159" s="76"/>
      <c r="G4159" s="117"/>
      <c r="I4159" s="81"/>
      <c r="L4159" s="117"/>
      <c r="P4159" s="81"/>
    </row>
    <row r="4160" spans="6:16">
      <c r="F4160" s="76"/>
      <c r="G4160" s="117"/>
      <c r="I4160" s="81"/>
      <c r="L4160" s="117"/>
      <c r="P4160" s="81"/>
    </row>
    <row r="4161" spans="6:16">
      <c r="F4161" s="76"/>
      <c r="G4161" s="117"/>
      <c r="I4161" s="81"/>
      <c r="L4161" s="117"/>
      <c r="P4161" s="81"/>
    </row>
    <row r="4162" spans="6:16">
      <c r="F4162" s="76"/>
      <c r="G4162" s="117"/>
      <c r="I4162" s="81"/>
      <c r="L4162" s="117"/>
      <c r="P4162" s="81"/>
    </row>
    <row r="4163" spans="6:16">
      <c r="F4163" s="76"/>
      <c r="G4163" s="117"/>
      <c r="I4163" s="81"/>
      <c r="L4163" s="117"/>
      <c r="P4163" s="81"/>
    </row>
    <row r="4164" spans="6:16">
      <c r="F4164" s="76"/>
      <c r="G4164" s="117"/>
      <c r="I4164" s="81"/>
      <c r="L4164" s="117"/>
      <c r="P4164" s="81"/>
    </row>
    <row r="4165" spans="6:16">
      <c r="F4165" s="76"/>
      <c r="G4165" s="117"/>
      <c r="I4165" s="81"/>
      <c r="L4165" s="117"/>
      <c r="P4165" s="81"/>
    </row>
    <row r="4166" spans="6:16">
      <c r="F4166" s="76"/>
      <c r="G4166" s="117"/>
      <c r="I4166" s="81"/>
      <c r="L4166" s="117"/>
      <c r="P4166" s="81"/>
    </row>
    <row r="4167" spans="6:16">
      <c r="F4167" s="76"/>
      <c r="G4167" s="117"/>
      <c r="I4167" s="81"/>
      <c r="L4167" s="117"/>
      <c r="P4167" s="81"/>
    </row>
    <row r="4168" spans="6:16">
      <c r="F4168" s="76"/>
      <c r="G4168" s="117"/>
      <c r="I4168" s="81"/>
      <c r="L4168" s="117"/>
      <c r="P4168" s="81"/>
    </row>
    <row r="4169" spans="6:16">
      <c r="F4169" s="76"/>
      <c r="G4169" s="117"/>
      <c r="I4169" s="81"/>
      <c r="L4169" s="117"/>
      <c r="P4169" s="81"/>
    </row>
    <row r="4170" spans="6:16">
      <c r="F4170" s="76"/>
      <c r="G4170" s="117"/>
      <c r="I4170" s="81"/>
      <c r="L4170" s="117"/>
      <c r="P4170" s="81"/>
    </row>
    <row r="4171" spans="6:16">
      <c r="F4171" s="76"/>
      <c r="G4171" s="117"/>
      <c r="I4171" s="81"/>
      <c r="L4171" s="117"/>
      <c r="P4171" s="81"/>
    </row>
    <row r="4172" spans="6:16">
      <c r="F4172" s="76"/>
      <c r="G4172" s="117"/>
      <c r="I4172" s="81"/>
      <c r="L4172" s="117"/>
      <c r="P4172" s="81"/>
    </row>
    <row r="4173" spans="6:16">
      <c r="F4173" s="76"/>
      <c r="G4173" s="117"/>
      <c r="I4173" s="81"/>
      <c r="L4173" s="117"/>
      <c r="P4173" s="81"/>
    </row>
    <row r="4174" spans="6:16">
      <c r="F4174" s="76"/>
      <c r="G4174" s="117"/>
      <c r="I4174" s="81"/>
      <c r="L4174" s="117"/>
      <c r="P4174" s="81"/>
    </row>
    <row r="4175" spans="6:16">
      <c r="F4175" s="76"/>
      <c r="G4175" s="117"/>
      <c r="I4175" s="81"/>
      <c r="L4175" s="117"/>
      <c r="P4175" s="81"/>
    </row>
    <row r="4176" spans="6:16">
      <c r="F4176" s="76"/>
      <c r="G4176" s="117"/>
      <c r="I4176" s="81"/>
      <c r="L4176" s="117"/>
      <c r="P4176" s="81"/>
    </row>
    <row r="4177" spans="6:16">
      <c r="F4177" s="76"/>
      <c r="G4177" s="117"/>
      <c r="I4177" s="81"/>
      <c r="L4177" s="117"/>
      <c r="P4177" s="81"/>
    </row>
    <row r="4178" spans="6:16">
      <c r="F4178" s="76"/>
      <c r="G4178" s="117"/>
      <c r="I4178" s="81"/>
      <c r="L4178" s="117"/>
      <c r="P4178" s="81"/>
    </row>
    <row r="4179" spans="6:16">
      <c r="F4179" s="76"/>
      <c r="G4179" s="117"/>
      <c r="I4179" s="81"/>
      <c r="L4179" s="117"/>
      <c r="P4179" s="81"/>
    </row>
    <row r="4180" spans="6:16">
      <c r="F4180" s="76"/>
      <c r="G4180" s="117"/>
      <c r="I4180" s="81"/>
      <c r="L4180" s="117"/>
      <c r="P4180" s="81"/>
    </row>
    <row r="4181" spans="6:16">
      <c r="F4181" s="76"/>
      <c r="G4181" s="117"/>
      <c r="I4181" s="81"/>
      <c r="L4181" s="117"/>
      <c r="P4181" s="81"/>
    </row>
    <row r="4182" spans="6:16">
      <c r="F4182" s="76"/>
      <c r="G4182" s="117"/>
      <c r="I4182" s="81"/>
      <c r="L4182" s="117"/>
      <c r="P4182" s="81"/>
    </row>
    <row r="4183" spans="6:16">
      <c r="F4183" s="76"/>
      <c r="G4183" s="117"/>
      <c r="I4183" s="81"/>
      <c r="L4183" s="117"/>
      <c r="P4183" s="81"/>
    </row>
    <row r="4184" spans="6:16">
      <c r="F4184" s="76"/>
      <c r="G4184" s="117"/>
      <c r="I4184" s="81"/>
      <c r="L4184" s="117"/>
      <c r="P4184" s="81"/>
    </row>
    <row r="4185" spans="6:16">
      <c r="F4185" s="76"/>
      <c r="G4185" s="117"/>
      <c r="I4185" s="81"/>
      <c r="L4185" s="117"/>
      <c r="P4185" s="81"/>
    </row>
    <row r="4186" spans="6:16">
      <c r="F4186" s="76"/>
      <c r="G4186" s="117"/>
      <c r="I4186" s="81"/>
      <c r="L4186" s="117"/>
      <c r="P4186" s="81"/>
    </row>
    <row r="4187" spans="6:16">
      <c r="F4187" s="76"/>
      <c r="G4187" s="117"/>
      <c r="I4187" s="81"/>
      <c r="L4187" s="117"/>
      <c r="P4187" s="81"/>
    </row>
    <row r="4188" spans="6:16">
      <c r="F4188" s="76"/>
      <c r="G4188" s="117"/>
      <c r="I4188" s="81"/>
      <c r="L4188" s="117"/>
      <c r="P4188" s="81"/>
    </row>
    <row r="4189" spans="6:16">
      <c r="F4189" s="76"/>
      <c r="G4189" s="117"/>
      <c r="I4189" s="81"/>
      <c r="L4189" s="117"/>
      <c r="P4189" s="81"/>
    </row>
    <row r="4190" spans="6:16">
      <c r="F4190" s="76"/>
      <c r="G4190" s="117"/>
      <c r="I4190" s="81"/>
      <c r="L4190" s="117"/>
      <c r="P4190" s="81"/>
    </row>
    <row r="4191" spans="6:16">
      <c r="F4191" s="76"/>
      <c r="G4191" s="117"/>
      <c r="I4191" s="81"/>
      <c r="L4191" s="117"/>
      <c r="P4191" s="81"/>
    </row>
    <row r="4192" spans="6:16">
      <c r="F4192" s="76"/>
      <c r="G4192" s="117"/>
      <c r="I4192" s="81"/>
      <c r="L4192" s="117"/>
      <c r="P4192" s="81"/>
    </row>
    <row r="4193" spans="6:16">
      <c r="F4193" s="76"/>
      <c r="G4193" s="117"/>
      <c r="I4193" s="81"/>
      <c r="L4193" s="117"/>
      <c r="P4193" s="81"/>
    </row>
    <row r="4194" spans="6:16">
      <c r="F4194" s="76"/>
      <c r="G4194" s="117"/>
      <c r="I4194" s="81"/>
      <c r="L4194" s="117"/>
      <c r="P4194" s="81"/>
    </row>
    <row r="4195" spans="6:16">
      <c r="F4195" s="76"/>
      <c r="G4195" s="117"/>
      <c r="I4195" s="81"/>
      <c r="L4195" s="117"/>
      <c r="P4195" s="81"/>
    </row>
    <row r="4196" spans="6:16">
      <c r="F4196" s="76"/>
      <c r="G4196" s="117"/>
      <c r="I4196" s="81"/>
      <c r="L4196" s="117"/>
      <c r="P4196" s="81"/>
    </row>
    <row r="4197" spans="6:16">
      <c r="F4197" s="76"/>
      <c r="G4197" s="117"/>
      <c r="I4197" s="81"/>
      <c r="L4197" s="117"/>
      <c r="P4197" s="81"/>
    </row>
    <row r="4198" spans="6:16">
      <c r="F4198" s="76"/>
      <c r="G4198" s="117"/>
      <c r="I4198" s="81"/>
      <c r="L4198" s="117"/>
      <c r="P4198" s="81"/>
    </row>
    <row r="4199" spans="6:16">
      <c r="F4199" s="76"/>
      <c r="G4199" s="117"/>
      <c r="I4199" s="81"/>
      <c r="L4199" s="117"/>
      <c r="P4199" s="81"/>
    </row>
    <row r="4200" spans="6:16">
      <c r="F4200" s="76"/>
      <c r="G4200" s="117"/>
      <c r="I4200" s="81"/>
      <c r="L4200" s="117"/>
      <c r="P4200" s="81"/>
    </row>
    <row r="4201" spans="6:16">
      <c r="F4201" s="76"/>
      <c r="G4201" s="117"/>
      <c r="I4201" s="81"/>
      <c r="L4201" s="117"/>
      <c r="P4201" s="81"/>
    </row>
    <row r="4202" spans="6:16">
      <c r="F4202" s="76"/>
      <c r="G4202" s="117"/>
      <c r="I4202" s="81"/>
      <c r="L4202" s="117"/>
      <c r="P4202" s="81"/>
    </row>
    <row r="4203" spans="6:16">
      <c r="F4203" s="76"/>
      <c r="G4203" s="117"/>
      <c r="I4203" s="81"/>
      <c r="L4203" s="117"/>
      <c r="P4203" s="81"/>
    </row>
    <row r="4204" spans="6:16">
      <c r="F4204" s="76"/>
      <c r="G4204" s="117"/>
      <c r="I4204" s="81"/>
      <c r="L4204" s="117"/>
      <c r="P4204" s="81"/>
    </row>
    <row r="4205" spans="6:16">
      <c r="F4205" s="76"/>
      <c r="G4205" s="117"/>
      <c r="I4205" s="81"/>
      <c r="L4205" s="117"/>
      <c r="P4205" s="81"/>
    </row>
    <row r="4206" spans="6:16">
      <c r="F4206" s="76"/>
      <c r="G4206" s="117"/>
      <c r="I4206" s="81"/>
      <c r="L4206" s="117"/>
      <c r="P4206" s="81"/>
    </row>
    <row r="4207" spans="6:16">
      <c r="F4207" s="76"/>
      <c r="G4207" s="117"/>
      <c r="I4207" s="81"/>
      <c r="L4207" s="117"/>
      <c r="P4207" s="81"/>
    </row>
    <row r="4208" spans="6:16">
      <c r="F4208" s="76"/>
      <c r="G4208" s="117"/>
      <c r="I4208" s="81"/>
      <c r="L4208" s="117"/>
      <c r="P4208" s="81"/>
    </row>
    <row r="4209" spans="6:16">
      <c r="F4209" s="76"/>
      <c r="G4209" s="117"/>
      <c r="I4209" s="81"/>
      <c r="L4209" s="117"/>
      <c r="P4209" s="81"/>
    </row>
    <row r="4210" spans="6:16">
      <c r="F4210" s="76"/>
      <c r="G4210" s="117"/>
      <c r="I4210" s="81"/>
      <c r="L4210" s="117"/>
      <c r="P4210" s="81"/>
    </row>
    <row r="4211" spans="6:16">
      <c r="F4211" s="76"/>
      <c r="G4211" s="117"/>
      <c r="I4211" s="81"/>
      <c r="L4211" s="117"/>
      <c r="P4211" s="81"/>
    </row>
    <row r="4212" spans="6:16">
      <c r="F4212" s="76"/>
      <c r="G4212" s="117"/>
      <c r="I4212" s="81"/>
      <c r="L4212" s="117"/>
      <c r="P4212" s="81"/>
    </row>
    <row r="4213" spans="6:16">
      <c r="F4213" s="76"/>
      <c r="G4213" s="117"/>
      <c r="I4213" s="81"/>
      <c r="L4213" s="117"/>
      <c r="P4213" s="81"/>
    </row>
    <row r="4214" spans="6:16">
      <c r="F4214" s="76"/>
      <c r="G4214" s="117"/>
      <c r="I4214" s="81"/>
      <c r="L4214" s="117"/>
      <c r="P4214" s="81"/>
    </row>
    <row r="4215" spans="6:16">
      <c r="F4215" s="76"/>
      <c r="G4215" s="117"/>
      <c r="I4215" s="81"/>
      <c r="L4215" s="117"/>
      <c r="P4215" s="81"/>
    </row>
    <row r="4216" spans="6:16">
      <c r="F4216" s="76"/>
      <c r="G4216" s="117"/>
      <c r="I4216" s="81"/>
      <c r="L4216" s="117"/>
      <c r="P4216" s="81"/>
    </row>
    <row r="4217" spans="6:16">
      <c r="F4217" s="76"/>
      <c r="G4217" s="117"/>
      <c r="I4217" s="81"/>
      <c r="L4217" s="117"/>
      <c r="P4217" s="81"/>
    </row>
    <row r="4218" spans="6:16">
      <c r="F4218" s="76"/>
      <c r="G4218" s="117"/>
      <c r="I4218" s="81"/>
      <c r="L4218" s="117"/>
      <c r="P4218" s="81"/>
    </row>
    <row r="4219" spans="6:16">
      <c r="F4219" s="76"/>
      <c r="G4219" s="117"/>
      <c r="I4219" s="81"/>
      <c r="L4219" s="117"/>
      <c r="P4219" s="81"/>
    </row>
    <row r="4220" spans="6:16">
      <c r="F4220" s="76"/>
      <c r="G4220" s="117"/>
      <c r="I4220" s="81"/>
      <c r="L4220" s="117"/>
      <c r="P4220" s="81"/>
    </row>
    <row r="4221" spans="6:16">
      <c r="F4221" s="76"/>
      <c r="G4221" s="117"/>
      <c r="I4221" s="81"/>
      <c r="L4221" s="117"/>
      <c r="P4221" s="81"/>
    </row>
    <row r="4222" spans="6:16">
      <c r="F4222" s="76"/>
      <c r="G4222" s="117"/>
      <c r="I4222" s="81"/>
      <c r="L4222" s="117"/>
      <c r="P4222" s="81"/>
    </row>
    <row r="4223" spans="6:16">
      <c r="F4223" s="76"/>
      <c r="G4223" s="117"/>
      <c r="I4223" s="81"/>
      <c r="L4223" s="117"/>
      <c r="P4223" s="81"/>
    </row>
    <row r="4224" spans="6:16">
      <c r="F4224" s="76"/>
      <c r="G4224" s="117"/>
      <c r="I4224" s="81"/>
      <c r="L4224" s="117"/>
      <c r="P4224" s="81"/>
    </row>
    <row r="4225" spans="6:16">
      <c r="F4225" s="76"/>
      <c r="G4225" s="117"/>
      <c r="I4225" s="81"/>
      <c r="L4225" s="117"/>
      <c r="P4225" s="81"/>
    </row>
    <row r="4226" spans="6:16">
      <c r="F4226" s="76"/>
      <c r="G4226" s="117"/>
      <c r="I4226" s="81"/>
      <c r="L4226" s="117"/>
      <c r="P4226" s="81"/>
    </row>
    <row r="4227" spans="6:16">
      <c r="F4227" s="76"/>
      <c r="G4227" s="117"/>
      <c r="I4227" s="81"/>
      <c r="L4227" s="117"/>
      <c r="P4227" s="81"/>
    </row>
    <row r="4228" spans="6:16">
      <c r="F4228" s="76"/>
      <c r="G4228" s="117"/>
      <c r="I4228" s="81"/>
      <c r="L4228" s="117"/>
      <c r="P4228" s="81"/>
    </row>
    <row r="4229" spans="6:16">
      <c r="F4229" s="76"/>
      <c r="G4229" s="117"/>
      <c r="I4229" s="81"/>
      <c r="L4229" s="117"/>
      <c r="P4229" s="81"/>
    </row>
    <row r="4230" spans="6:16">
      <c r="F4230" s="76"/>
      <c r="G4230" s="117"/>
      <c r="I4230" s="81"/>
      <c r="L4230" s="117"/>
      <c r="P4230" s="81"/>
    </row>
    <row r="4231" spans="6:16">
      <c r="F4231" s="76"/>
      <c r="G4231" s="117"/>
      <c r="I4231" s="81"/>
      <c r="L4231" s="117"/>
      <c r="P4231" s="81"/>
    </row>
    <row r="4232" spans="6:16">
      <c r="F4232" s="76"/>
      <c r="G4232" s="117"/>
      <c r="I4232" s="81"/>
      <c r="L4232" s="117"/>
      <c r="P4232" s="81"/>
    </row>
    <row r="4233" spans="6:16">
      <c r="F4233" s="76"/>
      <c r="G4233" s="117"/>
      <c r="I4233" s="81"/>
      <c r="L4233" s="117"/>
      <c r="P4233" s="81"/>
    </row>
    <row r="4234" spans="6:16">
      <c r="F4234" s="76"/>
      <c r="G4234" s="117"/>
      <c r="I4234" s="81"/>
      <c r="L4234" s="117"/>
      <c r="P4234" s="81"/>
    </row>
    <row r="4235" spans="6:16">
      <c r="F4235" s="76"/>
      <c r="G4235" s="117"/>
      <c r="I4235" s="81"/>
      <c r="L4235" s="117"/>
      <c r="P4235" s="81"/>
    </row>
    <row r="4236" spans="6:16">
      <c r="F4236" s="76"/>
      <c r="G4236" s="117"/>
      <c r="I4236" s="81"/>
      <c r="L4236" s="117"/>
      <c r="P4236" s="81"/>
    </row>
    <row r="4237" spans="6:16">
      <c r="F4237" s="76"/>
      <c r="G4237" s="117"/>
      <c r="I4237" s="81"/>
      <c r="L4237" s="117"/>
      <c r="P4237" s="81"/>
    </row>
    <row r="4238" spans="6:16">
      <c r="F4238" s="76"/>
      <c r="G4238" s="117"/>
      <c r="I4238" s="81"/>
      <c r="L4238" s="117"/>
      <c r="P4238" s="81"/>
    </row>
    <row r="4239" spans="6:16">
      <c r="F4239" s="76"/>
      <c r="G4239" s="117"/>
      <c r="I4239" s="81"/>
      <c r="L4239" s="117"/>
      <c r="P4239" s="81"/>
    </row>
    <row r="4240" spans="6:16">
      <c r="F4240" s="76"/>
      <c r="G4240" s="117"/>
      <c r="I4240" s="81"/>
      <c r="L4240" s="117"/>
      <c r="P4240" s="81"/>
    </row>
    <row r="4241" spans="6:16">
      <c r="F4241" s="76"/>
      <c r="G4241" s="117"/>
      <c r="I4241" s="81"/>
      <c r="L4241" s="117"/>
      <c r="P4241" s="81"/>
    </row>
    <row r="4242" spans="6:16">
      <c r="F4242" s="76"/>
      <c r="G4242" s="117"/>
      <c r="I4242" s="81"/>
      <c r="L4242" s="117"/>
      <c r="P4242" s="81"/>
    </row>
    <row r="4243" spans="6:16">
      <c r="F4243" s="76"/>
      <c r="G4243" s="117"/>
      <c r="I4243" s="81"/>
      <c r="L4243" s="117"/>
      <c r="P4243" s="81"/>
    </row>
    <row r="4244" spans="6:16">
      <c r="F4244" s="76"/>
      <c r="G4244" s="117"/>
      <c r="I4244" s="81"/>
      <c r="L4244" s="117"/>
      <c r="P4244" s="81"/>
    </row>
    <row r="4245" spans="6:16">
      <c r="F4245" s="76"/>
      <c r="G4245" s="117"/>
      <c r="I4245" s="81"/>
      <c r="L4245" s="117"/>
      <c r="P4245" s="81"/>
    </row>
    <row r="4246" spans="6:16">
      <c r="F4246" s="76"/>
      <c r="G4246" s="117"/>
      <c r="I4246" s="81"/>
      <c r="L4246" s="117"/>
      <c r="P4246" s="81"/>
    </row>
    <row r="4247" spans="6:16">
      <c r="F4247" s="76"/>
      <c r="G4247" s="117"/>
      <c r="I4247" s="81"/>
      <c r="L4247" s="117"/>
      <c r="P4247" s="81"/>
    </row>
    <row r="4248" spans="6:16">
      <c r="F4248" s="76"/>
      <c r="G4248" s="117"/>
      <c r="I4248" s="81"/>
      <c r="L4248" s="117"/>
      <c r="P4248" s="81"/>
    </row>
    <row r="4249" spans="6:16">
      <c r="F4249" s="76"/>
      <c r="G4249" s="117"/>
      <c r="I4249" s="81"/>
      <c r="L4249" s="117"/>
      <c r="P4249" s="81"/>
    </row>
    <row r="4250" spans="6:16">
      <c r="F4250" s="76"/>
      <c r="G4250" s="117"/>
      <c r="I4250" s="81"/>
      <c r="L4250" s="117"/>
      <c r="P4250" s="81"/>
    </row>
    <row r="4251" spans="6:16">
      <c r="F4251" s="76"/>
      <c r="G4251" s="117"/>
      <c r="I4251" s="81"/>
      <c r="L4251" s="117"/>
      <c r="P4251" s="81"/>
    </row>
    <row r="4252" spans="6:16">
      <c r="F4252" s="76"/>
      <c r="G4252" s="117"/>
      <c r="I4252" s="81"/>
      <c r="L4252" s="117"/>
      <c r="P4252" s="81"/>
    </row>
    <row r="4253" spans="6:16">
      <c r="F4253" s="76"/>
      <c r="G4253" s="117"/>
      <c r="I4253" s="81"/>
      <c r="L4253" s="117"/>
      <c r="P4253" s="81"/>
    </row>
    <row r="4254" spans="6:16">
      <c r="F4254" s="76"/>
      <c r="G4254" s="117"/>
      <c r="I4254" s="81"/>
      <c r="L4254" s="117"/>
      <c r="P4254" s="81"/>
    </row>
    <row r="4255" spans="6:16">
      <c r="F4255" s="76"/>
      <c r="G4255" s="117"/>
      <c r="I4255" s="81"/>
      <c r="L4255" s="117"/>
      <c r="P4255" s="81"/>
    </row>
    <row r="4256" spans="6:16">
      <c r="F4256" s="76"/>
      <c r="G4256" s="117"/>
      <c r="I4256" s="81"/>
      <c r="L4256" s="117"/>
      <c r="P4256" s="81"/>
    </row>
    <row r="4257" spans="6:16">
      <c r="F4257" s="76"/>
      <c r="G4257" s="117"/>
      <c r="I4257" s="81"/>
      <c r="L4257" s="117"/>
      <c r="P4257" s="81"/>
    </row>
    <row r="4258" spans="6:16">
      <c r="F4258" s="76"/>
      <c r="G4258" s="117"/>
      <c r="I4258" s="81"/>
      <c r="L4258" s="117"/>
      <c r="P4258" s="81"/>
    </row>
    <row r="4259" spans="6:16">
      <c r="F4259" s="76"/>
      <c r="G4259" s="117"/>
      <c r="I4259" s="81"/>
      <c r="L4259" s="117"/>
      <c r="P4259" s="81"/>
    </row>
    <row r="4260" spans="6:16">
      <c r="F4260" s="76"/>
      <c r="G4260" s="117"/>
      <c r="I4260" s="81"/>
      <c r="L4260" s="117"/>
      <c r="P4260" s="81"/>
    </row>
    <row r="4261" spans="6:16">
      <c r="F4261" s="76"/>
      <c r="G4261" s="117"/>
      <c r="I4261" s="81"/>
      <c r="L4261" s="117"/>
      <c r="P4261" s="81"/>
    </row>
    <row r="4262" spans="6:16">
      <c r="F4262" s="76"/>
      <c r="G4262" s="117"/>
      <c r="I4262" s="81"/>
      <c r="L4262" s="117"/>
      <c r="P4262" s="81"/>
    </row>
    <row r="4263" spans="6:16">
      <c r="F4263" s="76"/>
      <c r="G4263" s="117"/>
      <c r="I4263" s="81"/>
      <c r="L4263" s="117"/>
      <c r="P4263" s="81"/>
    </row>
    <row r="4264" spans="6:16">
      <c r="F4264" s="76"/>
      <c r="G4264" s="117"/>
      <c r="I4264" s="81"/>
      <c r="L4264" s="117"/>
      <c r="P4264" s="81"/>
    </row>
    <row r="4265" spans="6:16">
      <c r="F4265" s="76"/>
      <c r="G4265" s="117"/>
      <c r="I4265" s="81"/>
      <c r="L4265" s="117"/>
      <c r="P4265" s="81"/>
    </row>
    <row r="4266" spans="6:16">
      <c r="F4266" s="76"/>
      <c r="G4266" s="117"/>
      <c r="I4266" s="81"/>
      <c r="L4266" s="117"/>
      <c r="P4266" s="81"/>
    </row>
    <row r="4267" spans="6:16">
      <c r="F4267" s="76"/>
      <c r="G4267" s="117"/>
      <c r="I4267" s="81"/>
      <c r="L4267" s="117"/>
      <c r="P4267" s="81"/>
    </row>
    <row r="4268" spans="6:16">
      <c r="F4268" s="76"/>
      <c r="G4268" s="117"/>
      <c r="I4268" s="81"/>
      <c r="L4268" s="117"/>
      <c r="P4268" s="81"/>
    </row>
    <row r="4269" spans="6:16">
      <c r="F4269" s="76"/>
      <c r="G4269" s="117"/>
      <c r="I4269" s="81"/>
      <c r="L4269" s="117"/>
      <c r="P4269" s="81"/>
    </row>
    <row r="4270" spans="6:16">
      <c r="F4270" s="76"/>
      <c r="G4270" s="117"/>
      <c r="I4270" s="81"/>
      <c r="L4270" s="117"/>
      <c r="P4270" s="81"/>
    </row>
    <row r="4271" spans="6:16">
      <c r="F4271" s="76"/>
      <c r="G4271" s="117"/>
      <c r="I4271" s="81"/>
      <c r="L4271" s="117"/>
      <c r="P4271" s="81"/>
    </row>
    <row r="4272" spans="6:16">
      <c r="F4272" s="76"/>
      <c r="G4272" s="117"/>
      <c r="I4272" s="81"/>
      <c r="L4272" s="117"/>
      <c r="P4272" s="81"/>
    </row>
    <row r="4273" spans="6:16">
      <c r="F4273" s="76"/>
      <c r="G4273" s="117"/>
      <c r="I4273" s="81"/>
      <c r="L4273" s="117"/>
      <c r="P4273" s="81"/>
    </row>
    <row r="4274" spans="6:16">
      <c r="F4274" s="76"/>
      <c r="G4274" s="117"/>
      <c r="I4274" s="81"/>
      <c r="L4274" s="117"/>
      <c r="P4274" s="81"/>
    </row>
    <row r="4275" spans="6:16">
      <c r="F4275" s="76"/>
      <c r="G4275" s="117"/>
      <c r="I4275" s="81"/>
      <c r="L4275" s="117"/>
      <c r="P4275" s="81"/>
    </row>
    <row r="4276" spans="6:16">
      <c r="F4276" s="76"/>
      <c r="G4276" s="117"/>
      <c r="I4276" s="81"/>
      <c r="L4276" s="117"/>
      <c r="P4276" s="81"/>
    </row>
    <row r="4277" spans="6:16">
      <c r="F4277" s="76"/>
      <c r="G4277" s="117"/>
      <c r="I4277" s="81"/>
      <c r="L4277" s="117"/>
      <c r="P4277" s="81"/>
    </row>
    <row r="4278" spans="6:16">
      <c r="F4278" s="76"/>
      <c r="G4278" s="117"/>
      <c r="I4278" s="81"/>
      <c r="L4278" s="117"/>
      <c r="P4278" s="81"/>
    </row>
    <row r="4279" spans="6:16">
      <c r="F4279" s="76"/>
      <c r="G4279" s="117"/>
      <c r="I4279" s="81"/>
      <c r="L4279" s="117"/>
      <c r="P4279" s="81"/>
    </row>
    <row r="4280" spans="6:16">
      <c r="F4280" s="76"/>
      <c r="G4280" s="117"/>
      <c r="I4280" s="81"/>
      <c r="L4280" s="117"/>
      <c r="P4280" s="81"/>
    </row>
    <row r="4281" spans="6:16">
      <c r="F4281" s="76"/>
      <c r="G4281" s="117"/>
      <c r="I4281" s="81"/>
      <c r="L4281" s="117"/>
      <c r="P4281" s="81"/>
    </row>
    <row r="4282" spans="6:16">
      <c r="F4282" s="76"/>
      <c r="G4282" s="117"/>
      <c r="I4282" s="81"/>
      <c r="L4282" s="117"/>
      <c r="P4282" s="81"/>
    </row>
    <row r="4283" spans="6:16">
      <c r="F4283" s="76"/>
      <c r="G4283" s="117"/>
      <c r="I4283" s="81"/>
      <c r="L4283" s="117"/>
      <c r="P4283" s="81"/>
    </row>
    <row r="4284" spans="6:16">
      <c r="F4284" s="76"/>
      <c r="G4284" s="117"/>
      <c r="I4284" s="81"/>
      <c r="L4284" s="117"/>
      <c r="P4284" s="81"/>
    </row>
    <row r="4285" spans="6:16">
      <c r="F4285" s="76"/>
      <c r="G4285" s="117"/>
      <c r="I4285" s="81"/>
      <c r="L4285" s="117"/>
      <c r="P4285" s="81"/>
    </row>
    <row r="4286" spans="6:16">
      <c r="F4286" s="76"/>
      <c r="G4286" s="117"/>
      <c r="I4286" s="81"/>
      <c r="L4286" s="117"/>
      <c r="P4286" s="81"/>
    </row>
    <row r="4287" spans="6:16">
      <c r="F4287" s="76"/>
      <c r="G4287" s="117"/>
      <c r="I4287" s="81"/>
      <c r="L4287" s="117"/>
      <c r="P4287" s="81"/>
    </row>
    <row r="4288" spans="6:16">
      <c r="F4288" s="76"/>
      <c r="G4288" s="117"/>
      <c r="I4288" s="81"/>
      <c r="L4288" s="117"/>
      <c r="P4288" s="81"/>
    </row>
    <row r="4289" spans="6:16">
      <c r="F4289" s="76"/>
      <c r="G4289" s="117"/>
      <c r="I4289" s="81"/>
      <c r="L4289" s="117"/>
      <c r="P4289" s="81"/>
    </row>
    <row r="4290" spans="6:16">
      <c r="F4290" s="76"/>
      <c r="G4290" s="117"/>
      <c r="I4290" s="81"/>
      <c r="L4290" s="117"/>
      <c r="P4290" s="81"/>
    </row>
    <row r="4291" spans="6:16">
      <c r="F4291" s="76"/>
      <c r="G4291" s="117"/>
      <c r="I4291" s="81"/>
      <c r="L4291" s="117"/>
      <c r="P4291" s="81"/>
    </row>
    <row r="4292" spans="6:16">
      <c r="F4292" s="76"/>
      <c r="G4292" s="117"/>
      <c r="I4292" s="81"/>
      <c r="L4292" s="117"/>
      <c r="P4292" s="81"/>
    </row>
    <row r="4293" spans="6:16">
      <c r="F4293" s="76"/>
      <c r="G4293" s="117"/>
      <c r="I4293" s="81"/>
      <c r="L4293" s="117"/>
      <c r="P4293" s="81"/>
    </row>
    <row r="4294" spans="6:16">
      <c r="F4294" s="76"/>
      <c r="G4294" s="117"/>
      <c r="I4294" s="81"/>
      <c r="L4294" s="117"/>
      <c r="P4294" s="81"/>
    </row>
    <row r="4295" spans="6:16">
      <c r="F4295" s="76"/>
      <c r="G4295" s="117"/>
      <c r="I4295" s="81"/>
      <c r="L4295" s="117"/>
      <c r="P4295" s="81"/>
    </row>
    <row r="4296" spans="6:16">
      <c r="F4296" s="76"/>
      <c r="G4296" s="117"/>
      <c r="I4296" s="81"/>
      <c r="L4296" s="117"/>
      <c r="P4296" s="81"/>
    </row>
    <row r="4297" spans="6:16">
      <c r="F4297" s="76"/>
      <c r="G4297" s="117"/>
      <c r="I4297" s="81"/>
      <c r="L4297" s="117"/>
      <c r="P4297" s="81"/>
    </row>
    <row r="4298" spans="6:16">
      <c r="F4298" s="76"/>
      <c r="G4298" s="117"/>
      <c r="I4298" s="81"/>
      <c r="L4298" s="117"/>
      <c r="P4298" s="81"/>
    </row>
    <row r="4299" spans="6:16">
      <c r="F4299" s="76"/>
      <c r="G4299" s="117"/>
      <c r="I4299" s="81"/>
      <c r="L4299" s="117"/>
      <c r="P4299" s="81"/>
    </row>
    <row r="4300" spans="6:16">
      <c r="F4300" s="76"/>
      <c r="G4300" s="117"/>
      <c r="I4300" s="81"/>
      <c r="L4300" s="117"/>
      <c r="P4300" s="81"/>
    </row>
    <row r="4301" spans="6:16">
      <c r="F4301" s="76"/>
      <c r="G4301" s="117"/>
      <c r="I4301" s="81"/>
      <c r="L4301" s="117"/>
      <c r="P4301" s="81"/>
    </row>
    <row r="4302" spans="6:16">
      <c r="F4302" s="76"/>
      <c r="G4302" s="117"/>
      <c r="I4302" s="81"/>
      <c r="L4302" s="117"/>
      <c r="P4302" s="81"/>
    </row>
    <row r="4303" spans="6:16">
      <c r="F4303" s="76"/>
      <c r="G4303" s="117"/>
      <c r="I4303" s="81"/>
      <c r="L4303" s="117"/>
      <c r="P4303" s="81"/>
    </row>
    <row r="4304" spans="6:16">
      <c r="F4304" s="76"/>
      <c r="G4304" s="117"/>
      <c r="I4304" s="81"/>
      <c r="L4304" s="117"/>
      <c r="P4304" s="81"/>
    </row>
    <row r="4305" spans="6:16">
      <c r="F4305" s="76"/>
      <c r="G4305" s="117"/>
      <c r="I4305" s="81"/>
      <c r="L4305" s="117"/>
      <c r="P4305" s="81"/>
    </row>
    <row r="4306" spans="6:16">
      <c r="F4306" s="76"/>
      <c r="G4306" s="117"/>
      <c r="I4306" s="81"/>
      <c r="L4306" s="117"/>
      <c r="P4306" s="81"/>
    </row>
    <row r="4307" spans="6:16">
      <c r="F4307" s="76"/>
      <c r="G4307" s="117"/>
      <c r="I4307" s="81"/>
      <c r="L4307" s="117"/>
      <c r="P4307" s="81"/>
    </row>
    <row r="4308" spans="6:16">
      <c r="F4308" s="76"/>
      <c r="G4308" s="117"/>
      <c r="I4308" s="81"/>
      <c r="L4308" s="117"/>
      <c r="P4308" s="81"/>
    </row>
    <row r="4309" spans="6:16">
      <c r="F4309" s="76"/>
      <c r="G4309" s="117"/>
      <c r="I4309" s="81"/>
      <c r="L4309" s="117"/>
      <c r="P4309" s="81"/>
    </row>
    <row r="4310" spans="6:16">
      <c r="F4310" s="76"/>
      <c r="G4310" s="117"/>
      <c r="I4310" s="81"/>
      <c r="L4310" s="117"/>
      <c r="P4310" s="81"/>
    </row>
    <row r="4311" spans="6:16">
      <c r="F4311" s="76"/>
      <c r="G4311" s="117"/>
      <c r="I4311" s="81"/>
      <c r="L4311" s="117"/>
      <c r="P4311" s="81"/>
    </row>
    <row r="4312" spans="6:16">
      <c r="F4312" s="76"/>
      <c r="G4312" s="117"/>
      <c r="I4312" s="81"/>
      <c r="L4312" s="117"/>
      <c r="P4312" s="81"/>
    </row>
    <row r="4313" spans="6:16">
      <c r="F4313" s="76"/>
      <c r="G4313" s="117"/>
      <c r="I4313" s="81"/>
      <c r="L4313" s="117"/>
      <c r="P4313" s="81"/>
    </row>
    <row r="4314" spans="6:16">
      <c r="F4314" s="76"/>
      <c r="G4314" s="117"/>
      <c r="I4314" s="81"/>
      <c r="L4314" s="117"/>
      <c r="P4314" s="81"/>
    </row>
    <row r="4315" spans="6:16">
      <c r="F4315" s="76"/>
      <c r="G4315" s="117"/>
      <c r="I4315" s="81"/>
      <c r="L4315" s="117"/>
      <c r="P4315" s="81"/>
    </row>
    <row r="4316" spans="6:16">
      <c r="F4316" s="76"/>
      <c r="G4316" s="117"/>
      <c r="I4316" s="81"/>
      <c r="L4316" s="117"/>
      <c r="P4316" s="81"/>
    </row>
    <row r="4317" spans="6:16">
      <c r="F4317" s="76"/>
      <c r="G4317" s="117"/>
      <c r="I4317" s="81"/>
      <c r="L4317" s="117"/>
      <c r="P4317" s="81"/>
    </row>
    <row r="4318" spans="6:16">
      <c r="F4318" s="76"/>
      <c r="G4318" s="117"/>
      <c r="I4318" s="81"/>
      <c r="L4318" s="117"/>
      <c r="P4318" s="81"/>
    </row>
    <row r="4319" spans="6:16">
      <c r="F4319" s="76"/>
      <c r="G4319" s="117"/>
      <c r="I4319" s="81"/>
      <c r="L4319" s="117"/>
      <c r="P4319" s="81"/>
    </row>
    <row r="4320" spans="6:16">
      <c r="F4320" s="76"/>
      <c r="G4320" s="117"/>
      <c r="I4320" s="81"/>
      <c r="L4320" s="117"/>
      <c r="P4320" s="81"/>
    </row>
    <row r="4321" spans="6:16">
      <c r="F4321" s="76"/>
      <c r="G4321" s="117"/>
      <c r="I4321" s="81"/>
      <c r="L4321" s="117"/>
      <c r="P4321" s="81"/>
    </row>
    <row r="4322" spans="6:16">
      <c r="F4322" s="76"/>
      <c r="G4322" s="117"/>
      <c r="I4322" s="81"/>
      <c r="L4322" s="117"/>
      <c r="P4322" s="81"/>
    </row>
    <row r="4323" spans="6:16">
      <c r="F4323" s="76"/>
      <c r="G4323" s="117"/>
      <c r="I4323" s="81"/>
      <c r="L4323" s="117"/>
      <c r="P4323" s="81"/>
    </row>
    <row r="4324" spans="6:16">
      <c r="F4324" s="76"/>
      <c r="G4324" s="117"/>
      <c r="I4324" s="81"/>
      <c r="L4324" s="117"/>
      <c r="P4324" s="81"/>
    </row>
    <row r="4325" spans="6:16">
      <c r="F4325" s="76"/>
      <c r="G4325" s="117"/>
      <c r="I4325" s="81"/>
      <c r="L4325" s="117"/>
      <c r="P4325" s="81"/>
    </row>
    <row r="4326" spans="6:16">
      <c r="F4326" s="76"/>
      <c r="G4326" s="117"/>
      <c r="I4326" s="81"/>
      <c r="L4326" s="117"/>
      <c r="P4326" s="81"/>
    </row>
    <row r="4327" spans="6:16">
      <c r="F4327" s="76"/>
      <c r="G4327" s="117"/>
      <c r="I4327" s="81"/>
      <c r="L4327" s="117"/>
      <c r="P4327" s="81"/>
    </row>
    <row r="4328" spans="6:16">
      <c r="F4328" s="76"/>
      <c r="G4328" s="117"/>
      <c r="I4328" s="81"/>
      <c r="L4328" s="117"/>
      <c r="P4328" s="81"/>
    </row>
    <row r="4329" spans="6:16">
      <c r="F4329" s="76"/>
      <c r="G4329" s="117"/>
      <c r="I4329" s="81"/>
      <c r="L4329" s="117"/>
      <c r="P4329" s="81"/>
    </row>
    <row r="4330" spans="6:16">
      <c r="F4330" s="76"/>
      <c r="G4330" s="117"/>
      <c r="I4330" s="81"/>
      <c r="L4330" s="117"/>
      <c r="P4330" s="81"/>
    </row>
    <row r="4331" spans="6:16">
      <c r="F4331" s="76"/>
      <c r="G4331" s="117"/>
      <c r="I4331" s="81"/>
      <c r="L4331" s="117"/>
      <c r="P4331" s="81"/>
    </row>
    <row r="4332" spans="6:16">
      <c r="F4332" s="76"/>
      <c r="G4332" s="117"/>
      <c r="I4332" s="81"/>
      <c r="L4332" s="117"/>
      <c r="P4332" s="81"/>
    </row>
    <row r="4333" spans="6:16">
      <c r="F4333" s="76"/>
      <c r="G4333" s="117"/>
      <c r="I4333" s="81"/>
      <c r="L4333" s="117"/>
      <c r="P4333" s="81"/>
    </row>
    <row r="4334" spans="6:16">
      <c r="F4334" s="76"/>
      <c r="G4334" s="117"/>
      <c r="I4334" s="81"/>
      <c r="L4334" s="117"/>
      <c r="P4334" s="81"/>
    </row>
    <row r="4335" spans="6:16">
      <c r="F4335" s="76"/>
      <c r="G4335" s="117"/>
      <c r="I4335" s="81"/>
      <c r="L4335" s="117"/>
      <c r="P4335" s="81"/>
    </row>
    <row r="4336" spans="6:16">
      <c r="F4336" s="76"/>
      <c r="G4336" s="117"/>
      <c r="I4336" s="81"/>
      <c r="L4336" s="117"/>
      <c r="P4336" s="81"/>
    </row>
    <row r="4337" spans="6:16">
      <c r="F4337" s="76"/>
      <c r="G4337" s="117"/>
      <c r="I4337" s="81"/>
      <c r="L4337" s="117"/>
      <c r="P4337" s="81"/>
    </row>
    <row r="4338" spans="6:16">
      <c r="F4338" s="76"/>
      <c r="G4338" s="117"/>
      <c r="I4338" s="81"/>
      <c r="L4338" s="117"/>
      <c r="P4338" s="81"/>
    </row>
    <row r="4339" spans="6:16">
      <c r="F4339" s="76"/>
      <c r="G4339" s="117"/>
      <c r="I4339" s="81"/>
      <c r="L4339" s="117"/>
      <c r="P4339" s="81"/>
    </row>
    <row r="4340" spans="6:16">
      <c r="F4340" s="76"/>
      <c r="G4340" s="117"/>
      <c r="I4340" s="81"/>
      <c r="L4340" s="117"/>
      <c r="P4340" s="81"/>
    </row>
    <row r="4341" spans="6:16">
      <c r="F4341" s="76"/>
      <c r="G4341" s="117"/>
      <c r="I4341" s="81"/>
      <c r="L4341" s="117"/>
      <c r="P4341" s="81"/>
    </row>
    <row r="4342" spans="6:16">
      <c r="F4342" s="76"/>
      <c r="G4342" s="117"/>
      <c r="I4342" s="81"/>
      <c r="L4342" s="117"/>
      <c r="P4342" s="81"/>
    </row>
    <row r="4343" spans="6:16">
      <c r="F4343" s="76"/>
      <c r="G4343" s="117"/>
      <c r="I4343" s="81"/>
      <c r="L4343" s="117"/>
      <c r="P4343" s="81"/>
    </row>
    <row r="4344" spans="6:16">
      <c r="F4344" s="76"/>
      <c r="G4344" s="117"/>
      <c r="I4344" s="81"/>
      <c r="L4344" s="117"/>
      <c r="P4344" s="81"/>
    </row>
    <row r="4345" spans="6:16">
      <c r="F4345" s="76"/>
      <c r="G4345" s="117"/>
      <c r="I4345" s="81"/>
      <c r="L4345" s="117"/>
      <c r="P4345" s="81"/>
    </row>
    <row r="4346" spans="6:16">
      <c r="F4346" s="76"/>
      <c r="G4346" s="117"/>
      <c r="I4346" s="81"/>
      <c r="L4346" s="117"/>
      <c r="P4346" s="81"/>
    </row>
    <row r="4347" spans="6:16">
      <c r="F4347" s="76"/>
      <c r="G4347" s="117"/>
      <c r="I4347" s="81"/>
      <c r="L4347" s="117"/>
      <c r="P4347" s="81"/>
    </row>
    <row r="4348" spans="6:16">
      <c r="F4348" s="76"/>
      <c r="G4348" s="117"/>
      <c r="I4348" s="81"/>
      <c r="L4348" s="117"/>
      <c r="P4348" s="81"/>
    </row>
    <row r="4349" spans="6:16">
      <c r="F4349" s="76"/>
      <c r="G4349" s="117"/>
      <c r="I4349" s="81"/>
      <c r="L4349" s="117"/>
      <c r="P4349" s="81"/>
    </row>
    <row r="4350" spans="6:16">
      <c r="F4350" s="76"/>
      <c r="G4350" s="117"/>
      <c r="I4350" s="81"/>
      <c r="L4350" s="117"/>
      <c r="P4350" s="81"/>
    </row>
    <row r="4351" spans="6:16">
      <c r="F4351" s="76"/>
      <c r="G4351" s="117"/>
      <c r="I4351" s="81"/>
      <c r="L4351" s="117"/>
      <c r="P4351" s="81"/>
    </row>
    <row r="4352" spans="6:16">
      <c r="F4352" s="76"/>
      <c r="G4352" s="117"/>
      <c r="I4352" s="81"/>
      <c r="L4352" s="117"/>
      <c r="P4352" s="81"/>
    </row>
    <row r="4353" spans="6:16">
      <c r="F4353" s="76"/>
      <c r="G4353" s="117"/>
      <c r="I4353" s="81"/>
      <c r="L4353" s="117"/>
      <c r="P4353" s="81"/>
    </row>
    <row r="4354" spans="6:16">
      <c r="F4354" s="76"/>
      <c r="G4354" s="117"/>
      <c r="I4354" s="81"/>
      <c r="L4354" s="117"/>
      <c r="P4354" s="81"/>
    </row>
    <row r="4355" spans="6:16">
      <c r="F4355" s="76"/>
      <c r="G4355" s="117"/>
      <c r="I4355" s="81"/>
      <c r="L4355" s="117"/>
      <c r="P4355" s="81"/>
    </row>
    <row r="4356" spans="6:16">
      <c r="F4356" s="76"/>
      <c r="G4356" s="117"/>
      <c r="I4356" s="81"/>
      <c r="L4356" s="117"/>
      <c r="P4356" s="81"/>
    </row>
    <row r="4357" spans="6:16">
      <c r="F4357" s="76"/>
      <c r="G4357" s="117"/>
      <c r="I4357" s="81"/>
      <c r="L4357" s="117"/>
      <c r="P4357" s="81"/>
    </row>
    <row r="4358" spans="6:16">
      <c r="F4358" s="76"/>
      <c r="G4358" s="117"/>
      <c r="I4358" s="81"/>
      <c r="L4358" s="117"/>
      <c r="P4358" s="81"/>
    </row>
    <row r="4359" spans="6:16">
      <c r="F4359" s="76"/>
      <c r="G4359" s="117"/>
      <c r="I4359" s="81"/>
      <c r="L4359" s="117"/>
      <c r="P4359" s="81"/>
    </row>
    <row r="4360" spans="6:16">
      <c r="F4360" s="76"/>
      <c r="G4360" s="117"/>
      <c r="I4360" s="81"/>
      <c r="L4360" s="117"/>
      <c r="P4360" s="81"/>
    </row>
    <row r="4361" spans="6:16">
      <c r="F4361" s="76"/>
      <c r="G4361" s="117"/>
      <c r="I4361" s="81"/>
      <c r="L4361" s="117"/>
      <c r="P4361" s="81"/>
    </row>
    <row r="4362" spans="6:16">
      <c r="F4362" s="76"/>
      <c r="G4362" s="117"/>
      <c r="I4362" s="81"/>
      <c r="L4362" s="117"/>
      <c r="P4362" s="81"/>
    </row>
    <row r="4363" spans="6:16">
      <c r="F4363" s="76"/>
      <c r="G4363" s="117"/>
      <c r="I4363" s="81"/>
      <c r="L4363" s="117"/>
      <c r="P4363" s="81"/>
    </row>
    <row r="4364" spans="6:16">
      <c r="F4364" s="76"/>
      <c r="G4364" s="117"/>
      <c r="I4364" s="81"/>
      <c r="L4364" s="117"/>
      <c r="P4364" s="81"/>
    </row>
    <row r="4365" spans="6:16">
      <c r="F4365" s="76"/>
      <c r="G4365" s="117"/>
      <c r="I4365" s="81"/>
      <c r="L4365" s="117"/>
      <c r="P4365" s="81"/>
    </row>
    <row r="4366" spans="6:16">
      <c r="F4366" s="76"/>
      <c r="G4366" s="117"/>
      <c r="I4366" s="81"/>
      <c r="L4366" s="117"/>
      <c r="P4366" s="81"/>
    </row>
    <row r="4367" spans="6:16">
      <c r="F4367" s="76"/>
      <c r="G4367" s="117"/>
      <c r="I4367" s="81"/>
      <c r="L4367" s="117"/>
      <c r="P4367" s="81"/>
    </row>
    <row r="4368" spans="6:16">
      <c r="F4368" s="76"/>
      <c r="G4368" s="117"/>
      <c r="I4368" s="81"/>
      <c r="L4368" s="117"/>
      <c r="P4368" s="81"/>
    </row>
    <row r="4369" spans="6:16">
      <c r="F4369" s="76"/>
      <c r="G4369" s="117"/>
      <c r="I4369" s="81"/>
      <c r="L4369" s="117"/>
      <c r="P4369" s="81"/>
    </row>
    <row r="4370" spans="6:16">
      <c r="F4370" s="76"/>
      <c r="G4370" s="117"/>
      <c r="I4370" s="81"/>
      <c r="L4370" s="117"/>
      <c r="P4370" s="81"/>
    </row>
    <row r="4371" spans="6:16">
      <c r="F4371" s="76"/>
      <c r="G4371" s="117"/>
      <c r="I4371" s="81"/>
      <c r="L4371" s="117"/>
      <c r="P4371" s="81"/>
    </row>
    <row r="4372" spans="6:16">
      <c r="F4372" s="76"/>
      <c r="G4372" s="117"/>
      <c r="I4372" s="81"/>
      <c r="L4372" s="117"/>
      <c r="P4372" s="81"/>
    </row>
    <row r="4373" spans="6:16">
      <c r="F4373" s="76"/>
      <c r="G4373" s="117"/>
      <c r="I4373" s="81"/>
      <c r="L4373" s="117"/>
      <c r="P4373" s="81"/>
    </row>
    <row r="4374" spans="6:16">
      <c r="F4374" s="76"/>
      <c r="G4374" s="117"/>
      <c r="I4374" s="81"/>
      <c r="L4374" s="117"/>
      <c r="P4374" s="81"/>
    </row>
    <row r="4375" spans="6:16">
      <c r="F4375" s="76"/>
      <c r="G4375" s="117"/>
      <c r="I4375" s="81"/>
      <c r="L4375" s="117"/>
      <c r="P4375" s="81"/>
    </row>
    <row r="4376" spans="6:16">
      <c r="F4376" s="76"/>
      <c r="G4376" s="117"/>
      <c r="I4376" s="81"/>
      <c r="L4376" s="117"/>
      <c r="P4376" s="81"/>
    </row>
    <row r="4377" spans="6:16">
      <c r="F4377" s="76"/>
      <c r="G4377" s="117"/>
      <c r="I4377" s="81"/>
      <c r="L4377" s="117"/>
      <c r="P4377" s="81"/>
    </row>
    <row r="4378" spans="6:16">
      <c r="F4378" s="76"/>
      <c r="G4378" s="117"/>
      <c r="I4378" s="81"/>
      <c r="L4378" s="117"/>
      <c r="P4378" s="81"/>
    </row>
    <row r="4379" spans="6:16">
      <c r="F4379" s="76"/>
      <c r="G4379" s="117"/>
      <c r="I4379" s="81"/>
      <c r="L4379" s="117"/>
      <c r="P4379" s="81"/>
    </row>
    <row r="4380" spans="6:16">
      <c r="F4380" s="76"/>
      <c r="G4380" s="117"/>
      <c r="I4380" s="81"/>
      <c r="L4380" s="117"/>
      <c r="P4380" s="81"/>
    </row>
    <row r="4381" spans="6:16">
      <c r="F4381" s="76"/>
      <c r="G4381" s="117"/>
      <c r="I4381" s="81"/>
      <c r="L4381" s="117"/>
      <c r="P4381" s="81"/>
    </row>
    <row r="4382" spans="6:16">
      <c r="F4382" s="76"/>
      <c r="G4382" s="117"/>
      <c r="I4382" s="81"/>
      <c r="L4382" s="117"/>
      <c r="P4382" s="81"/>
    </row>
    <row r="4383" spans="6:16">
      <c r="F4383" s="76"/>
      <c r="G4383" s="117"/>
      <c r="I4383" s="81"/>
      <c r="L4383" s="117"/>
      <c r="P4383" s="81"/>
    </row>
    <row r="4384" spans="6:16">
      <c r="F4384" s="76"/>
      <c r="G4384" s="117"/>
      <c r="I4384" s="81"/>
      <c r="L4384" s="117"/>
      <c r="P4384" s="81"/>
    </row>
    <row r="4385" spans="6:16">
      <c r="F4385" s="76"/>
      <c r="G4385" s="117"/>
      <c r="I4385" s="81"/>
      <c r="L4385" s="117"/>
      <c r="P4385" s="81"/>
    </row>
    <row r="4386" spans="6:16">
      <c r="F4386" s="76"/>
      <c r="G4386" s="117"/>
      <c r="I4386" s="81"/>
      <c r="L4386" s="117"/>
      <c r="P4386" s="81"/>
    </row>
    <row r="4387" spans="6:16">
      <c r="F4387" s="76"/>
      <c r="G4387" s="117"/>
      <c r="I4387" s="81"/>
      <c r="L4387" s="117"/>
      <c r="P4387" s="81"/>
    </row>
    <row r="4388" spans="6:16">
      <c r="F4388" s="76"/>
      <c r="G4388" s="117"/>
      <c r="I4388" s="81"/>
      <c r="L4388" s="117"/>
      <c r="P4388" s="81"/>
    </row>
    <row r="4389" spans="6:16">
      <c r="F4389" s="76"/>
      <c r="G4389" s="117"/>
      <c r="I4389" s="81"/>
      <c r="L4389" s="117"/>
      <c r="P4389" s="81"/>
    </row>
    <row r="4390" spans="6:16">
      <c r="F4390" s="76"/>
      <c r="G4390" s="117"/>
      <c r="I4390" s="81"/>
      <c r="L4390" s="117"/>
      <c r="P4390" s="81"/>
    </row>
    <row r="4391" spans="6:16">
      <c r="F4391" s="76"/>
      <c r="G4391" s="117"/>
      <c r="I4391" s="81"/>
      <c r="L4391" s="117"/>
      <c r="P4391" s="81"/>
    </row>
    <row r="4392" spans="6:16">
      <c r="F4392" s="76"/>
      <c r="G4392" s="117"/>
      <c r="I4392" s="81"/>
      <c r="L4392" s="117"/>
      <c r="P4392" s="81"/>
    </row>
    <row r="4393" spans="6:16">
      <c r="F4393" s="76"/>
      <c r="G4393" s="117"/>
      <c r="I4393" s="81"/>
      <c r="L4393" s="117"/>
      <c r="P4393" s="81"/>
    </row>
    <row r="4394" spans="6:16">
      <c r="F4394" s="76"/>
      <c r="G4394" s="117"/>
      <c r="I4394" s="81"/>
      <c r="L4394" s="117"/>
      <c r="P4394" s="81"/>
    </row>
    <row r="4395" spans="6:16">
      <c r="F4395" s="76"/>
      <c r="G4395" s="117"/>
      <c r="I4395" s="81"/>
      <c r="L4395" s="117"/>
      <c r="P4395" s="81"/>
    </row>
    <row r="4396" spans="6:16">
      <c r="F4396" s="76"/>
      <c r="G4396" s="117"/>
      <c r="I4396" s="81"/>
      <c r="L4396" s="117"/>
      <c r="P4396" s="81"/>
    </row>
    <row r="4397" spans="6:16">
      <c r="F4397" s="76"/>
      <c r="G4397" s="117"/>
      <c r="I4397" s="81"/>
      <c r="L4397" s="117"/>
      <c r="P4397" s="81"/>
    </row>
    <row r="4398" spans="6:16">
      <c r="F4398" s="76"/>
      <c r="G4398" s="117"/>
      <c r="I4398" s="81"/>
      <c r="L4398" s="117"/>
      <c r="P4398" s="81"/>
    </row>
    <row r="4399" spans="6:16">
      <c r="F4399" s="76"/>
      <c r="G4399" s="117"/>
      <c r="I4399" s="81"/>
      <c r="L4399" s="117"/>
      <c r="P4399" s="81"/>
    </row>
    <row r="4400" spans="6:16">
      <c r="F4400" s="76"/>
      <c r="G4400" s="117"/>
      <c r="I4400" s="81"/>
      <c r="L4400" s="117"/>
      <c r="P4400" s="81"/>
    </row>
    <row r="4401" spans="6:16">
      <c r="F4401" s="76"/>
      <c r="G4401" s="117"/>
      <c r="I4401" s="81"/>
      <c r="L4401" s="117"/>
      <c r="P4401" s="81"/>
    </row>
    <row r="4402" spans="6:16">
      <c r="F4402" s="76"/>
      <c r="G4402" s="117"/>
      <c r="I4402" s="81"/>
      <c r="L4402" s="117"/>
      <c r="P4402" s="81"/>
    </row>
    <row r="4403" spans="6:16">
      <c r="F4403" s="76"/>
      <c r="G4403" s="117"/>
      <c r="I4403" s="81"/>
      <c r="L4403" s="117"/>
      <c r="P4403" s="81"/>
    </row>
    <row r="4404" spans="6:16">
      <c r="F4404" s="76"/>
      <c r="G4404" s="117"/>
      <c r="I4404" s="81"/>
      <c r="L4404" s="117"/>
      <c r="P4404" s="81"/>
    </row>
    <row r="4405" spans="6:16">
      <c r="F4405" s="76"/>
      <c r="G4405" s="117"/>
      <c r="I4405" s="81"/>
      <c r="L4405" s="117"/>
      <c r="P4405" s="81"/>
    </row>
    <row r="4406" spans="6:16">
      <c r="F4406" s="76"/>
      <c r="G4406" s="117"/>
      <c r="I4406" s="81"/>
      <c r="L4406" s="117"/>
      <c r="P4406" s="81"/>
    </row>
    <row r="4407" spans="6:16">
      <c r="F4407" s="76"/>
      <c r="G4407" s="117"/>
      <c r="I4407" s="81"/>
      <c r="L4407" s="117"/>
      <c r="P4407" s="81"/>
    </row>
    <row r="4408" spans="6:16">
      <c r="F4408" s="76"/>
      <c r="G4408" s="117"/>
      <c r="I4408" s="81"/>
      <c r="L4408" s="117"/>
      <c r="P4408" s="81"/>
    </row>
    <row r="4409" spans="6:16">
      <c r="F4409" s="76"/>
      <c r="G4409" s="117"/>
      <c r="I4409" s="81"/>
      <c r="L4409" s="117"/>
      <c r="P4409" s="81"/>
    </row>
    <row r="4410" spans="6:16">
      <c r="F4410" s="76"/>
      <c r="G4410" s="117"/>
      <c r="I4410" s="81"/>
      <c r="L4410" s="117"/>
      <c r="P4410" s="81"/>
    </row>
    <row r="4411" spans="6:16">
      <c r="F4411" s="76"/>
      <c r="G4411" s="117"/>
      <c r="I4411" s="81"/>
      <c r="L4411" s="117"/>
      <c r="P4411" s="81"/>
    </row>
    <row r="4412" spans="6:16">
      <c r="F4412" s="76"/>
      <c r="G4412" s="117"/>
      <c r="I4412" s="81"/>
      <c r="L4412" s="117"/>
      <c r="P4412" s="81"/>
    </row>
    <row r="4413" spans="6:16">
      <c r="F4413" s="76"/>
      <c r="G4413" s="117"/>
      <c r="I4413" s="81"/>
      <c r="L4413" s="117"/>
      <c r="P4413" s="81"/>
    </row>
    <row r="4414" spans="6:16">
      <c r="F4414" s="76"/>
      <c r="G4414" s="117"/>
      <c r="I4414" s="81"/>
      <c r="L4414" s="117"/>
      <c r="P4414" s="81"/>
    </row>
    <row r="4415" spans="6:16">
      <c r="F4415" s="76"/>
      <c r="G4415" s="117"/>
      <c r="I4415" s="81"/>
      <c r="L4415" s="117"/>
      <c r="P4415" s="81"/>
    </row>
    <row r="4416" spans="6:16">
      <c r="F4416" s="76"/>
      <c r="G4416" s="117"/>
      <c r="I4416" s="81"/>
      <c r="L4416" s="117"/>
      <c r="P4416" s="81"/>
    </row>
    <row r="4417" spans="6:16">
      <c r="F4417" s="76"/>
      <c r="G4417" s="117"/>
      <c r="I4417" s="81"/>
      <c r="L4417" s="117"/>
      <c r="P4417" s="81"/>
    </row>
    <row r="4418" spans="6:16">
      <c r="F4418" s="76"/>
      <c r="G4418" s="117"/>
      <c r="I4418" s="81"/>
      <c r="L4418" s="117"/>
      <c r="P4418" s="81"/>
    </row>
    <row r="4419" spans="6:16">
      <c r="F4419" s="76"/>
      <c r="G4419" s="117"/>
      <c r="I4419" s="81"/>
      <c r="L4419" s="117"/>
      <c r="P4419" s="81"/>
    </row>
    <row r="4420" spans="6:16">
      <c r="F4420" s="76"/>
      <c r="G4420" s="117"/>
      <c r="I4420" s="81"/>
      <c r="L4420" s="117"/>
      <c r="P4420" s="81"/>
    </row>
    <row r="4421" spans="6:16">
      <c r="F4421" s="76"/>
      <c r="G4421" s="117"/>
      <c r="I4421" s="81"/>
      <c r="L4421" s="117"/>
      <c r="P4421" s="81"/>
    </row>
    <row r="4422" spans="6:16">
      <c r="F4422" s="76"/>
      <c r="G4422" s="117"/>
      <c r="I4422" s="81"/>
      <c r="L4422" s="117"/>
      <c r="P4422" s="81"/>
    </row>
    <row r="4423" spans="6:16">
      <c r="F4423" s="76"/>
      <c r="G4423" s="117"/>
      <c r="I4423" s="81"/>
      <c r="L4423" s="117"/>
      <c r="P4423" s="81"/>
    </row>
    <row r="4424" spans="6:16">
      <c r="F4424" s="76"/>
      <c r="G4424" s="117"/>
      <c r="I4424" s="81"/>
      <c r="L4424" s="117"/>
      <c r="P4424" s="81"/>
    </row>
    <row r="4425" spans="6:16">
      <c r="F4425" s="76"/>
      <c r="G4425" s="117"/>
      <c r="I4425" s="81"/>
      <c r="L4425" s="117"/>
      <c r="P4425" s="81"/>
    </row>
    <row r="4426" spans="6:16">
      <c r="F4426" s="76"/>
      <c r="G4426" s="117"/>
      <c r="I4426" s="81"/>
      <c r="L4426" s="117"/>
      <c r="P4426" s="81"/>
    </row>
    <row r="4427" spans="6:16">
      <c r="F4427" s="76"/>
      <c r="G4427" s="117"/>
      <c r="I4427" s="81"/>
      <c r="L4427" s="117"/>
      <c r="P4427" s="81"/>
    </row>
    <row r="4428" spans="6:16">
      <c r="F4428" s="76"/>
      <c r="G4428" s="117"/>
      <c r="I4428" s="81"/>
      <c r="L4428" s="117"/>
      <c r="P4428" s="81"/>
    </row>
    <row r="4429" spans="6:16">
      <c r="F4429" s="76"/>
      <c r="G4429" s="117"/>
      <c r="I4429" s="81"/>
      <c r="L4429" s="117"/>
      <c r="P4429" s="81"/>
    </row>
    <row r="4430" spans="6:16">
      <c r="F4430" s="76"/>
      <c r="G4430" s="117"/>
      <c r="I4430" s="81"/>
      <c r="L4430" s="117"/>
      <c r="P4430" s="81"/>
    </row>
    <row r="4431" spans="6:16">
      <c r="F4431" s="76"/>
      <c r="G4431" s="117"/>
      <c r="I4431" s="81"/>
      <c r="L4431" s="117"/>
      <c r="P4431" s="81"/>
    </row>
    <row r="4432" spans="6:16">
      <c r="F4432" s="76"/>
      <c r="G4432" s="117"/>
      <c r="I4432" s="81"/>
      <c r="L4432" s="117"/>
      <c r="P4432" s="81"/>
    </row>
    <row r="4433" spans="6:16">
      <c r="F4433" s="76"/>
      <c r="G4433" s="117"/>
      <c r="I4433" s="81"/>
      <c r="L4433" s="117"/>
      <c r="P4433" s="81"/>
    </row>
    <row r="4434" spans="6:16">
      <c r="F4434" s="76"/>
      <c r="G4434" s="117"/>
      <c r="I4434" s="81"/>
      <c r="L4434" s="117"/>
      <c r="P4434" s="81"/>
    </row>
    <row r="4435" spans="6:16">
      <c r="F4435" s="76"/>
      <c r="G4435" s="117"/>
      <c r="I4435" s="81"/>
      <c r="L4435" s="117"/>
      <c r="P4435" s="81"/>
    </row>
    <row r="4436" spans="6:16">
      <c r="F4436" s="76"/>
      <c r="G4436" s="117"/>
      <c r="I4436" s="81"/>
      <c r="L4436" s="117"/>
      <c r="P4436" s="81"/>
    </row>
    <row r="4437" spans="6:16">
      <c r="F4437" s="76"/>
      <c r="G4437" s="117"/>
      <c r="I4437" s="81"/>
      <c r="L4437" s="117"/>
      <c r="P4437" s="81"/>
    </row>
    <row r="4438" spans="6:16">
      <c r="F4438" s="76"/>
      <c r="G4438" s="117"/>
      <c r="I4438" s="81"/>
      <c r="L4438" s="117"/>
      <c r="P4438" s="81"/>
    </row>
    <row r="4439" spans="6:16">
      <c r="F4439" s="76"/>
      <c r="G4439" s="117"/>
      <c r="I4439" s="81"/>
      <c r="L4439" s="117"/>
      <c r="P4439" s="81"/>
    </row>
    <row r="4440" spans="6:16">
      <c r="F4440" s="76"/>
      <c r="G4440" s="117"/>
      <c r="I4440" s="81"/>
      <c r="L4440" s="117"/>
      <c r="P4440" s="81"/>
    </row>
    <row r="4441" spans="6:16">
      <c r="F4441" s="76"/>
      <c r="G4441" s="117"/>
      <c r="I4441" s="81"/>
      <c r="L4441" s="117"/>
      <c r="P4441" s="81"/>
    </row>
    <row r="4442" spans="6:16">
      <c r="F4442" s="76"/>
      <c r="G4442" s="117"/>
      <c r="I4442" s="81"/>
      <c r="L4442" s="117"/>
      <c r="P4442" s="81"/>
    </row>
    <row r="4443" spans="6:16">
      <c r="F4443" s="76"/>
      <c r="G4443" s="117"/>
      <c r="I4443" s="81"/>
      <c r="L4443" s="117"/>
      <c r="P4443" s="81"/>
    </row>
    <row r="4444" spans="6:16">
      <c r="F4444" s="76"/>
      <c r="G4444" s="117"/>
      <c r="I4444" s="81"/>
      <c r="L4444" s="117"/>
      <c r="P4444" s="81"/>
    </row>
    <row r="4445" spans="6:16">
      <c r="F4445" s="76"/>
      <c r="G4445" s="117"/>
      <c r="I4445" s="81"/>
      <c r="L4445" s="117"/>
      <c r="P4445" s="81"/>
    </row>
    <row r="4446" spans="6:16">
      <c r="F4446" s="76"/>
      <c r="G4446" s="117"/>
      <c r="I4446" s="81"/>
      <c r="L4446" s="117"/>
      <c r="P4446" s="81"/>
    </row>
    <row r="4447" spans="6:16">
      <c r="F4447" s="76"/>
      <c r="G4447" s="117"/>
      <c r="I4447" s="81"/>
      <c r="L4447" s="117"/>
      <c r="P4447" s="81"/>
    </row>
    <row r="4448" spans="6:16">
      <c r="F4448" s="76"/>
      <c r="G4448" s="117"/>
      <c r="I4448" s="81"/>
      <c r="L4448" s="117"/>
      <c r="P4448" s="81"/>
    </row>
    <row r="4449" spans="6:16">
      <c r="F4449" s="76"/>
      <c r="G4449" s="117"/>
      <c r="I4449" s="81"/>
      <c r="L4449" s="117"/>
      <c r="P4449" s="81"/>
    </row>
    <row r="4450" spans="6:16">
      <c r="F4450" s="76"/>
      <c r="G4450" s="117"/>
      <c r="I4450" s="81"/>
      <c r="L4450" s="117"/>
      <c r="P4450" s="81"/>
    </row>
    <row r="4451" spans="6:16">
      <c r="F4451" s="76"/>
      <c r="G4451" s="117"/>
      <c r="I4451" s="81"/>
      <c r="L4451" s="117"/>
      <c r="P4451" s="81"/>
    </row>
    <row r="4452" spans="6:16">
      <c r="F4452" s="76"/>
      <c r="G4452" s="117"/>
      <c r="I4452" s="81"/>
      <c r="L4452" s="117"/>
      <c r="P4452" s="81"/>
    </row>
    <row r="4453" spans="6:16">
      <c r="F4453" s="76"/>
      <c r="G4453" s="117"/>
      <c r="I4453" s="81"/>
      <c r="L4453" s="117"/>
      <c r="P4453" s="81"/>
    </row>
    <row r="4454" spans="6:16">
      <c r="F4454" s="76"/>
      <c r="G4454" s="117"/>
      <c r="I4454" s="81"/>
      <c r="L4454" s="117"/>
      <c r="P4454" s="81"/>
    </row>
    <row r="4455" spans="6:16">
      <c r="F4455" s="76"/>
      <c r="G4455" s="117"/>
      <c r="I4455" s="81"/>
      <c r="L4455" s="117"/>
      <c r="P4455" s="81"/>
    </row>
    <row r="4456" spans="6:16">
      <c r="F4456" s="76"/>
      <c r="G4456" s="117"/>
      <c r="I4456" s="81"/>
      <c r="L4456" s="117"/>
      <c r="P4456" s="81"/>
    </row>
    <row r="4457" spans="6:16">
      <c r="F4457" s="76"/>
      <c r="G4457" s="117"/>
      <c r="I4457" s="81"/>
      <c r="L4457" s="117"/>
      <c r="P4457" s="81"/>
    </row>
    <row r="4458" spans="6:16">
      <c r="F4458" s="76"/>
      <c r="G4458" s="117"/>
      <c r="I4458" s="81"/>
      <c r="L4458" s="117"/>
      <c r="P4458" s="81"/>
    </row>
    <row r="4459" spans="6:16">
      <c r="F4459" s="76"/>
      <c r="G4459" s="117"/>
      <c r="I4459" s="81"/>
      <c r="L4459" s="117"/>
      <c r="P4459" s="81"/>
    </row>
    <row r="4460" spans="6:16">
      <c r="F4460" s="76"/>
      <c r="G4460" s="117"/>
      <c r="I4460" s="81"/>
      <c r="L4460" s="117"/>
      <c r="P4460" s="81"/>
    </row>
    <row r="4461" spans="6:16">
      <c r="F4461" s="76"/>
      <c r="G4461" s="117"/>
      <c r="I4461" s="81"/>
      <c r="L4461" s="117"/>
      <c r="P4461" s="81"/>
    </row>
    <row r="4462" spans="6:16">
      <c r="F4462" s="76"/>
      <c r="G4462" s="117"/>
      <c r="I4462" s="81"/>
      <c r="L4462" s="117"/>
      <c r="P4462" s="81"/>
    </row>
    <row r="4463" spans="6:16">
      <c r="F4463" s="76"/>
      <c r="G4463" s="117"/>
      <c r="I4463" s="81"/>
      <c r="L4463" s="117"/>
      <c r="P4463" s="81"/>
    </row>
    <row r="4464" spans="6:16">
      <c r="F4464" s="76"/>
      <c r="G4464" s="117"/>
      <c r="I4464" s="81"/>
      <c r="L4464" s="117"/>
      <c r="P4464" s="81"/>
    </row>
    <row r="4465" spans="6:16">
      <c r="F4465" s="76"/>
      <c r="G4465" s="117"/>
      <c r="I4465" s="81"/>
      <c r="L4465" s="117"/>
      <c r="P4465" s="81"/>
    </row>
    <row r="4466" spans="6:16">
      <c r="F4466" s="76"/>
      <c r="G4466" s="117"/>
      <c r="I4466" s="81"/>
      <c r="L4466" s="117"/>
      <c r="P4466" s="81"/>
    </row>
    <row r="4467" spans="6:16">
      <c r="F4467" s="76"/>
      <c r="G4467" s="117"/>
      <c r="I4467" s="81"/>
      <c r="L4467" s="117"/>
      <c r="P4467" s="81"/>
    </row>
    <row r="4468" spans="6:16">
      <c r="F4468" s="76"/>
      <c r="G4468" s="117"/>
      <c r="I4468" s="81"/>
      <c r="L4468" s="117"/>
      <c r="P4468" s="81"/>
    </row>
    <row r="4469" spans="6:16">
      <c r="F4469" s="76"/>
      <c r="G4469" s="117"/>
      <c r="I4469" s="81"/>
      <c r="L4469" s="117"/>
      <c r="P4469" s="81"/>
    </row>
    <row r="4470" spans="6:16">
      <c r="F4470" s="76"/>
      <c r="G4470" s="117"/>
      <c r="I4470" s="81"/>
      <c r="L4470" s="117"/>
      <c r="P4470" s="81"/>
    </row>
    <row r="4471" spans="6:16">
      <c r="F4471" s="76"/>
      <c r="G4471" s="117"/>
      <c r="I4471" s="81"/>
      <c r="L4471" s="117"/>
      <c r="P4471" s="81"/>
    </row>
    <row r="4472" spans="6:16">
      <c r="F4472" s="76"/>
      <c r="G4472" s="117"/>
      <c r="I4472" s="81"/>
      <c r="L4472" s="117"/>
      <c r="P4472" s="81"/>
    </row>
    <row r="4473" spans="6:16">
      <c r="F4473" s="76"/>
      <c r="G4473" s="117"/>
      <c r="I4473" s="81"/>
      <c r="L4473" s="117"/>
      <c r="P4473" s="81"/>
    </row>
    <row r="4474" spans="6:16">
      <c r="F4474" s="76"/>
      <c r="G4474" s="117"/>
      <c r="I4474" s="81"/>
      <c r="L4474" s="117"/>
      <c r="P4474" s="81"/>
    </row>
    <row r="4475" spans="6:16">
      <c r="F4475" s="76"/>
      <c r="G4475" s="117"/>
      <c r="I4475" s="81"/>
      <c r="L4475" s="117"/>
      <c r="P4475" s="81"/>
    </row>
    <row r="4476" spans="6:16">
      <c r="F4476" s="76"/>
      <c r="G4476" s="117"/>
      <c r="I4476" s="81"/>
      <c r="L4476" s="117"/>
      <c r="P4476" s="81"/>
    </row>
    <row r="4477" spans="6:16">
      <c r="F4477" s="76"/>
      <c r="G4477" s="117"/>
      <c r="I4477" s="81"/>
      <c r="L4477" s="117"/>
      <c r="P4477" s="81"/>
    </row>
    <row r="4478" spans="6:16">
      <c r="F4478" s="76"/>
      <c r="G4478" s="117"/>
      <c r="I4478" s="81"/>
      <c r="L4478" s="117"/>
      <c r="P4478" s="81"/>
    </row>
    <row r="4479" spans="6:16">
      <c r="F4479" s="76"/>
      <c r="G4479" s="117"/>
      <c r="I4479" s="81"/>
      <c r="L4479" s="117"/>
      <c r="P4479" s="81"/>
    </row>
    <row r="4480" spans="6:16">
      <c r="F4480" s="76"/>
      <c r="G4480" s="117"/>
      <c r="I4480" s="81"/>
      <c r="L4480" s="117"/>
      <c r="P4480" s="81"/>
    </row>
    <row r="4481" spans="6:16">
      <c r="F4481" s="76"/>
      <c r="G4481" s="117"/>
      <c r="I4481" s="81"/>
      <c r="L4481" s="117"/>
      <c r="P4481" s="81"/>
    </row>
    <row r="4482" spans="6:16">
      <c r="F4482" s="76"/>
      <c r="G4482" s="117"/>
      <c r="I4482" s="81"/>
      <c r="L4482" s="117"/>
      <c r="P4482" s="81"/>
    </row>
    <row r="4483" spans="6:16">
      <c r="F4483" s="76"/>
      <c r="G4483" s="117"/>
      <c r="I4483" s="81"/>
      <c r="L4483" s="117"/>
      <c r="P4483" s="81"/>
    </row>
    <row r="4484" spans="6:16">
      <c r="F4484" s="76"/>
      <c r="G4484" s="117"/>
      <c r="I4484" s="81"/>
      <c r="L4484" s="117"/>
      <c r="P4484" s="81"/>
    </row>
    <row r="4485" spans="6:16">
      <c r="F4485" s="76"/>
      <c r="G4485" s="117"/>
      <c r="I4485" s="81"/>
      <c r="L4485" s="117"/>
      <c r="P4485" s="81"/>
    </row>
    <row r="4486" spans="6:16">
      <c r="F4486" s="76"/>
      <c r="G4486" s="117"/>
      <c r="I4486" s="81"/>
      <c r="L4486" s="117"/>
      <c r="P4486" s="81"/>
    </row>
    <row r="4487" spans="6:16">
      <c r="F4487" s="76"/>
      <c r="G4487" s="117"/>
      <c r="I4487" s="81"/>
      <c r="L4487" s="117"/>
      <c r="P4487" s="81"/>
    </row>
    <row r="4488" spans="6:16">
      <c r="F4488" s="76"/>
      <c r="G4488" s="117"/>
      <c r="I4488" s="81"/>
      <c r="L4488" s="117"/>
      <c r="P4488" s="81"/>
    </row>
    <row r="4489" spans="6:16">
      <c r="F4489" s="76"/>
      <c r="G4489" s="117"/>
      <c r="I4489" s="81"/>
      <c r="L4489" s="117"/>
      <c r="P4489" s="81"/>
    </row>
    <row r="4490" spans="6:16">
      <c r="F4490" s="76"/>
      <c r="G4490" s="117"/>
      <c r="I4490" s="81"/>
      <c r="L4490" s="117"/>
      <c r="P4490" s="81"/>
    </row>
    <row r="4491" spans="6:16">
      <c r="F4491" s="76"/>
      <c r="G4491" s="117"/>
      <c r="I4491" s="81"/>
      <c r="L4491" s="117"/>
      <c r="P4491" s="81"/>
    </row>
    <row r="4492" spans="6:16">
      <c r="F4492" s="76"/>
      <c r="G4492" s="117"/>
      <c r="I4492" s="81"/>
      <c r="L4492" s="117"/>
      <c r="P4492" s="81"/>
    </row>
    <row r="4493" spans="6:16">
      <c r="F4493" s="76"/>
      <c r="G4493" s="117"/>
      <c r="I4493" s="81"/>
      <c r="L4493" s="117"/>
      <c r="P4493" s="81"/>
    </row>
    <row r="4494" spans="6:16">
      <c r="F4494" s="76"/>
      <c r="G4494" s="117"/>
      <c r="I4494" s="81"/>
      <c r="L4494" s="117"/>
      <c r="P4494" s="81"/>
    </row>
    <row r="4495" spans="6:16">
      <c r="F4495" s="76"/>
      <c r="G4495" s="117"/>
      <c r="I4495" s="81"/>
      <c r="L4495" s="117"/>
      <c r="P4495" s="81"/>
    </row>
    <row r="4496" spans="6:16">
      <c r="F4496" s="76"/>
      <c r="G4496" s="117"/>
      <c r="I4496" s="81"/>
      <c r="L4496" s="117"/>
      <c r="P4496" s="81"/>
    </row>
    <row r="4497" spans="6:16">
      <c r="F4497" s="76"/>
      <c r="G4497" s="117"/>
      <c r="I4497" s="81"/>
      <c r="L4497" s="117"/>
      <c r="P4497" s="81"/>
    </row>
    <row r="4498" spans="6:16">
      <c r="F4498" s="76"/>
      <c r="G4498" s="117"/>
      <c r="I4498" s="81"/>
      <c r="L4498" s="117"/>
      <c r="P4498" s="81"/>
    </row>
    <row r="4499" spans="6:16">
      <c r="F4499" s="76"/>
      <c r="G4499" s="117"/>
      <c r="I4499" s="81"/>
      <c r="L4499" s="117"/>
      <c r="P4499" s="81"/>
    </row>
    <row r="4500" spans="6:16">
      <c r="F4500" s="76"/>
      <c r="G4500" s="117"/>
      <c r="I4500" s="81"/>
      <c r="L4500" s="117"/>
      <c r="P4500" s="81"/>
    </row>
    <row r="4501" spans="6:16">
      <c r="F4501" s="76"/>
      <c r="G4501" s="117"/>
      <c r="I4501" s="81"/>
      <c r="L4501" s="117"/>
      <c r="P4501" s="81"/>
    </row>
    <row r="4502" spans="6:16">
      <c r="F4502" s="76"/>
      <c r="G4502" s="117"/>
      <c r="I4502" s="81"/>
      <c r="L4502" s="117"/>
      <c r="P4502" s="81"/>
    </row>
    <row r="4503" spans="6:16">
      <c r="F4503" s="76"/>
      <c r="G4503" s="117"/>
      <c r="I4503" s="81"/>
      <c r="L4503" s="117"/>
      <c r="P4503" s="81"/>
    </row>
    <row r="4504" spans="6:16">
      <c r="F4504" s="76"/>
      <c r="G4504" s="117"/>
      <c r="I4504" s="81"/>
      <c r="L4504" s="117"/>
      <c r="P4504" s="81"/>
    </row>
    <row r="4505" spans="6:16">
      <c r="F4505" s="76"/>
      <c r="G4505" s="117"/>
      <c r="I4505" s="81"/>
      <c r="L4505" s="117"/>
      <c r="P4505" s="81"/>
    </row>
    <row r="4506" spans="6:16">
      <c r="F4506" s="76"/>
      <c r="G4506" s="117"/>
      <c r="I4506" s="81"/>
      <c r="L4506" s="117"/>
      <c r="P4506" s="81"/>
    </row>
    <row r="4507" spans="6:16">
      <c r="F4507" s="76"/>
      <c r="G4507" s="117"/>
      <c r="I4507" s="81"/>
      <c r="L4507" s="117"/>
      <c r="P4507" s="81"/>
    </row>
    <row r="4508" spans="6:16">
      <c r="F4508" s="76"/>
      <c r="G4508" s="117"/>
      <c r="I4508" s="81"/>
      <c r="L4508" s="117"/>
      <c r="P4508" s="81"/>
    </row>
    <row r="4509" spans="6:16">
      <c r="F4509" s="76"/>
      <c r="G4509" s="117"/>
      <c r="I4509" s="81"/>
      <c r="L4509" s="117"/>
      <c r="P4509" s="81"/>
    </row>
    <row r="4510" spans="6:16">
      <c r="F4510" s="76"/>
      <c r="G4510" s="117"/>
      <c r="I4510" s="81"/>
      <c r="L4510" s="117"/>
      <c r="P4510" s="81"/>
    </row>
    <row r="4511" spans="6:16">
      <c r="F4511" s="76"/>
      <c r="G4511" s="117"/>
      <c r="I4511" s="81"/>
      <c r="L4511" s="117"/>
      <c r="P4511" s="81"/>
    </row>
    <row r="4512" spans="6:16">
      <c r="F4512" s="76"/>
      <c r="G4512" s="117"/>
      <c r="I4512" s="81"/>
      <c r="L4512" s="117"/>
      <c r="P4512" s="81"/>
    </row>
    <row r="4513" spans="6:16">
      <c r="F4513" s="76"/>
      <c r="G4513" s="117"/>
      <c r="I4513" s="81"/>
      <c r="L4513" s="117"/>
      <c r="P4513" s="81"/>
    </row>
    <row r="4514" spans="6:16">
      <c r="F4514" s="76"/>
      <c r="G4514" s="117"/>
      <c r="I4514" s="81"/>
      <c r="L4514" s="117"/>
      <c r="P4514" s="81"/>
    </row>
    <row r="4515" spans="6:16">
      <c r="F4515" s="76"/>
      <c r="G4515" s="117"/>
      <c r="I4515" s="81"/>
      <c r="L4515" s="117"/>
      <c r="P4515" s="81"/>
    </row>
    <row r="4516" spans="6:16">
      <c r="F4516" s="76"/>
      <c r="G4516" s="117"/>
      <c r="I4516" s="81"/>
      <c r="L4516" s="117"/>
      <c r="P4516" s="81"/>
    </row>
    <row r="4517" spans="6:16">
      <c r="F4517" s="76"/>
      <c r="G4517" s="117"/>
      <c r="I4517" s="81"/>
      <c r="L4517" s="117"/>
      <c r="P4517" s="81"/>
    </row>
    <row r="4518" spans="6:16">
      <c r="F4518" s="76"/>
      <c r="G4518" s="117"/>
      <c r="I4518" s="81"/>
      <c r="L4518" s="117"/>
      <c r="P4518" s="81"/>
    </row>
    <row r="4519" spans="6:16">
      <c r="F4519" s="76"/>
      <c r="G4519" s="117"/>
      <c r="I4519" s="81"/>
      <c r="L4519" s="117"/>
      <c r="P4519" s="81"/>
    </row>
    <row r="4520" spans="6:16">
      <c r="F4520" s="76"/>
      <c r="G4520" s="117"/>
      <c r="I4520" s="81"/>
      <c r="L4520" s="117"/>
      <c r="P4520" s="81"/>
    </row>
    <row r="4521" spans="6:16">
      <c r="F4521" s="76"/>
      <c r="G4521" s="117"/>
      <c r="I4521" s="81"/>
      <c r="L4521" s="117"/>
      <c r="P4521" s="81"/>
    </row>
    <row r="4522" spans="6:16">
      <c r="F4522" s="76"/>
      <c r="G4522" s="117"/>
      <c r="I4522" s="81"/>
      <c r="L4522" s="117"/>
      <c r="P4522" s="81"/>
    </row>
    <row r="4523" spans="6:16">
      <c r="F4523" s="76"/>
      <c r="G4523" s="117"/>
      <c r="I4523" s="81"/>
      <c r="L4523" s="117"/>
      <c r="P4523" s="81"/>
    </row>
    <row r="4524" spans="6:16">
      <c r="F4524" s="76"/>
      <c r="G4524" s="117"/>
      <c r="I4524" s="81"/>
      <c r="L4524" s="117"/>
      <c r="P4524" s="81"/>
    </row>
    <row r="4525" spans="6:16">
      <c r="F4525" s="76"/>
      <c r="G4525" s="117"/>
      <c r="I4525" s="81"/>
      <c r="L4525" s="117"/>
      <c r="P4525" s="81"/>
    </row>
    <row r="4526" spans="6:16">
      <c r="F4526" s="76"/>
      <c r="G4526" s="117"/>
      <c r="I4526" s="81"/>
      <c r="L4526" s="117"/>
      <c r="P4526" s="81"/>
    </row>
    <row r="4527" spans="6:16">
      <c r="F4527" s="76"/>
      <c r="G4527" s="117"/>
      <c r="I4527" s="81"/>
      <c r="L4527" s="117"/>
      <c r="P4527" s="81"/>
    </row>
    <row r="4528" spans="6:16">
      <c r="F4528" s="76"/>
      <c r="G4528" s="117"/>
      <c r="I4528" s="81"/>
      <c r="L4528" s="117"/>
      <c r="P4528" s="81"/>
    </row>
    <row r="4529" spans="6:16">
      <c r="F4529" s="76"/>
      <c r="G4529" s="117"/>
      <c r="I4529" s="81"/>
      <c r="L4529" s="117"/>
      <c r="P4529" s="81"/>
    </row>
    <row r="4530" spans="6:16">
      <c r="F4530" s="76"/>
      <c r="G4530" s="117"/>
      <c r="I4530" s="81"/>
      <c r="L4530" s="117"/>
      <c r="P4530" s="81"/>
    </row>
    <row r="4531" spans="6:16">
      <c r="F4531" s="76"/>
      <c r="G4531" s="117"/>
      <c r="I4531" s="81"/>
      <c r="L4531" s="117"/>
      <c r="P4531" s="81"/>
    </row>
    <row r="4532" spans="6:16">
      <c r="F4532" s="76"/>
      <c r="G4532" s="117"/>
      <c r="I4532" s="81"/>
      <c r="L4532" s="117"/>
      <c r="P4532" s="81"/>
    </row>
    <row r="4533" spans="6:16">
      <c r="F4533" s="76"/>
      <c r="G4533" s="117"/>
      <c r="I4533" s="81"/>
      <c r="L4533" s="117"/>
      <c r="P4533" s="81"/>
    </row>
    <row r="4534" spans="6:16">
      <c r="F4534" s="76"/>
      <c r="G4534" s="117"/>
      <c r="I4534" s="81"/>
      <c r="L4534" s="117"/>
      <c r="P4534" s="81"/>
    </row>
    <row r="4535" spans="6:16">
      <c r="F4535" s="76"/>
      <c r="G4535" s="117"/>
      <c r="I4535" s="81"/>
      <c r="L4535" s="117"/>
      <c r="P4535" s="81"/>
    </row>
    <row r="4536" spans="6:16">
      <c r="F4536" s="76"/>
      <c r="G4536" s="117"/>
      <c r="I4536" s="81"/>
      <c r="L4536" s="117"/>
      <c r="P4536" s="81"/>
    </row>
    <row r="4537" spans="6:16">
      <c r="F4537" s="76"/>
      <c r="G4537" s="117"/>
      <c r="I4537" s="81"/>
      <c r="L4537" s="117"/>
      <c r="P4537" s="81"/>
    </row>
    <row r="4538" spans="6:16">
      <c r="F4538" s="76"/>
      <c r="G4538" s="117"/>
      <c r="I4538" s="81"/>
      <c r="L4538" s="117"/>
      <c r="P4538" s="81"/>
    </row>
    <row r="4539" spans="6:16">
      <c r="F4539" s="76"/>
      <c r="G4539" s="117"/>
      <c r="I4539" s="81"/>
      <c r="L4539" s="117"/>
      <c r="P4539" s="81"/>
    </row>
    <row r="4540" spans="6:16">
      <c r="F4540" s="76"/>
      <c r="G4540" s="117"/>
      <c r="I4540" s="81"/>
      <c r="L4540" s="117"/>
      <c r="P4540" s="81"/>
    </row>
    <row r="4541" spans="6:16">
      <c r="F4541" s="76"/>
      <c r="G4541" s="117"/>
      <c r="I4541" s="81"/>
      <c r="L4541" s="117"/>
      <c r="P4541" s="81"/>
    </row>
    <row r="4542" spans="6:16">
      <c r="F4542" s="76"/>
      <c r="G4542" s="117"/>
      <c r="I4542" s="81"/>
      <c r="L4542" s="117"/>
      <c r="P4542" s="81"/>
    </row>
    <row r="4543" spans="6:16">
      <c r="F4543" s="76"/>
      <c r="G4543" s="117"/>
      <c r="I4543" s="81"/>
      <c r="L4543" s="117"/>
      <c r="P4543" s="81"/>
    </row>
    <row r="4544" spans="6:16">
      <c r="F4544" s="76"/>
      <c r="G4544" s="117"/>
      <c r="I4544" s="81"/>
      <c r="L4544" s="117"/>
      <c r="P4544" s="81"/>
    </row>
    <row r="4545" spans="6:16">
      <c r="F4545" s="76"/>
      <c r="G4545" s="117"/>
      <c r="I4545" s="81"/>
      <c r="L4545" s="117"/>
      <c r="P4545" s="81"/>
    </row>
    <row r="4546" spans="6:16">
      <c r="F4546" s="76"/>
      <c r="G4546" s="117"/>
      <c r="I4546" s="81"/>
      <c r="L4546" s="117"/>
      <c r="P4546" s="81"/>
    </row>
    <row r="4547" spans="6:16">
      <c r="F4547" s="76"/>
      <c r="G4547" s="117"/>
      <c r="I4547" s="81"/>
      <c r="L4547" s="117"/>
      <c r="P4547" s="81"/>
    </row>
    <row r="4548" spans="6:16">
      <c r="F4548" s="76"/>
      <c r="G4548" s="117"/>
      <c r="I4548" s="81"/>
      <c r="L4548" s="117"/>
      <c r="P4548" s="81"/>
    </row>
    <row r="4549" spans="6:16">
      <c r="F4549" s="76"/>
      <c r="G4549" s="117"/>
      <c r="I4549" s="81"/>
      <c r="L4549" s="117"/>
      <c r="P4549" s="81"/>
    </row>
    <row r="4550" spans="6:16">
      <c r="F4550" s="76"/>
      <c r="G4550" s="117"/>
      <c r="I4550" s="81"/>
      <c r="L4550" s="117"/>
      <c r="P4550" s="81"/>
    </row>
    <row r="4551" spans="6:16">
      <c r="F4551" s="76"/>
      <c r="G4551" s="117"/>
      <c r="I4551" s="81"/>
      <c r="L4551" s="117"/>
      <c r="P4551" s="81"/>
    </row>
    <row r="4552" spans="6:16">
      <c r="F4552" s="76"/>
      <c r="G4552" s="117"/>
      <c r="I4552" s="81"/>
      <c r="L4552" s="117"/>
      <c r="P4552" s="81"/>
    </row>
    <row r="4553" spans="6:16">
      <c r="F4553" s="76"/>
      <c r="G4553" s="117"/>
      <c r="I4553" s="81"/>
      <c r="L4553" s="117"/>
      <c r="P4553" s="81"/>
    </row>
    <row r="4554" spans="6:16">
      <c r="F4554" s="76"/>
      <c r="G4554" s="117"/>
      <c r="I4554" s="81"/>
      <c r="L4554" s="117"/>
      <c r="P4554" s="81"/>
    </row>
    <row r="4555" spans="6:16">
      <c r="F4555" s="76"/>
      <c r="G4555" s="117"/>
      <c r="I4555" s="81"/>
      <c r="L4555" s="117"/>
      <c r="P4555" s="81"/>
    </row>
    <row r="4556" spans="6:16">
      <c r="F4556" s="76"/>
      <c r="G4556" s="117"/>
      <c r="I4556" s="81"/>
      <c r="L4556" s="117"/>
      <c r="P4556" s="81"/>
    </row>
    <row r="4557" spans="6:16">
      <c r="F4557" s="76"/>
      <c r="G4557" s="117"/>
      <c r="I4557" s="81"/>
      <c r="L4557" s="117"/>
      <c r="P4557" s="81"/>
    </row>
    <row r="4558" spans="6:16">
      <c r="F4558" s="76"/>
      <c r="G4558" s="117"/>
      <c r="I4558" s="81"/>
      <c r="L4558" s="117"/>
      <c r="P4558" s="81"/>
    </row>
    <row r="4559" spans="6:16">
      <c r="F4559" s="76"/>
      <c r="G4559" s="117"/>
      <c r="I4559" s="81"/>
      <c r="L4559" s="117"/>
      <c r="P4559" s="81"/>
    </row>
    <row r="4560" spans="6:16">
      <c r="F4560" s="76"/>
      <c r="G4560" s="117"/>
      <c r="I4560" s="81"/>
      <c r="L4560" s="117"/>
      <c r="P4560" s="81"/>
    </row>
    <row r="4561" spans="6:16">
      <c r="F4561" s="76"/>
      <c r="G4561" s="117"/>
      <c r="I4561" s="81"/>
      <c r="L4561" s="117"/>
      <c r="P4561" s="81"/>
    </row>
    <row r="4562" spans="6:16">
      <c r="F4562" s="76"/>
      <c r="G4562" s="117"/>
      <c r="I4562" s="81"/>
      <c r="L4562" s="117"/>
      <c r="P4562" s="81"/>
    </row>
    <row r="4563" spans="6:16">
      <c r="F4563" s="76"/>
      <c r="G4563" s="117"/>
      <c r="I4563" s="81"/>
      <c r="L4563" s="117"/>
      <c r="P4563" s="81"/>
    </row>
    <row r="4564" spans="6:16">
      <c r="F4564" s="76"/>
      <c r="G4564" s="117"/>
      <c r="I4564" s="81"/>
      <c r="L4564" s="117"/>
      <c r="P4564" s="81"/>
    </row>
    <row r="4565" spans="6:16">
      <c r="F4565" s="76"/>
      <c r="G4565" s="117"/>
      <c r="I4565" s="81"/>
      <c r="L4565" s="117"/>
      <c r="P4565" s="81"/>
    </row>
    <row r="4566" spans="6:16">
      <c r="F4566" s="76"/>
      <c r="G4566" s="117"/>
      <c r="I4566" s="81"/>
      <c r="L4566" s="117"/>
      <c r="P4566" s="81"/>
    </row>
    <row r="4567" spans="6:16">
      <c r="F4567" s="76"/>
      <c r="G4567" s="117"/>
      <c r="I4567" s="81"/>
      <c r="L4567" s="117"/>
      <c r="P4567" s="81"/>
    </row>
    <row r="4568" spans="6:16">
      <c r="F4568" s="76"/>
      <c r="G4568" s="117"/>
      <c r="I4568" s="81"/>
      <c r="L4568" s="117"/>
      <c r="P4568" s="81"/>
    </row>
    <row r="4569" spans="6:16">
      <c r="F4569" s="76"/>
      <c r="G4569" s="117"/>
      <c r="I4569" s="81"/>
      <c r="L4569" s="117"/>
      <c r="P4569" s="81"/>
    </row>
    <row r="4570" spans="6:16">
      <c r="F4570" s="76"/>
      <c r="G4570" s="117"/>
      <c r="I4570" s="81"/>
      <c r="L4570" s="117"/>
      <c r="P4570" s="81"/>
    </row>
    <row r="4571" spans="6:16">
      <c r="F4571" s="76"/>
      <c r="G4571" s="117"/>
      <c r="I4571" s="81"/>
      <c r="L4571" s="117"/>
      <c r="P4571" s="81"/>
    </row>
    <row r="4572" spans="6:16">
      <c r="F4572" s="76"/>
      <c r="G4572" s="117"/>
      <c r="I4572" s="81"/>
      <c r="L4572" s="117"/>
      <c r="P4572" s="81"/>
    </row>
    <row r="4573" spans="6:16">
      <c r="F4573" s="76"/>
      <c r="G4573" s="117"/>
      <c r="I4573" s="81"/>
      <c r="L4573" s="117"/>
      <c r="P4573" s="81"/>
    </row>
    <row r="4574" spans="6:16">
      <c r="F4574" s="76"/>
      <c r="G4574" s="117"/>
      <c r="I4574" s="81"/>
      <c r="L4574" s="117"/>
      <c r="P4574" s="81"/>
    </row>
    <row r="4575" spans="6:16">
      <c r="F4575" s="76"/>
      <c r="G4575" s="117"/>
      <c r="I4575" s="81"/>
      <c r="L4575" s="117"/>
      <c r="P4575" s="81"/>
    </row>
    <row r="4576" spans="6:16">
      <c r="F4576" s="76"/>
      <c r="G4576" s="117"/>
      <c r="I4576" s="81"/>
      <c r="L4576" s="117"/>
      <c r="P4576" s="81"/>
    </row>
    <row r="4577" spans="6:16">
      <c r="F4577" s="76"/>
      <c r="G4577" s="117"/>
      <c r="I4577" s="81"/>
      <c r="L4577" s="117"/>
      <c r="P4577" s="81"/>
    </row>
    <row r="4578" spans="6:16">
      <c r="F4578" s="76"/>
      <c r="G4578" s="117"/>
      <c r="I4578" s="81"/>
      <c r="L4578" s="117"/>
      <c r="P4578" s="81"/>
    </row>
    <row r="4579" spans="6:16">
      <c r="F4579" s="76"/>
      <c r="G4579" s="117"/>
      <c r="I4579" s="81"/>
      <c r="L4579" s="117"/>
      <c r="P4579" s="81"/>
    </row>
    <row r="4580" spans="6:16">
      <c r="F4580" s="76"/>
      <c r="G4580" s="117"/>
      <c r="I4580" s="81"/>
      <c r="L4580" s="117"/>
      <c r="P4580" s="81"/>
    </row>
    <row r="4581" spans="6:16">
      <c r="F4581" s="76"/>
      <c r="G4581" s="117"/>
      <c r="I4581" s="81"/>
      <c r="L4581" s="117"/>
      <c r="P4581" s="81"/>
    </row>
    <row r="4582" spans="6:16">
      <c r="F4582" s="76"/>
      <c r="G4582" s="117"/>
      <c r="I4582" s="81"/>
      <c r="L4582" s="117"/>
      <c r="P4582" s="81"/>
    </row>
    <row r="4583" spans="6:16">
      <c r="F4583" s="76"/>
      <c r="G4583" s="117"/>
      <c r="I4583" s="81"/>
      <c r="L4583" s="117"/>
      <c r="P4583" s="81"/>
    </row>
    <row r="4584" spans="6:16">
      <c r="F4584" s="76"/>
      <c r="G4584" s="117"/>
      <c r="I4584" s="81"/>
      <c r="L4584" s="117"/>
      <c r="P4584" s="81"/>
    </row>
    <row r="4585" spans="6:16">
      <c r="F4585" s="76"/>
      <c r="G4585" s="117"/>
      <c r="I4585" s="81"/>
      <c r="L4585" s="117"/>
      <c r="P4585" s="81"/>
    </row>
    <row r="4586" spans="6:16">
      <c r="F4586" s="76"/>
      <c r="G4586" s="117"/>
      <c r="I4586" s="81"/>
      <c r="L4586" s="117"/>
      <c r="P4586" s="81"/>
    </row>
    <row r="4587" spans="6:16">
      <c r="F4587" s="76"/>
      <c r="G4587" s="117"/>
      <c r="I4587" s="81"/>
      <c r="L4587" s="117"/>
      <c r="P4587" s="81"/>
    </row>
    <row r="4588" spans="6:16">
      <c r="F4588" s="76"/>
      <c r="G4588" s="117"/>
      <c r="I4588" s="81"/>
      <c r="L4588" s="117"/>
      <c r="P4588" s="81"/>
    </row>
    <row r="4589" spans="6:16">
      <c r="F4589" s="76"/>
      <c r="G4589" s="117"/>
      <c r="I4589" s="81"/>
      <c r="L4589" s="117"/>
      <c r="P4589" s="81"/>
    </row>
    <row r="4590" spans="6:16">
      <c r="F4590" s="76"/>
      <c r="G4590" s="117"/>
      <c r="I4590" s="81"/>
      <c r="L4590" s="117"/>
      <c r="P4590" s="81"/>
    </row>
    <row r="4591" spans="6:16">
      <c r="F4591" s="76"/>
      <c r="G4591" s="117"/>
      <c r="I4591" s="81"/>
      <c r="L4591" s="117"/>
      <c r="P4591" s="81"/>
    </row>
    <row r="4592" spans="6:16">
      <c r="F4592" s="76"/>
      <c r="G4592" s="117"/>
      <c r="I4592" s="81"/>
      <c r="L4592" s="117"/>
      <c r="P4592" s="81"/>
    </row>
    <row r="4593" spans="6:16">
      <c r="F4593" s="76"/>
      <c r="G4593" s="117"/>
      <c r="I4593" s="81"/>
      <c r="L4593" s="117"/>
      <c r="P4593" s="81"/>
    </row>
    <row r="4594" spans="6:16">
      <c r="F4594" s="76"/>
      <c r="G4594" s="117"/>
      <c r="I4594" s="81"/>
      <c r="L4594" s="117"/>
      <c r="P4594" s="81"/>
    </row>
    <row r="4595" spans="6:16">
      <c r="F4595" s="76"/>
      <c r="G4595" s="117"/>
      <c r="I4595" s="81"/>
      <c r="L4595" s="117"/>
      <c r="P4595" s="81"/>
    </row>
    <row r="4596" spans="6:16">
      <c r="F4596" s="76"/>
      <c r="G4596" s="117"/>
      <c r="I4596" s="81"/>
      <c r="L4596" s="117"/>
      <c r="P4596" s="81"/>
    </row>
    <row r="4597" spans="6:16">
      <c r="F4597" s="76"/>
      <c r="G4597" s="117"/>
      <c r="I4597" s="81"/>
      <c r="L4597" s="117"/>
      <c r="P4597" s="81"/>
    </row>
    <row r="4598" spans="6:16">
      <c r="F4598" s="76"/>
      <c r="G4598" s="117"/>
      <c r="I4598" s="81"/>
      <c r="L4598" s="117"/>
      <c r="P4598" s="81"/>
    </row>
    <row r="4599" spans="6:16">
      <c r="F4599" s="76"/>
      <c r="G4599" s="117"/>
      <c r="I4599" s="81"/>
      <c r="L4599" s="117"/>
      <c r="P4599" s="81"/>
    </row>
    <row r="4600" spans="6:16">
      <c r="F4600" s="76"/>
      <c r="G4600" s="117"/>
      <c r="I4600" s="81"/>
      <c r="L4600" s="117"/>
      <c r="P4600" s="81"/>
    </row>
    <row r="4601" spans="6:16">
      <c r="F4601" s="76"/>
      <c r="G4601" s="117"/>
      <c r="I4601" s="81"/>
      <c r="L4601" s="117"/>
      <c r="P4601" s="81"/>
    </row>
    <row r="4602" spans="6:16">
      <c r="F4602" s="76"/>
      <c r="G4602" s="117"/>
      <c r="I4602" s="81"/>
      <c r="L4602" s="117"/>
      <c r="P4602" s="81"/>
    </row>
    <row r="4603" spans="6:16">
      <c r="F4603" s="76"/>
      <c r="G4603" s="117"/>
      <c r="I4603" s="81"/>
      <c r="L4603" s="117"/>
      <c r="P4603" s="81"/>
    </row>
    <row r="4604" spans="6:16">
      <c r="F4604" s="76"/>
      <c r="G4604" s="117"/>
      <c r="I4604" s="81"/>
      <c r="L4604" s="117"/>
      <c r="P4604" s="81"/>
    </row>
    <row r="4605" spans="6:16">
      <c r="F4605" s="76"/>
      <c r="G4605" s="117"/>
      <c r="I4605" s="81"/>
      <c r="L4605" s="117"/>
      <c r="P4605" s="81"/>
    </row>
    <row r="4606" spans="6:16">
      <c r="F4606" s="76"/>
      <c r="G4606" s="117"/>
      <c r="I4606" s="81"/>
      <c r="L4606" s="117"/>
      <c r="P4606" s="81"/>
    </row>
    <row r="4607" spans="6:16">
      <c r="F4607" s="76"/>
      <c r="G4607" s="117"/>
      <c r="I4607" s="81"/>
      <c r="L4607" s="117"/>
      <c r="P4607" s="81"/>
    </row>
    <row r="4608" spans="6:16">
      <c r="F4608" s="76"/>
      <c r="G4608" s="117"/>
      <c r="I4608" s="81"/>
      <c r="L4608" s="117"/>
      <c r="P4608" s="81"/>
    </row>
    <row r="4609" spans="6:16">
      <c r="F4609" s="76"/>
      <c r="G4609" s="117"/>
      <c r="I4609" s="81"/>
      <c r="L4609" s="117"/>
      <c r="P4609" s="81"/>
    </row>
    <row r="4610" spans="6:16">
      <c r="F4610" s="76"/>
      <c r="G4610" s="117"/>
      <c r="I4610" s="81"/>
      <c r="L4610" s="117"/>
      <c r="P4610" s="81"/>
    </row>
    <row r="4611" spans="6:16">
      <c r="F4611" s="76"/>
      <c r="G4611" s="117"/>
      <c r="I4611" s="81"/>
      <c r="L4611" s="117"/>
      <c r="P4611" s="81"/>
    </row>
    <row r="4612" spans="6:16">
      <c r="F4612" s="76"/>
      <c r="G4612" s="117"/>
      <c r="I4612" s="81"/>
      <c r="L4612" s="117"/>
      <c r="P4612" s="81"/>
    </row>
    <row r="4613" spans="6:16">
      <c r="F4613" s="76"/>
      <c r="G4613" s="117"/>
      <c r="I4613" s="81"/>
      <c r="L4613" s="117"/>
      <c r="P4613" s="81"/>
    </row>
    <row r="4614" spans="6:16">
      <c r="F4614" s="76"/>
      <c r="G4614" s="117"/>
      <c r="I4614" s="81"/>
      <c r="L4614" s="117"/>
      <c r="P4614" s="81"/>
    </row>
    <row r="4615" spans="6:16">
      <c r="F4615" s="76"/>
      <c r="G4615" s="117"/>
      <c r="I4615" s="81"/>
      <c r="L4615" s="117"/>
      <c r="P4615" s="81"/>
    </row>
    <row r="4616" spans="6:16">
      <c r="F4616" s="76"/>
      <c r="G4616" s="117"/>
      <c r="I4616" s="81"/>
      <c r="L4616" s="117"/>
      <c r="P4616" s="81"/>
    </row>
    <row r="4617" spans="6:16">
      <c r="F4617" s="76"/>
      <c r="G4617" s="117"/>
      <c r="I4617" s="81"/>
      <c r="L4617" s="117"/>
      <c r="P4617" s="81"/>
    </row>
    <row r="4618" spans="6:16">
      <c r="F4618" s="76"/>
      <c r="G4618" s="117"/>
      <c r="I4618" s="81"/>
      <c r="L4618" s="117"/>
      <c r="P4618" s="81"/>
    </row>
    <row r="4619" spans="6:16">
      <c r="F4619" s="76"/>
      <c r="G4619" s="117"/>
      <c r="I4619" s="81"/>
      <c r="L4619" s="117"/>
      <c r="P4619" s="81"/>
    </row>
    <row r="4620" spans="6:16">
      <c r="F4620" s="76"/>
      <c r="G4620" s="117"/>
      <c r="I4620" s="81"/>
      <c r="L4620" s="117"/>
      <c r="P4620" s="81"/>
    </row>
    <row r="4621" spans="6:16">
      <c r="F4621" s="76"/>
      <c r="G4621" s="117"/>
      <c r="I4621" s="81"/>
      <c r="L4621" s="117"/>
      <c r="P4621" s="81"/>
    </row>
    <row r="4622" spans="6:16">
      <c r="F4622" s="76"/>
      <c r="G4622" s="117"/>
      <c r="I4622" s="81"/>
      <c r="L4622" s="117"/>
      <c r="P4622" s="81"/>
    </row>
    <row r="4623" spans="6:16">
      <c r="F4623" s="76"/>
      <c r="G4623" s="117"/>
      <c r="I4623" s="81"/>
      <c r="L4623" s="117"/>
      <c r="P4623" s="81"/>
    </row>
    <row r="4624" spans="6:16">
      <c r="F4624" s="76"/>
      <c r="G4624" s="117"/>
      <c r="I4624" s="81"/>
      <c r="L4624" s="117"/>
      <c r="P4624" s="81"/>
    </row>
    <row r="4625" spans="6:16">
      <c r="F4625" s="76"/>
      <c r="G4625" s="117"/>
      <c r="I4625" s="81"/>
      <c r="L4625" s="117"/>
      <c r="P4625" s="81"/>
    </row>
    <row r="4626" spans="6:16">
      <c r="F4626" s="76"/>
      <c r="G4626" s="117"/>
      <c r="I4626" s="81"/>
      <c r="L4626" s="117"/>
      <c r="P4626" s="81"/>
    </row>
    <row r="4627" spans="6:16">
      <c r="F4627" s="76"/>
      <c r="G4627" s="117"/>
      <c r="I4627" s="81"/>
      <c r="L4627" s="117"/>
      <c r="P4627" s="81"/>
    </row>
    <row r="4628" spans="6:16">
      <c r="F4628" s="76"/>
      <c r="G4628" s="117"/>
      <c r="I4628" s="81"/>
      <c r="L4628" s="117"/>
      <c r="P4628" s="81"/>
    </row>
    <row r="4629" spans="6:16">
      <c r="F4629" s="76"/>
      <c r="G4629" s="117"/>
      <c r="I4629" s="81"/>
      <c r="L4629" s="117"/>
      <c r="P4629" s="81"/>
    </row>
    <row r="4630" spans="6:16">
      <c r="F4630" s="76"/>
      <c r="G4630" s="117"/>
      <c r="I4630" s="81"/>
      <c r="L4630" s="117"/>
      <c r="P4630" s="81"/>
    </row>
    <row r="4631" spans="6:16">
      <c r="F4631" s="76"/>
      <c r="G4631" s="117"/>
      <c r="I4631" s="81"/>
      <c r="L4631" s="117"/>
      <c r="P4631" s="81"/>
    </row>
    <row r="4632" spans="6:16">
      <c r="F4632" s="76"/>
      <c r="G4632" s="117"/>
      <c r="I4632" s="81"/>
      <c r="L4632" s="117"/>
      <c r="P4632" s="81"/>
    </row>
    <row r="4633" spans="6:16">
      <c r="F4633" s="76"/>
      <c r="G4633" s="117"/>
      <c r="I4633" s="81"/>
      <c r="L4633" s="117"/>
      <c r="P4633" s="81"/>
    </row>
    <row r="4634" spans="6:16">
      <c r="F4634" s="76"/>
      <c r="G4634" s="117"/>
      <c r="I4634" s="81"/>
      <c r="L4634" s="117"/>
      <c r="P4634" s="81"/>
    </row>
    <row r="4635" spans="6:16">
      <c r="F4635" s="76"/>
      <c r="G4635" s="117"/>
      <c r="I4635" s="81"/>
      <c r="L4635" s="117"/>
      <c r="P4635" s="81"/>
    </row>
    <row r="4636" spans="6:16">
      <c r="F4636" s="76"/>
      <c r="G4636" s="117"/>
      <c r="I4636" s="81"/>
      <c r="L4636" s="117"/>
      <c r="P4636" s="81"/>
    </row>
    <row r="4637" spans="6:16">
      <c r="F4637" s="76"/>
      <c r="G4637" s="117"/>
      <c r="I4637" s="81"/>
      <c r="L4637" s="117"/>
      <c r="P4637" s="81"/>
    </row>
    <row r="4638" spans="6:16">
      <c r="F4638" s="76"/>
      <c r="G4638" s="117"/>
      <c r="I4638" s="81"/>
      <c r="L4638" s="117"/>
      <c r="P4638" s="81"/>
    </row>
    <row r="4639" spans="6:16">
      <c r="F4639" s="76"/>
      <c r="G4639" s="117"/>
      <c r="I4639" s="81"/>
      <c r="L4639" s="117"/>
      <c r="P4639" s="81"/>
    </row>
    <row r="4640" spans="6:16">
      <c r="F4640" s="76"/>
      <c r="G4640" s="117"/>
      <c r="I4640" s="81"/>
      <c r="L4640" s="117"/>
      <c r="P4640" s="81"/>
    </row>
    <row r="4641" spans="6:16">
      <c r="F4641" s="76"/>
      <c r="G4641" s="117"/>
      <c r="I4641" s="81"/>
      <c r="L4641" s="117"/>
      <c r="P4641" s="81"/>
    </row>
    <row r="4642" spans="6:16">
      <c r="F4642" s="76"/>
      <c r="G4642" s="117"/>
      <c r="I4642" s="81"/>
      <c r="L4642" s="117"/>
      <c r="P4642" s="81"/>
    </row>
    <row r="4643" spans="6:16">
      <c r="F4643" s="76"/>
      <c r="G4643" s="117"/>
      <c r="I4643" s="81"/>
      <c r="L4643" s="117"/>
      <c r="P4643" s="81"/>
    </row>
    <row r="4644" spans="6:16">
      <c r="F4644" s="76"/>
      <c r="G4644" s="117"/>
      <c r="I4644" s="81"/>
      <c r="L4644" s="117"/>
      <c r="P4644" s="81"/>
    </row>
    <row r="4645" spans="6:16">
      <c r="F4645" s="76"/>
      <c r="G4645" s="117"/>
      <c r="I4645" s="81"/>
      <c r="L4645" s="117"/>
      <c r="P4645" s="81"/>
    </row>
    <row r="4646" spans="6:16">
      <c r="F4646" s="76"/>
      <c r="G4646" s="117"/>
      <c r="I4646" s="81"/>
      <c r="L4646" s="117"/>
      <c r="P4646" s="81"/>
    </row>
    <row r="4647" spans="6:16">
      <c r="F4647" s="76"/>
      <c r="G4647" s="117"/>
      <c r="I4647" s="81"/>
      <c r="L4647" s="117"/>
      <c r="P4647" s="81"/>
    </row>
    <row r="4648" spans="6:16">
      <c r="F4648" s="76"/>
      <c r="G4648" s="117"/>
      <c r="I4648" s="81"/>
      <c r="L4648" s="117"/>
      <c r="P4648" s="81"/>
    </row>
    <row r="4649" spans="6:16">
      <c r="F4649" s="76"/>
      <c r="G4649" s="117"/>
      <c r="I4649" s="81"/>
      <c r="L4649" s="117"/>
      <c r="P4649" s="81"/>
    </row>
    <row r="4650" spans="6:16">
      <c r="F4650" s="76"/>
      <c r="G4650" s="117"/>
      <c r="I4650" s="81"/>
      <c r="L4650" s="117"/>
      <c r="P4650" s="81"/>
    </row>
    <row r="4651" spans="6:16">
      <c r="F4651" s="76"/>
      <c r="G4651" s="117"/>
      <c r="I4651" s="81"/>
      <c r="L4651" s="117"/>
      <c r="P4651" s="81"/>
    </row>
    <row r="4652" spans="6:16">
      <c r="F4652" s="76"/>
      <c r="G4652" s="117"/>
      <c r="I4652" s="81"/>
      <c r="L4652" s="117"/>
      <c r="P4652" s="81"/>
    </row>
    <row r="4653" spans="6:16">
      <c r="F4653" s="76"/>
      <c r="G4653" s="117"/>
      <c r="I4653" s="81"/>
      <c r="L4653" s="117"/>
      <c r="P4653" s="81"/>
    </row>
    <row r="4654" spans="6:16">
      <c r="F4654" s="76"/>
      <c r="G4654" s="117"/>
      <c r="I4654" s="81"/>
      <c r="L4654" s="117"/>
      <c r="P4654" s="81"/>
    </row>
    <row r="4655" spans="6:16">
      <c r="F4655" s="76"/>
      <c r="G4655" s="117"/>
      <c r="I4655" s="81"/>
      <c r="L4655" s="117"/>
      <c r="P4655" s="81"/>
    </row>
    <row r="4656" spans="6:16">
      <c r="F4656" s="76"/>
      <c r="G4656" s="117"/>
      <c r="I4656" s="81"/>
      <c r="L4656" s="117"/>
      <c r="P4656" s="81"/>
    </row>
    <row r="4657" spans="6:16">
      <c r="F4657" s="76"/>
      <c r="G4657" s="117"/>
      <c r="I4657" s="81"/>
      <c r="L4657" s="117"/>
      <c r="P4657" s="81"/>
    </row>
    <row r="4658" spans="6:16">
      <c r="F4658" s="76"/>
      <c r="G4658" s="117"/>
      <c r="I4658" s="81"/>
      <c r="L4658" s="117"/>
      <c r="P4658" s="81"/>
    </row>
    <row r="4659" spans="6:16">
      <c r="F4659" s="76"/>
      <c r="G4659" s="117"/>
      <c r="I4659" s="81"/>
      <c r="L4659" s="117"/>
      <c r="P4659" s="81"/>
    </row>
    <row r="4660" spans="6:16">
      <c r="F4660" s="76"/>
      <c r="G4660" s="117"/>
      <c r="I4660" s="81"/>
      <c r="L4660" s="117"/>
      <c r="P4660" s="81"/>
    </row>
    <row r="4661" spans="6:16">
      <c r="F4661" s="76"/>
      <c r="G4661" s="117"/>
      <c r="I4661" s="81"/>
      <c r="L4661" s="117"/>
      <c r="P4661" s="81"/>
    </row>
    <row r="4662" spans="6:16">
      <c r="F4662" s="76"/>
      <c r="G4662" s="117"/>
      <c r="I4662" s="81"/>
      <c r="L4662" s="117"/>
      <c r="P4662" s="81"/>
    </row>
    <row r="4663" spans="6:16">
      <c r="F4663" s="76"/>
      <c r="G4663" s="117"/>
      <c r="I4663" s="81"/>
      <c r="L4663" s="117"/>
      <c r="P4663" s="81"/>
    </row>
    <row r="4664" spans="6:16">
      <c r="F4664" s="76"/>
      <c r="G4664" s="117"/>
      <c r="I4664" s="81"/>
      <c r="L4664" s="117"/>
      <c r="P4664" s="81"/>
    </row>
    <row r="4665" spans="6:16">
      <c r="F4665" s="76"/>
      <c r="G4665" s="117"/>
      <c r="I4665" s="81"/>
      <c r="L4665" s="117"/>
      <c r="P4665" s="81"/>
    </row>
    <row r="4666" spans="6:16">
      <c r="F4666" s="76"/>
      <c r="G4666" s="117"/>
      <c r="I4666" s="81"/>
      <c r="L4666" s="117"/>
      <c r="P4666" s="81"/>
    </row>
    <row r="4667" spans="6:16">
      <c r="F4667" s="76"/>
      <c r="G4667" s="117"/>
      <c r="I4667" s="81"/>
      <c r="L4667" s="117"/>
      <c r="P4667" s="81"/>
    </row>
    <row r="4668" spans="6:16">
      <c r="F4668" s="76"/>
      <c r="G4668" s="117"/>
      <c r="I4668" s="81"/>
      <c r="L4668" s="117"/>
      <c r="P4668" s="81"/>
    </row>
    <row r="4669" spans="6:16">
      <c r="F4669" s="76"/>
      <c r="G4669" s="117"/>
      <c r="I4669" s="81"/>
      <c r="L4669" s="117"/>
      <c r="P4669" s="81"/>
    </row>
    <row r="4670" spans="6:16">
      <c r="F4670" s="76"/>
      <c r="G4670" s="117"/>
      <c r="I4670" s="81"/>
      <c r="L4670" s="117"/>
      <c r="P4670" s="81"/>
    </row>
    <row r="4671" spans="6:16">
      <c r="F4671" s="76"/>
      <c r="G4671" s="117"/>
      <c r="I4671" s="81"/>
      <c r="L4671" s="117"/>
      <c r="P4671" s="81"/>
    </row>
    <row r="4672" spans="6:16">
      <c r="F4672" s="76"/>
      <c r="G4672" s="117"/>
      <c r="I4672" s="81"/>
      <c r="L4672" s="117"/>
      <c r="P4672" s="81"/>
    </row>
    <row r="4673" spans="6:16">
      <c r="F4673" s="76"/>
      <c r="G4673" s="117"/>
      <c r="I4673" s="81"/>
      <c r="L4673" s="117"/>
      <c r="P4673" s="81"/>
    </row>
    <row r="4674" spans="6:16">
      <c r="F4674" s="76"/>
      <c r="G4674" s="117"/>
      <c r="I4674" s="81"/>
      <c r="L4674" s="117"/>
      <c r="P4674" s="81"/>
    </row>
    <row r="4675" spans="6:16">
      <c r="F4675" s="76"/>
      <c r="G4675" s="117"/>
      <c r="I4675" s="81"/>
      <c r="L4675" s="117"/>
      <c r="P4675" s="81"/>
    </row>
    <row r="4676" spans="6:16">
      <c r="F4676" s="76"/>
      <c r="G4676" s="117"/>
      <c r="I4676" s="81"/>
      <c r="L4676" s="117"/>
      <c r="P4676" s="81"/>
    </row>
    <row r="4677" spans="6:16">
      <c r="F4677" s="76"/>
      <c r="G4677" s="117"/>
      <c r="I4677" s="81"/>
      <c r="L4677" s="117"/>
      <c r="P4677" s="81"/>
    </row>
    <row r="4678" spans="6:16">
      <c r="F4678" s="76"/>
      <c r="G4678" s="117"/>
      <c r="I4678" s="81"/>
      <c r="L4678" s="117"/>
      <c r="P4678" s="81"/>
    </row>
    <row r="4679" spans="6:16">
      <c r="F4679" s="76"/>
      <c r="G4679" s="117"/>
      <c r="I4679" s="81"/>
      <c r="L4679" s="117"/>
      <c r="P4679" s="81"/>
    </row>
    <row r="4680" spans="6:16">
      <c r="F4680" s="76"/>
      <c r="G4680" s="117"/>
      <c r="I4680" s="81"/>
      <c r="L4680" s="117"/>
      <c r="P4680" s="81"/>
    </row>
    <row r="4681" spans="6:16">
      <c r="F4681" s="76"/>
      <c r="G4681" s="117"/>
      <c r="I4681" s="81"/>
      <c r="L4681" s="117"/>
      <c r="P4681" s="81"/>
    </row>
    <row r="4682" spans="6:16">
      <c r="F4682" s="76"/>
      <c r="G4682" s="117"/>
      <c r="I4682" s="81"/>
      <c r="L4682" s="117"/>
      <c r="P4682" s="81"/>
    </row>
    <row r="4683" spans="6:16">
      <c r="F4683" s="76"/>
      <c r="G4683" s="117"/>
      <c r="I4683" s="81"/>
      <c r="L4683" s="117"/>
      <c r="P4683" s="81"/>
    </row>
    <row r="4684" spans="6:16">
      <c r="F4684" s="76"/>
      <c r="G4684" s="117"/>
      <c r="I4684" s="81"/>
      <c r="L4684" s="117"/>
      <c r="P4684" s="81"/>
    </row>
    <row r="4685" spans="6:16">
      <c r="F4685" s="76"/>
      <c r="G4685" s="117"/>
      <c r="I4685" s="81"/>
      <c r="L4685" s="117"/>
      <c r="P4685" s="81"/>
    </row>
    <row r="4686" spans="6:16">
      <c r="F4686" s="76"/>
      <c r="G4686" s="117"/>
      <c r="I4686" s="81"/>
      <c r="L4686" s="117"/>
      <c r="P4686" s="81"/>
    </row>
    <row r="4687" spans="6:16">
      <c r="F4687" s="76"/>
      <c r="G4687" s="117"/>
      <c r="I4687" s="81"/>
      <c r="L4687" s="117"/>
      <c r="P4687" s="81"/>
    </row>
    <row r="4688" spans="6:16">
      <c r="F4688" s="76"/>
      <c r="G4688" s="117"/>
      <c r="I4688" s="81"/>
      <c r="L4688" s="117"/>
      <c r="P4688" s="81"/>
    </row>
    <row r="4689" spans="6:16">
      <c r="F4689" s="76"/>
      <c r="G4689" s="117"/>
      <c r="I4689" s="81"/>
      <c r="L4689" s="117"/>
      <c r="P4689" s="81"/>
    </row>
    <row r="4690" spans="6:16">
      <c r="F4690" s="76"/>
      <c r="G4690" s="117"/>
      <c r="I4690" s="81"/>
      <c r="L4690" s="117"/>
      <c r="P4690" s="81"/>
    </row>
    <row r="4691" spans="6:16">
      <c r="F4691" s="76"/>
      <c r="G4691" s="117"/>
      <c r="I4691" s="81"/>
      <c r="L4691" s="117"/>
      <c r="P4691" s="81"/>
    </row>
    <row r="4692" spans="6:16">
      <c r="F4692" s="76"/>
      <c r="G4692" s="117"/>
      <c r="I4692" s="81"/>
      <c r="L4692" s="117"/>
      <c r="P4692" s="81"/>
    </row>
    <row r="4693" spans="6:16">
      <c r="F4693" s="76"/>
      <c r="G4693" s="117"/>
      <c r="I4693" s="81"/>
      <c r="L4693" s="117"/>
      <c r="P4693" s="81"/>
    </row>
    <row r="4694" spans="6:16">
      <c r="F4694" s="76"/>
      <c r="G4694" s="117"/>
      <c r="I4694" s="81"/>
      <c r="L4694" s="117"/>
      <c r="P4694" s="81"/>
    </row>
    <row r="4695" spans="6:16">
      <c r="F4695" s="76"/>
      <c r="G4695" s="117"/>
      <c r="I4695" s="81"/>
      <c r="L4695" s="117"/>
      <c r="P4695" s="81"/>
    </row>
    <row r="4696" spans="6:16">
      <c r="F4696" s="76"/>
      <c r="G4696" s="117"/>
      <c r="I4696" s="81"/>
      <c r="L4696" s="117"/>
      <c r="P4696" s="81"/>
    </row>
    <row r="4697" spans="6:16">
      <c r="F4697" s="76"/>
      <c r="G4697" s="117"/>
      <c r="I4697" s="81"/>
      <c r="L4697" s="117"/>
      <c r="P4697" s="81"/>
    </row>
    <row r="4698" spans="6:16">
      <c r="F4698" s="76"/>
      <c r="G4698" s="117"/>
      <c r="I4698" s="81"/>
      <c r="L4698" s="117"/>
      <c r="P4698" s="81"/>
    </row>
    <row r="4699" spans="6:16">
      <c r="F4699" s="76"/>
      <c r="G4699" s="117"/>
      <c r="I4699" s="81"/>
      <c r="L4699" s="117"/>
      <c r="P4699" s="81"/>
    </row>
    <row r="4700" spans="6:16">
      <c r="F4700" s="76"/>
      <c r="G4700" s="117"/>
      <c r="I4700" s="81"/>
      <c r="L4700" s="117"/>
      <c r="P4700" s="81"/>
    </row>
    <row r="4701" spans="6:16">
      <c r="F4701" s="76"/>
      <c r="G4701" s="117"/>
      <c r="I4701" s="81"/>
      <c r="L4701" s="117"/>
      <c r="P4701" s="81"/>
    </row>
    <row r="4702" spans="6:16">
      <c r="F4702" s="76"/>
      <c r="G4702" s="117"/>
      <c r="I4702" s="81"/>
      <c r="L4702" s="117"/>
      <c r="P4702" s="81"/>
    </row>
    <row r="4703" spans="6:16">
      <c r="F4703" s="76"/>
      <c r="G4703" s="117"/>
      <c r="I4703" s="81"/>
      <c r="L4703" s="117"/>
      <c r="P4703" s="81"/>
    </row>
    <row r="4704" spans="6:16">
      <c r="F4704" s="76"/>
      <c r="G4704" s="117"/>
      <c r="I4704" s="81"/>
      <c r="L4704" s="117"/>
      <c r="P4704" s="81"/>
    </row>
    <row r="4705" spans="6:16">
      <c r="F4705" s="76"/>
      <c r="G4705" s="117"/>
      <c r="I4705" s="81"/>
      <c r="L4705" s="117"/>
      <c r="P4705" s="81"/>
    </row>
    <row r="4706" spans="6:16">
      <c r="F4706" s="76"/>
      <c r="G4706" s="117"/>
      <c r="I4706" s="81"/>
      <c r="L4706" s="117"/>
      <c r="P4706" s="81"/>
    </row>
    <row r="4707" spans="6:16">
      <c r="F4707" s="76"/>
      <c r="G4707" s="117"/>
      <c r="I4707" s="81"/>
      <c r="L4707" s="117"/>
      <c r="P4707" s="81"/>
    </row>
    <row r="4708" spans="6:16">
      <c r="F4708" s="76"/>
      <c r="G4708" s="117"/>
      <c r="I4708" s="81"/>
      <c r="L4708" s="117"/>
      <c r="P4708" s="81"/>
    </row>
    <row r="4709" spans="6:16">
      <c r="F4709" s="76"/>
      <c r="G4709" s="117"/>
      <c r="I4709" s="81"/>
      <c r="L4709" s="117"/>
      <c r="P4709" s="81"/>
    </row>
    <row r="4710" spans="6:16">
      <c r="F4710" s="76"/>
      <c r="G4710" s="117"/>
      <c r="I4710" s="81"/>
      <c r="L4710" s="117"/>
      <c r="P4710" s="81"/>
    </row>
    <row r="4711" spans="6:16">
      <c r="F4711" s="76"/>
      <c r="G4711" s="117"/>
      <c r="I4711" s="81"/>
      <c r="L4711" s="117"/>
      <c r="P4711" s="81"/>
    </row>
    <row r="4712" spans="6:16">
      <c r="F4712" s="76"/>
      <c r="G4712" s="117"/>
      <c r="I4712" s="81"/>
      <c r="L4712" s="117"/>
      <c r="P4712" s="81"/>
    </row>
    <row r="4713" spans="6:16">
      <c r="F4713" s="76"/>
      <c r="G4713" s="117"/>
      <c r="I4713" s="81"/>
      <c r="L4713" s="117"/>
      <c r="P4713" s="81"/>
    </row>
    <row r="4714" spans="6:16">
      <c r="F4714" s="76"/>
      <c r="G4714" s="117"/>
      <c r="I4714" s="81"/>
      <c r="L4714" s="117"/>
      <c r="P4714" s="81"/>
    </row>
    <row r="4715" spans="6:16">
      <c r="F4715" s="76"/>
      <c r="G4715" s="117"/>
      <c r="I4715" s="81"/>
      <c r="L4715" s="117"/>
      <c r="P4715" s="81"/>
    </row>
    <row r="4716" spans="6:16">
      <c r="F4716" s="76"/>
      <c r="G4716" s="117"/>
      <c r="I4716" s="81"/>
      <c r="L4716" s="117"/>
      <c r="P4716" s="81"/>
    </row>
    <row r="4717" spans="6:16">
      <c r="F4717" s="76"/>
      <c r="G4717" s="117"/>
      <c r="I4717" s="81"/>
      <c r="L4717" s="117"/>
      <c r="P4717" s="81"/>
    </row>
    <row r="4718" spans="6:16">
      <c r="F4718" s="76"/>
      <c r="G4718" s="117"/>
      <c r="I4718" s="81"/>
      <c r="L4718" s="117"/>
      <c r="P4718" s="81"/>
    </row>
    <row r="4719" spans="6:16">
      <c r="F4719" s="76"/>
      <c r="G4719" s="117"/>
      <c r="I4719" s="81"/>
      <c r="L4719" s="117"/>
      <c r="P4719" s="81"/>
    </row>
    <row r="4720" spans="6:16">
      <c r="F4720" s="76"/>
      <c r="G4720" s="117"/>
      <c r="I4720" s="81"/>
      <c r="L4720" s="117"/>
      <c r="P4720" s="81"/>
    </row>
    <row r="4721" spans="6:16">
      <c r="F4721" s="76"/>
      <c r="G4721" s="117"/>
      <c r="I4721" s="81"/>
      <c r="L4721" s="117"/>
      <c r="P4721" s="81"/>
    </row>
    <row r="4722" spans="6:16">
      <c r="F4722" s="76"/>
      <c r="G4722" s="117"/>
      <c r="I4722" s="81"/>
      <c r="L4722" s="117"/>
      <c r="P4722" s="81"/>
    </row>
    <row r="4723" spans="6:16">
      <c r="F4723" s="76"/>
      <c r="G4723" s="117"/>
      <c r="I4723" s="81"/>
      <c r="L4723" s="117"/>
      <c r="P4723" s="81"/>
    </row>
    <row r="4724" spans="6:16">
      <c r="F4724" s="76"/>
      <c r="G4724" s="117"/>
      <c r="I4724" s="81"/>
      <c r="L4724" s="117"/>
      <c r="P4724" s="81"/>
    </row>
    <row r="4725" spans="6:16">
      <c r="F4725" s="76"/>
      <c r="G4725" s="117"/>
      <c r="I4725" s="81"/>
      <c r="L4725" s="117"/>
      <c r="P4725" s="81"/>
    </row>
    <row r="4726" spans="6:16">
      <c r="F4726" s="76"/>
      <c r="G4726" s="117"/>
      <c r="I4726" s="81"/>
      <c r="L4726" s="117"/>
      <c r="P4726" s="81"/>
    </row>
    <row r="4727" spans="6:16">
      <c r="F4727" s="76"/>
      <c r="G4727" s="117"/>
      <c r="I4727" s="81"/>
      <c r="L4727" s="117"/>
      <c r="P4727" s="81"/>
    </row>
    <row r="4728" spans="6:16">
      <c r="F4728" s="76"/>
      <c r="G4728" s="117"/>
      <c r="I4728" s="81"/>
      <c r="L4728" s="117"/>
      <c r="P4728" s="81"/>
    </row>
    <row r="4729" spans="6:16">
      <c r="F4729" s="76"/>
      <c r="G4729" s="117"/>
      <c r="I4729" s="81"/>
      <c r="L4729" s="117"/>
      <c r="P4729" s="81"/>
    </row>
    <row r="4730" spans="6:16">
      <c r="F4730" s="76"/>
      <c r="G4730" s="117"/>
      <c r="I4730" s="81"/>
      <c r="L4730" s="117"/>
      <c r="P4730" s="81"/>
    </row>
    <row r="4731" spans="6:16">
      <c r="F4731" s="76"/>
      <c r="G4731" s="117"/>
      <c r="I4731" s="81"/>
      <c r="L4731" s="117"/>
      <c r="P4731" s="81"/>
    </row>
    <row r="4732" spans="6:16">
      <c r="F4732" s="76"/>
      <c r="G4732" s="117"/>
      <c r="I4732" s="81"/>
      <c r="L4732" s="117"/>
      <c r="P4732" s="81"/>
    </row>
    <row r="4733" spans="6:16">
      <c r="F4733" s="76"/>
      <c r="G4733" s="117"/>
      <c r="I4733" s="81"/>
      <c r="L4733" s="117"/>
      <c r="P4733" s="81"/>
    </row>
    <row r="4734" spans="6:16">
      <c r="F4734" s="76"/>
      <c r="G4734" s="117"/>
      <c r="I4734" s="81"/>
      <c r="L4734" s="117"/>
      <c r="P4734" s="81"/>
    </row>
    <row r="4735" spans="6:16">
      <c r="F4735" s="76"/>
      <c r="G4735" s="117"/>
      <c r="I4735" s="81"/>
      <c r="L4735" s="117"/>
      <c r="P4735" s="81"/>
    </row>
    <row r="4736" spans="6:16">
      <c r="F4736" s="76"/>
      <c r="G4736" s="117"/>
      <c r="I4736" s="81"/>
      <c r="L4736" s="117"/>
      <c r="P4736" s="81"/>
    </row>
    <row r="4737" spans="6:16">
      <c r="F4737" s="76"/>
      <c r="G4737" s="117"/>
      <c r="I4737" s="81"/>
      <c r="L4737" s="117"/>
      <c r="P4737" s="81"/>
    </row>
    <row r="4738" spans="6:16">
      <c r="F4738" s="76"/>
      <c r="G4738" s="117"/>
      <c r="I4738" s="81"/>
      <c r="L4738" s="117"/>
      <c r="P4738" s="81"/>
    </row>
    <row r="4739" spans="6:16">
      <c r="F4739" s="76"/>
      <c r="G4739" s="117"/>
      <c r="I4739" s="81"/>
      <c r="L4739" s="117"/>
      <c r="P4739" s="81"/>
    </row>
    <row r="4740" spans="6:16">
      <c r="F4740" s="76"/>
      <c r="G4740" s="117"/>
      <c r="I4740" s="81"/>
      <c r="L4740" s="117"/>
      <c r="P4740" s="81"/>
    </row>
    <row r="4741" spans="6:16">
      <c r="F4741" s="76"/>
      <c r="G4741" s="117"/>
      <c r="I4741" s="81"/>
      <c r="L4741" s="117"/>
      <c r="P4741" s="81"/>
    </row>
    <row r="4742" spans="6:16">
      <c r="F4742" s="76"/>
      <c r="G4742" s="117"/>
      <c r="I4742" s="81"/>
      <c r="L4742" s="117"/>
      <c r="P4742" s="81"/>
    </row>
    <row r="4743" spans="6:16">
      <c r="F4743" s="76"/>
      <c r="G4743" s="117"/>
      <c r="I4743" s="81"/>
      <c r="L4743" s="117"/>
      <c r="P4743" s="81"/>
    </row>
    <row r="4744" spans="6:16">
      <c r="F4744" s="76"/>
      <c r="G4744" s="117"/>
      <c r="I4744" s="81"/>
      <c r="L4744" s="117"/>
      <c r="P4744" s="81"/>
    </row>
    <row r="4745" spans="6:16">
      <c r="F4745" s="76"/>
      <c r="G4745" s="117"/>
      <c r="I4745" s="81"/>
      <c r="L4745" s="117"/>
      <c r="P4745" s="81"/>
    </row>
    <row r="4746" spans="6:16">
      <c r="F4746" s="76"/>
      <c r="G4746" s="117"/>
      <c r="I4746" s="81"/>
      <c r="L4746" s="117"/>
      <c r="P4746" s="81"/>
    </row>
    <row r="4747" spans="6:16">
      <c r="F4747" s="76"/>
      <c r="G4747" s="117"/>
      <c r="I4747" s="81"/>
      <c r="L4747" s="117"/>
      <c r="P4747" s="81"/>
    </row>
    <row r="4748" spans="6:16">
      <c r="F4748" s="76"/>
      <c r="G4748" s="117"/>
      <c r="I4748" s="81"/>
      <c r="L4748" s="117"/>
      <c r="P4748" s="81"/>
    </row>
    <row r="4749" spans="6:16">
      <c r="F4749" s="76"/>
      <c r="G4749" s="117"/>
      <c r="I4749" s="81"/>
      <c r="L4749" s="117"/>
      <c r="P4749" s="81"/>
    </row>
    <row r="4750" spans="6:16">
      <c r="F4750" s="76"/>
      <c r="G4750" s="117"/>
      <c r="I4750" s="81"/>
      <c r="L4750" s="117"/>
      <c r="P4750" s="81"/>
    </row>
    <row r="4751" spans="6:16">
      <c r="F4751" s="76"/>
      <c r="G4751" s="117"/>
      <c r="I4751" s="81"/>
      <c r="L4751" s="117"/>
      <c r="P4751" s="81"/>
    </row>
    <row r="4752" spans="6:16">
      <c r="F4752" s="76"/>
      <c r="G4752" s="117"/>
      <c r="I4752" s="81"/>
      <c r="L4752" s="117"/>
      <c r="P4752" s="81"/>
    </row>
    <row r="4753" spans="6:16">
      <c r="F4753" s="76"/>
      <c r="G4753" s="117"/>
      <c r="I4753" s="81"/>
      <c r="L4753" s="117"/>
      <c r="P4753" s="81"/>
    </row>
    <row r="4754" spans="6:16">
      <c r="F4754" s="76"/>
      <c r="G4754" s="117"/>
      <c r="I4754" s="81"/>
      <c r="L4754" s="117"/>
      <c r="P4754" s="81"/>
    </row>
    <row r="4755" spans="6:16">
      <c r="F4755" s="76"/>
      <c r="G4755" s="117"/>
      <c r="I4755" s="81"/>
      <c r="L4755" s="117"/>
      <c r="P4755" s="81"/>
    </row>
    <row r="4756" spans="6:16">
      <c r="F4756" s="76"/>
      <c r="G4756" s="117"/>
      <c r="I4756" s="81"/>
      <c r="L4756" s="117"/>
      <c r="P4756" s="81"/>
    </row>
    <row r="4757" spans="6:16">
      <c r="F4757" s="76"/>
      <c r="G4757" s="117"/>
      <c r="I4757" s="81"/>
      <c r="L4757" s="117"/>
      <c r="P4757" s="81"/>
    </row>
    <row r="4758" spans="6:16">
      <c r="F4758" s="76"/>
      <c r="G4758" s="117"/>
      <c r="I4758" s="81"/>
      <c r="L4758" s="117"/>
      <c r="P4758" s="81"/>
    </row>
    <row r="4759" spans="6:16">
      <c r="F4759" s="76"/>
      <c r="G4759" s="117"/>
      <c r="I4759" s="81"/>
      <c r="L4759" s="117"/>
      <c r="P4759" s="81"/>
    </row>
    <row r="4760" spans="6:16">
      <c r="F4760" s="76"/>
      <c r="G4760" s="117"/>
      <c r="I4760" s="81"/>
      <c r="L4760" s="117"/>
      <c r="P4760" s="81"/>
    </row>
    <row r="4761" spans="6:16">
      <c r="F4761" s="76"/>
      <c r="G4761" s="117"/>
      <c r="I4761" s="81"/>
      <c r="L4761" s="117"/>
      <c r="P4761" s="81"/>
    </row>
    <row r="4762" spans="6:16">
      <c r="F4762" s="76"/>
      <c r="G4762" s="117"/>
      <c r="I4762" s="81"/>
      <c r="L4762" s="117"/>
      <c r="P4762" s="81"/>
    </row>
    <row r="4763" spans="6:16">
      <c r="F4763" s="76"/>
      <c r="G4763" s="117"/>
      <c r="I4763" s="81"/>
      <c r="L4763" s="117"/>
      <c r="P4763" s="81"/>
    </row>
    <row r="4764" spans="6:16">
      <c r="F4764" s="76"/>
      <c r="G4764" s="117"/>
      <c r="I4764" s="81"/>
      <c r="L4764" s="117"/>
      <c r="P4764" s="81"/>
    </row>
    <row r="4765" spans="6:16">
      <c r="F4765" s="76"/>
      <c r="G4765" s="117"/>
      <c r="I4765" s="81"/>
      <c r="L4765" s="117"/>
      <c r="P4765" s="81"/>
    </row>
    <row r="4766" spans="6:16">
      <c r="F4766" s="76"/>
      <c r="G4766" s="117"/>
      <c r="I4766" s="81"/>
      <c r="L4766" s="117"/>
      <c r="P4766" s="81"/>
    </row>
    <row r="4767" spans="6:16">
      <c r="F4767" s="76"/>
      <c r="G4767" s="117"/>
      <c r="I4767" s="81"/>
      <c r="L4767" s="117"/>
      <c r="P4767" s="81"/>
    </row>
    <row r="4768" spans="6:16">
      <c r="F4768" s="76"/>
      <c r="G4768" s="117"/>
      <c r="I4768" s="81"/>
      <c r="L4768" s="117"/>
      <c r="P4768" s="81"/>
    </row>
    <row r="4769" spans="6:16">
      <c r="F4769" s="76"/>
      <c r="G4769" s="117"/>
      <c r="I4769" s="81"/>
      <c r="L4769" s="117"/>
      <c r="P4769" s="81"/>
    </row>
    <row r="4770" spans="6:16">
      <c r="F4770" s="76"/>
      <c r="G4770" s="117"/>
      <c r="I4770" s="81"/>
      <c r="L4770" s="117"/>
      <c r="P4770" s="81"/>
    </row>
    <row r="4771" spans="6:16">
      <c r="F4771" s="76"/>
      <c r="G4771" s="117"/>
      <c r="I4771" s="81"/>
      <c r="L4771" s="117"/>
      <c r="P4771" s="81"/>
    </row>
    <row r="4772" spans="6:16">
      <c r="F4772" s="76"/>
      <c r="G4772" s="117"/>
      <c r="I4772" s="81"/>
      <c r="L4772" s="117"/>
      <c r="P4772" s="81"/>
    </row>
    <row r="4773" spans="6:16">
      <c r="F4773" s="76"/>
      <c r="G4773" s="117"/>
      <c r="I4773" s="81"/>
      <c r="L4773" s="117"/>
      <c r="P4773" s="81"/>
    </row>
    <row r="4774" spans="6:16">
      <c r="F4774" s="76"/>
      <c r="G4774" s="117"/>
      <c r="I4774" s="81"/>
      <c r="L4774" s="117"/>
      <c r="P4774" s="81"/>
    </row>
    <row r="4775" spans="6:16">
      <c r="F4775" s="76"/>
      <c r="G4775" s="117"/>
      <c r="I4775" s="81"/>
      <c r="L4775" s="117"/>
      <c r="P4775" s="81"/>
    </row>
    <row r="4776" spans="6:16">
      <c r="F4776" s="76"/>
      <c r="G4776" s="117"/>
      <c r="I4776" s="81"/>
      <c r="L4776" s="117"/>
      <c r="P4776" s="81"/>
    </row>
    <row r="4777" spans="6:16">
      <c r="F4777" s="76"/>
      <c r="G4777" s="117"/>
      <c r="I4777" s="81"/>
      <c r="L4777" s="117"/>
      <c r="P4777" s="81"/>
    </row>
    <row r="4778" spans="6:16">
      <c r="F4778" s="76"/>
      <c r="G4778" s="117"/>
      <c r="I4778" s="81"/>
      <c r="L4778" s="117"/>
      <c r="P4778" s="81"/>
    </row>
    <row r="4779" spans="6:16">
      <c r="F4779" s="76"/>
      <c r="G4779" s="117"/>
      <c r="I4779" s="81"/>
      <c r="L4779" s="117"/>
      <c r="P4779" s="81"/>
    </row>
    <row r="4780" spans="6:16">
      <c r="F4780" s="76"/>
      <c r="G4780" s="117"/>
      <c r="I4780" s="81"/>
      <c r="L4780" s="117"/>
      <c r="P4780" s="81"/>
    </row>
    <row r="4781" spans="6:16">
      <c r="F4781" s="76"/>
      <c r="G4781" s="117"/>
      <c r="I4781" s="81"/>
      <c r="L4781" s="117"/>
      <c r="P4781" s="81"/>
    </row>
    <row r="4782" spans="6:16">
      <c r="F4782" s="76"/>
      <c r="G4782" s="117"/>
      <c r="I4782" s="81"/>
      <c r="L4782" s="117"/>
      <c r="P4782" s="81"/>
    </row>
    <row r="4783" spans="6:16">
      <c r="F4783" s="76"/>
      <c r="G4783" s="117"/>
      <c r="I4783" s="81"/>
      <c r="L4783" s="117"/>
      <c r="P4783" s="81"/>
    </row>
    <row r="4784" spans="6:16">
      <c r="F4784" s="76"/>
      <c r="G4784" s="117"/>
      <c r="I4784" s="81"/>
      <c r="L4784" s="117"/>
      <c r="P4784" s="81"/>
    </row>
    <row r="4785" spans="6:16">
      <c r="F4785" s="76"/>
      <c r="G4785" s="117"/>
      <c r="I4785" s="81"/>
      <c r="L4785" s="117"/>
      <c r="P4785" s="81"/>
    </row>
    <row r="4786" spans="6:16">
      <c r="F4786" s="76"/>
      <c r="G4786" s="117"/>
      <c r="I4786" s="81"/>
      <c r="L4786" s="117"/>
      <c r="P4786" s="81"/>
    </row>
    <row r="4787" spans="6:16">
      <c r="F4787" s="76"/>
      <c r="G4787" s="117"/>
      <c r="I4787" s="81"/>
      <c r="L4787" s="117"/>
      <c r="P4787" s="81"/>
    </row>
    <row r="4788" spans="6:16">
      <c r="F4788" s="76"/>
      <c r="G4788" s="117"/>
      <c r="I4788" s="81"/>
      <c r="L4788" s="117"/>
      <c r="P4788" s="81"/>
    </row>
    <row r="4789" spans="6:16">
      <c r="F4789" s="76"/>
      <c r="G4789" s="117"/>
      <c r="I4789" s="81"/>
      <c r="L4789" s="117"/>
      <c r="P4789" s="81"/>
    </row>
    <row r="4790" spans="6:16">
      <c r="F4790" s="76"/>
      <c r="G4790" s="117"/>
      <c r="I4790" s="81"/>
      <c r="L4790" s="117"/>
      <c r="P4790" s="81"/>
    </row>
    <row r="4791" spans="6:16">
      <c r="F4791" s="76"/>
      <c r="G4791" s="117"/>
      <c r="I4791" s="81"/>
      <c r="L4791" s="117"/>
      <c r="P4791" s="81"/>
    </row>
    <row r="4792" spans="6:16">
      <c r="F4792" s="76"/>
      <c r="G4792" s="117"/>
      <c r="I4792" s="81"/>
      <c r="L4792" s="117"/>
      <c r="P4792" s="81"/>
    </row>
    <row r="4793" spans="6:16">
      <c r="F4793" s="76"/>
      <c r="G4793" s="117"/>
      <c r="I4793" s="81"/>
      <c r="L4793" s="117"/>
      <c r="P4793" s="81"/>
    </row>
    <row r="4794" spans="6:16">
      <c r="F4794" s="76"/>
      <c r="G4794" s="117"/>
      <c r="I4794" s="81"/>
      <c r="L4794" s="117"/>
      <c r="P4794" s="81"/>
    </row>
    <row r="4795" spans="6:16">
      <c r="F4795" s="76"/>
      <c r="G4795" s="117"/>
      <c r="I4795" s="81"/>
      <c r="L4795" s="117"/>
      <c r="P4795" s="81"/>
    </row>
    <row r="4796" spans="6:16">
      <c r="F4796" s="76"/>
      <c r="G4796" s="117"/>
      <c r="I4796" s="81"/>
      <c r="L4796" s="117"/>
      <c r="P4796" s="81"/>
    </row>
    <row r="4797" spans="6:16">
      <c r="F4797" s="76"/>
      <c r="G4797" s="117"/>
      <c r="I4797" s="81"/>
      <c r="L4797" s="117"/>
      <c r="P4797" s="81"/>
    </row>
    <row r="4798" spans="6:16">
      <c r="F4798" s="76"/>
      <c r="G4798" s="117"/>
      <c r="I4798" s="81"/>
      <c r="L4798" s="117"/>
      <c r="P4798" s="81"/>
    </row>
    <row r="4799" spans="6:16">
      <c r="F4799" s="76"/>
      <c r="G4799" s="117"/>
      <c r="I4799" s="81"/>
      <c r="L4799" s="117"/>
      <c r="P4799" s="81"/>
    </row>
    <row r="4800" spans="6:16">
      <c r="F4800" s="76"/>
      <c r="G4800" s="117"/>
      <c r="I4800" s="81"/>
      <c r="L4800" s="117"/>
      <c r="P4800" s="81"/>
    </row>
    <row r="4801" spans="6:16">
      <c r="F4801" s="76"/>
      <c r="G4801" s="117"/>
      <c r="I4801" s="81"/>
      <c r="L4801" s="117"/>
      <c r="P4801" s="81"/>
    </row>
    <row r="4802" spans="6:16">
      <c r="F4802" s="76"/>
      <c r="G4802" s="117"/>
      <c r="I4802" s="81"/>
      <c r="L4802" s="117"/>
      <c r="P4802" s="81"/>
    </row>
    <row r="4803" spans="6:16">
      <c r="F4803" s="76"/>
      <c r="G4803" s="117"/>
      <c r="I4803" s="81"/>
      <c r="L4803" s="117"/>
      <c r="P4803" s="81"/>
    </row>
    <row r="4804" spans="6:16">
      <c r="F4804" s="76"/>
      <c r="G4804" s="117"/>
      <c r="I4804" s="81"/>
      <c r="L4804" s="117"/>
      <c r="P4804" s="81"/>
    </row>
    <row r="4805" spans="6:16">
      <c r="F4805" s="76"/>
      <c r="G4805" s="117"/>
      <c r="I4805" s="81"/>
      <c r="L4805" s="117"/>
      <c r="P4805" s="81"/>
    </row>
    <row r="4806" spans="6:16">
      <c r="F4806" s="76"/>
      <c r="G4806" s="117"/>
      <c r="I4806" s="81"/>
      <c r="L4806" s="117"/>
      <c r="P4806" s="81"/>
    </row>
    <row r="4807" spans="6:16">
      <c r="F4807" s="76"/>
      <c r="G4807" s="117"/>
      <c r="I4807" s="81"/>
      <c r="L4807" s="117"/>
      <c r="P4807" s="81"/>
    </row>
    <row r="4808" spans="6:16">
      <c r="F4808" s="76"/>
      <c r="G4808" s="117"/>
      <c r="I4808" s="81"/>
      <c r="L4808" s="117"/>
      <c r="P4808" s="81"/>
    </row>
    <row r="4809" spans="6:16">
      <c r="F4809" s="76"/>
      <c r="G4809" s="117"/>
      <c r="I4809" s="81"/>
      <c r="L4809" s="117"/>
      <c r="P4809" s="81"/>
    </row>
    <row r="4810" spans="6:16">
      <c r="F4810" s="76"/>
      <c r="G4810" s="117"/>
      <c r="I4810" s="81"/>
      <c r="L4810" s="117"/>
      <c r="P4810" s="81"/>
    </row>
    <row r="4811" spans="6:16">
      <c r="F4811" s="76"/>
      <c r="G4811" s="117"/>
      <c r="I4811" s="81"/>
      <c r="L4811" s="117"/>
      <c r="P4811" s="81"/>
    </row>
    <row r="4812" spans="6:16">
      <c r="F4812" s="76"/>
      <c r="G4812" s="117"/>
      <c r="I4812" s="81"/>
      <c r="L4812" s="117"/>
      <c r="P4812" s="81"/>
    </row>
    <row r="4813" spans="6:16">
      <c r="F4813" s="76"/>
      <c r="G4813" s="117"/>
      <c r="I4813" s="81"/>
      <c r="L4813" s="117"/>
      <c r="P4813" s="81"/>
    </row>
    <row r="4814" spans="6:16">
      <c r="F4814" s="76"/>
      <c r="G4814" s="117"/>
      <c r="I4814" s="81"/>
      <c r="L4814" s="117"/>
      <c r="P4814" s="81"/>
    </row>
    <row r="4815" spans="6:16">
      <c r="F4815" s="76"/>
      <c r="G4815" s="117"/>
      <c r="I4815" s="81"/>
      <c r="L4815" s="117"/>
      <c r="P4815" s="81"/>
    </row>
    <row r="4816" spans="6:16">
      <c r="F4816" s="76"/>
      <c r="G4816" s="117"/>
      <c r="I4816" s="81"/>
      <c r="L4816" s="117"/>
      <c r="P4816" s="81"/>
    </row>
    <row r="4817" spans="6:16">
      <c r="F4817" s="76"/>
      <c r="G4817" s="117"/>
      <c r="I4817" s="81"/>
      <c r="L4817" s="117"/>
      <c r="P4817" s="81"/>
    </row>
    <row r="4818" spans="6:16">
      <c r="F4818" s="76"/>
      <c r="G4818" s="117"/>
      <c r="I4818" s="81"/>
      <c r="L4818" s="117"/>
      <c r="P4818" s="81"/>
    </row>
    <row r="4819" spans="6:16">
      <c r="F4819" s="76"/>
      <c r="G4819" s="117"/>
      <c r="I4819" s="81"/>
      <c r="L4819" s="117"/>
      <c r="P4819" s="81"/>
    </row>
    <row r="4820" spans="6:16">
      <c r="F4820" s="76"/>
      <c r="G4820" s="117"/>
      <c r="I4820" s="81"/>
      <c r="L4820" s="117"/>
      <c r="P4820" s="81"/>
    </row>
    <row r="4821" spans="6:16">
      <c r="F4821" s="76"/>
      <c r="G4821" s="117"/>
      <c r="I4821" s="81"/>
      <c r="L4821" s="117"/>
      <c r="P4821" s="81"/>
    </row>
    <row r="4822" spans="6:16">
      <c r="F4822" s="76"/>
      <c r="G4822" s="117"/>
      <c r="I4822" s="81"/>
      <c r="L4822" s="117"/>
      <c r="P4822" s="81"/>
    </row>
    <row r="4823" spans="6:16">
      <c r="F4823" s="76"/>
      <c r="G4823" s="117"/>
      <c r="I4823" s="81"/>
      <c r="L4823" s="117"/>
      <c r="P4823" s="81"/>
    </row>
    <row r="4824" spans="6:16">
      <c r="F4824" s="76"/>
      <c r="G4824" s="117"/>
      <c r="I4824" s="81"/>
      <c r="L4824" s="117"/>
      <c r="P4824" s="81"/>
    </row>
    <row r="4825" spans="6:16">
      <c r="F4825" s="76"/>
      <c r="G4825" s="117"/>
      <c r="I4825" s="81"/>
      <c r="L4825" s="117"/>
      <c r="P4825" s="81"/>
    </row>
    <row r="4826" spans="6:16">
      <c r="F4826" s="76"/>
      <c r="G4826" s="117"/>
      <c r="I4826" s="81"/>
      <c r="L4826" s="117"/>
      <c r="P4826" s="81"/>
    </row>
    <row r="4827" spans="6:16">
      <c r="F4827" s="76"/>
      <c r="G4827" s="117"/>
      <c r="I4827" s="81"/>
      <c r="L4827" s="117"/>
      <c r="P4827" s="81"/>
    </row>
    <row r="4828" spans="6:16">
      <c r="F4828" s="76"/>
      <c r="G4828" s="117"/>
      <c r="I4828" s="81"/>
      <c r="L4828" s="117"/>
      <c r="P4828" s="81"/>
    </row>
    <row r="4829" spans="6:16">
      <c r="F4829" s="76"/>
      <c r="G4829" s="117"/>
      <c r="I4829" s="81"/>
      <c r="L4829" s="117"/>
      <c r="P4829" s="81"/>
    </row>
    <row r="4830" spans="6:16">
      <c r="F4830" s="76"/>
      <c r="G4830" s="117"/>
      <c r="I4830" s="81"/>
      <c r="L4830" s="117"/>
      <c r="P4830" s="81"/>
    </row>
    <row r="4831" spans="6:16">
      <c r="F4831" s="76"/>
      <c r="G4831" s="117"/>
      <c r="I4831" s="81"/>
      <c r="L4831" s="117"/>
      <c r="P4831" s="81"/>
    </row>
    <row r="4832" spans="6:16">
      <c r="F4832" s="76"/>
      <c r="G4832" s="117"/>
      <c r="I4832" s="81"/>
      <c r="L4832" s="117"/>
      <c r="P4832" s="81"/>
    </row>
    <row r="4833" spans="6:16">
      <c r="F4833" s="76"/>
      <c r="G4833" s="117"/>
      <c r="I4833" s="81"/>
      <c r="L4833" s="117"/>
      <c r="P4833" s="81"/>
    </row>
    <row r="4834" spans="6:16">
      <c r="F4834" s="76"/>
      <c r="G4834" s="117"/>
      <c r="I4834" s="81"/>
      <c r="L4834" s="117"/>
      <c r="P4834" s="81"/>
    </row>
    <row r="4835" spans="6:16">
      <c r="F4835" s="76"/>
      <c r="G4835" s="117"/>
      <c r="I4835" s="81"/>
      <c r="L4835" s="117"/>
      <c r="P4835" s="81"/>
    </row>
    <row r="4836" spans="6:16">
      <c r="F4836" s="76"/>
      <c r="G4836" s="117"/>
      <c r="I4836" s="81"/>
      <c r="L4836" s="117"/>
      <c r="P4836" s="81"/>
    </row>
    <row r="4837" spans="6:16">
      <c r="F4837" s="76"/>
      <c r="G4837" s="117"/>
      <c r="I4837" s="81"/>
      <c r="L4837" s="117"/>
      <c r="P4837" s="81"/>
    </row>
    <row r="4838" spans="6:16">
      <c r="F4838" s="76"/>
      <c r="G4838" s="117"/>
      <c r="I4838" s="81"/>
      <c r="L4838" s="117"/>
      <c r="P4838" s="81"/>
    </row>
    <row r="4839" spans="6:16">
      <c r="F4839" s="76"/>
      <c r="G4839" s="117"/>
      <c r="I4839" s="81"/>
      <c r="L4839" s="117"/>
      <c r="P4839" s="81"/>
    </row>
    <row r="4840" spans="6:16">
      <c r="F4840" s="76"/>
      <c r="G4840" s="117"/>
      <c r="I4840" s="81"/>
      <c r="L4840" s="117"/>
      <c r="P4840" s="81"/>
    </row>
    <row r="4841" spans="6:16">
      <c r="F4841" s="76"/>
      <c r="G4841" s="117"/>
      <c r="I4841" s="81"/>
      <c r="L4841" s="117"/>
      <c r="P4841" s="81"/>
    </row>
    <row r="4842" spans="6:16">
      <c r="F4842" s="76"/>
      <c r="G4842" s="117"/>
      <c r="I4842" s="81"/>
      <c r="L4842" s="117"/>
      <c r="P4842" s="81"/>
    </row>
    <row r="4843" spans="6:16">
      <c r="F4843" s="76"/>
      <c r="G4843" s="117"/>
      <c r="I4843" s="81"/>
      <c r="L4843" s="117"/>
      <c r="P4843" s="81"/>
    </row>
    <row r="4844" spans="6:16">
      <c r="F4844" s="76"/>
      <c r="G4844" s="117"/>
      <c r="I4844" s="81"/>
      <c r="L4844" s="117"/>
      <c r="P4844" s="81"/>
    </row>
    <row r="4845" spans="6:16">
      <c r="F4845" s="76"/>
      <c r="G4845" s="117"/>
      <c r="I4845" s="81"/>
      <c r="L4845" s="117"/>
      <c r="P4845" s="81"/>
    </row>
    <row r="4846" spans="6:16">
      <c r="F4846" s="76"/>
      <c r="G4846" s="117"/>
      <c r="I4846" s="81"/>
      <c r="L4846" s="117"/>
      <c r="P4846" s="81"/>
    </row>
    <row r="4847" spans="6:16">
      <c r="F4847" s="76"/>
      <c r="G4847" s="117"/>
      <c r="I4847" s="81"/>
      <c r="L4847" s="117"/>
      <c r="P4847" s="81"/>
    </row>
    <row r="4848" spans="6:16">
      <c r="F4848" s="76"/>
      <c r="G4848" s="117"/>
      <c r="I4848" s="81"/>
      <c r="L4848" s="117"/>
      <c r="P4848" s="81"/>
    </row>
    <row r="4849" spans="6:16">
      <c r="F4849" s="76"/>
      <c r="G4849" s="117"/>
      <c r="I4849" s="81"/>
      <c r="L4849" s="117"/>
      <c r="P4849" s="81"/>
    </row>
    <row r="4850" spans="6:16">
      <c r="F4850" s="76"/>
      <c r="G4850" s="117"/>
      <c r="I4850" s="81"/>
      <c r="L4850" s="117"/>
      <c r="P4850" s="81"/>
    </row>
    <row r="4851" spans="6:16">
      <c r="F4851" s="76"/>
      <c r="G4851" s="117"/>
      <c r="I4851" s="81"/>
      <c r="L4851" s="117"/>
      <c r="P4851" s="81"/>
    </row>
    <row r="4852" spans="6:16">
      <c r="F4852" s="76"/>
      <c r="G4852" s="117"/>
      <c r="I4852" s="81"/>
      <c r="L4852" s="117"/>
      <c r="P4852" s="81"/>
    </row>
    <row r="4853" spans="6:16">
      <c r="F4853" s="76"/>
      <c r="G4853" s="117"/>
      <c r="I4853" s="81"/>
      <c r="L4853" s="117"/>
      <c r="P4853" s="81"/>
    </row>
    <row r="4854" spans="6:16">
      <c r="F4854" s="76"/>
      <c r="G4854" s="117"/>
      <c r="I4854" s="81"/>
      <c r="L4854" s="117"/>
      <c r="P4854" s="81"/>
    </row>
    <row r="4855" spans="6:16">
      <c r="F4855" s="76"/>
      <c r="G4855" s="117"/>
      <c r="I4855" s="81"/>
      <c r="L4855" s="117"/>
      <c r="P4855" s="81"/>
    </row>
    <row r="4856" spans="6:16">
      <c r="F4856" s="76"/>
      <c r="G4856" s="117"/>
      <c r="I4856" s="81"/>
      <c r="L4856" s="117"/>
      <c r="P4856" s="81"/>
    </row>
    <row r="4857" spans="6:16">
      <c r="F4857" s="76"/>
      <c r="G4857" s="117"/>
      <c r="I4857" s="81"/>
      <c r="L4857" s="117"/>
      <c r="P4857" s="81"/>
    </row>
    <row r="4858" spans="6:16">
      <c r="F4858" s="76"/>
      <c r="G4858" s="117"/>
      <c r="I4858" s="81"/>
      <c r="L4858" s="117"/>
      <c r="P4858" s="81"/>
    </row>
    <row r="4859" spans="6:16">
      <c r="F4859" s="76"/>
      <c r="G4859" s="117"/>
      <c r="I4859" s="81"/>
      <c r="L4859" s="117"/>
      <c r="P4859" s="81"/>
    </row>
    <row r="4860" spans="6:16">
      <c r="F4860" s="76"/>
      <c r="G4860" s="117"/>
      <c r="I4860" s="81"/>
      <c r="L4860" s="117"/>
      <c r="P4860" s="81"/>
    </row>
    <row r="4861" spans="6:16">
      <c r="F4861" s="76"/>
      <c r="G4861" s="117"/>
      <c r="I4861" s="81"/>
      <c r="L4861" s="117"/>
      <c r="P4861" s="81"/>
    </row>
    <row r="4862" spans="6:16">
      <c r="F4862" s="76"/>
      <c r="G4862" s="117"/>
      <c r="I4862" s="81"/>
      <c r="L4862" s="117"/>
      <c r="P4862" s="81"/>
    </row>
    <row r="4863" spans="6:16">
      <c r="F4863" s="76"/>
      <c r="G4863" s="117"/>
      <c r="I4863" s="81"/>
      <c r="L4863" s="117"/>
      <c r="P4863" s="81"/>
    </row>
    <row r="4864" spans="6:16">
      <c r="F4864" s="76"/>
      <c r="G4864" s="117"/>
      <c r="I4864" s="81"/>
      <c r="L4864" s="117"/>
      <c r="P4864" s="81"/>
    </row>
    <row r="4865" spans="6:16">
      <c r="F4865" s="76"/>
      <c r="G4865" s="117"/>
      <c r="I4865" s="81"/>
      <c r="L4865" s="117"/>
      <c r="P4865" s="81"/>
    </row>
    <row r="4866" spans="6:16">
      <c r="F4866" s="76"/>
      <c r="G4866" s="117"/>
      <c r="I4866" s="81"/>
      <c r="L4866" s="117"/>
      <c r="P4866" s="81"/>
    </row>
    <row r="4867" spans="6:16">
      <c r="F4867" s="76"/>
      <c r="G4867" s="117"/>
      <c r="I4867" s="81"/>
      <c r="L4867" s="117"/>
      <c r="P4867" s="81"/>
    </row>
    <row r="4868" spans="6:16">
      <c r="F4868" s="76"/>
      <c r="G4868" s="117"/>
      <c r="I4868" s="81"/>
      <c r="L4868" s="117"/>
      <c r="P4868" s="81"/>
    </row>
    <row r="4869" spans="6:16">
      <c r="F4869" s="76"/>
      <c r="G4869" s="117"/>
      <c r="I4869" s="81"/>
      <c r="L4869" s="117"/>
      <c r="P4869" s="81"/>
    </row>
    <row r="4870" spans="6:16">
      <c r="F4870" s="76"/>
      <c r="G4870" s="117"/>
      <c r="I4870" s="81"/>
      <c r="L4870" s="117"/>
      <c r="P4870" s="81"/>
    </row>
    <row r="4871" spans="6:16">
      <c r="F4871" s="76"/>
      <c r="G4871" s="117"/>
      <c r="I4871" s="81"/>
      <c r="L4871" s="117"/>
      <c r="P4871" s="81"/>
    </row>
    <row r="4872" spans="6:16">
      <c r="F4872" s="76"/>
      <c r="G4872" s="117"/>
      <c r="I4872" s="81"/>
      <c r="L4872" s="117"/>
      <c r="P4872" s="81"/>
    </row>
    <row r="4873" spans="6:16">
      <c r="F4873" s="76"/>
      <c r="G4873" s="117"/>
      <c r="I4873" s="81"/>
      <c r="L4873" s="117"/>
      <c r="P4873" s="81"/>
    </row>
    <row r="4874" spans="6:16">
      <c r="F4874" s="76"/>
      <c r="G4874" s="117"/>
      <c r="I4874" s="81"/>
      <c r="L4874" s="117"/>
      <c r="P4874" s="81"/>
    </row>
    <row r="4875" spans="6:16">
      <c r="F4875" s="76"/>
      <c r="G4875" s="117"/>
      <c r="I4875" s="81"/>
      <c r="L4875" s="117"/>
      <c r="P4875" s="81"/>
    </row>
    <row r="4876" spans="6:16">
      <c r="F4876" s="76"/>
      <c r="G4876" s="117"/>
      <c r="I4876" s="81"/>
      <c r="L4876" s="117"/>
      <c r="P4876" s="81"/>
    </row>
    <row r="4877" spans="6:16">
      <c r="F4877" s="76"/>
      <c r="G4877" s="117"/>
      <c r="I4877" s="81"/>
      <c r="L4877" s="117"/>
      <c r="P4877" s="81"/>
    </row>
    <row r="4878" spans="6:16">
      <c r="F4878" s="76"/>
      <c r="G4878" s="117"/>
      <c r="I4878" s="81"/>
      <c r="L4878" s="117"/>
      <c r="P4878" s="81"/>
    </row>
    <row r="4879" spans="6:16">
      <c r="F4879" s="76"/>
      <c r="G4879" s="117"/>
      <c r="I4879" s="81"/>
      <c r="L4879" s="117"/>
      <c r="P4879" s="81"/>
    </row>
    <row r="4880" spans="6:16">
      <c r="F4880" s="76"/>
      <c r="G4880" s="117"/>
      <c r="I4880" s="81"/>
      <c r="L4880" s="117"/>
      <c r="P4880" s="81"/>
    </row>
    <row r="4881" spans="6:16">
      <c r="F4881" s="76"/>
      <c r="G4881" s="117"/>
      <c r="I4881" s="81"/>
      <c r="L4881" s="117"/>
      <c r="P4881" s="81"/>
    </row>
    <row r="4882" spans="6:16">
      <c r="F4882" s="76"/>
      <c r="G4882" s="117"/>
      <c r="I4882" s="81"/>
      <c r="L4882" s="117"/>
      <c r="P4882" s="81"/>
    </row>
    <row r="4883" spans="6:16">
      <c r="F4883" s="76"/>
      <c r="G4883" s="117"/>
      <c r="I4883" s="81"/>
      <c r="L4883" s="117"/>
      <c r="P4883" s="81"/>
    </row>
    <row r="4884" spans="6:16">
      <c r="F4884" s="76"/>
      <c r="G4884" s="117"/>
      <c r="I4884" s="81"/>
      <c r="L4884" s="117"/>
      <c r="P4884" s="81"/>
    </row>
    <row r="4885" spans="6:16">
      <c r="F4885" s="76"/>
      <c r="G4885" s="117"/>
      <c r="I4885" s="81"/>
      <c r="L4885" s="117"/>
      <c r="P4885" s="81"/>
    </row>
    <row r="4886" spans="6:16">
      <c r="F4886" s="76"/>
      <c r="G4886" s="117"/>
      <c r="I4886" s="81"/>
      <c r="L4886" s="117"/>
      <c r="P4886" s="81"/>
    </row>
    <row r="4887" spans="6:16">
      <c r="F4887" s="76"/>
      <c r="G4887" s="117"/>
      <c r="I4887" s="81"/>
      <c r="L4887" s="117"/>
      <c r="P4887" s="81"/>
    </row>
    <row r="4888" spans="6:16">
      <c r="F4888" s="76"/>
      <c r="G4888" s="117"/>
      <c r="I4888" s="81"/>
      <c r="L4888" s="117"/>
      <c r="P4888" s="81"/>
    </row>
    <row r="4889" spans="6:16">
      <c r="F4889" s="76"/>
      <c r="G4889" s="117"/>
      <c r="I4889" s="81"/>
      <c r="L4889" s="117"/>
      <c r="P4889" s="81"/>
    </row>
    <row r="4890" spans="6:16">
      <c r="F4890" s="76"/>
      <c r="G4890" s="117"/>
      <c r="I4890" s="81"/>
      <c r="L4890" s="117"/>
      <c r="P4890" s="81"/>
    </row>
    <row r="4891" spans="6:16">
      <c r="F4891" s="76"/>
      <c r="G4891" s="117"/>
      <c r="I4891" s="81"/>
      <c r="L4891" s="117"/>
      <c r="P4891" s="81"/>
    </row>
    <row r="4892" spans="6:16">
      <c r="F4892" s="76"/>
      <c r="G4892" s="117"/>
      <c r="I4892" s="81"/>
      <c r="L4892" s="117"/>
      <c r="P4892" s="81"/>
    </row>
    <row r="4893" spans="6:16">
      <c r="F4893" s="76"/>
      <c r="G4893" s="117"/>
      <c r="I4893" s="81"/>
      <c r="L4893" s="117"/>
      <c r="P4893" s="81"/>
    </row>
    <row r="4894" spans="6:16">
      <c r="F4894" s="76"/>
      <c r="G4894" s="117"/>
      <c r="I4894" s="81"/>
      <c r="L4894" s="117"/>
      <c r="P4894" s="81"/>
    </row>
    <row r="4895" spans="6:16">
      <c r="F4895" s="76"/>
      <c r="G4895" s="117"/>
      <c r="I4895" s="81"/>
      <c r="L4895" s="117"/>
      <c r="P4895" s="81"/>
    </row>
    <row r="4896" spans="6:16">
      <c r="F4896" s="76"/>
      <c r="G4896" s="117"/>
      <c r="I4896" s="81"/>
      <c r="L4896" s="117"/>
      <c r="P4896" s="81"/>
    </row>
    <row r="4897" spans="6:16">
      <c r="F4897" s="76"/>
      <c r="G4897" s="117"/>
      <c r="I4897" s="81"/>
      <c r="L4897" s="117"/>
      <c r="P4897" s="81"/>
    </row>
    <row r="4898" spans="6:16">
      <c r="F4898" s="76"/>
      <c r="G4898" s="117"/>
      <c r="I4898" s="81"/>
      <c r="L4898" s="117"/>
      <c r="P4898" s="81"/>
    </row>
    <row r="4899" spans="6:16">
      <c r="F4899" s="76"/>
      <c r="G4899" s="117"/>
      <c r="I4899" s="81"/>
      <c r="L4899" s="117"/>
      <c r="P4899" s="81"/>
    </row>
    <row r="4900" spans="6:16">
      <c r="F4900" s="76"/>
      <c r="G4900" s="117"/>
      <c r="I4900" s="81"/>
      <c r="L4900" s="117"/>
      <c r="P4900" s="81"/>
    </row>
    <row r="4901" spans="6:16">
      <c r="F4901" s="76"/>
      <c r="G4901" s="117"/>
      <c r="I4901" s="81"/>
      <c r="L4901" s="117"/>
      <c r="P4901" s="81"/>
    </row>
    <row r="4902" spans="6:16">
      <c r="F4902" s="76"/>
      <c r="G4902" s="117"/>
      <c r="I4902" s="81"/>
      <c r="L4902" s="117"/>
      <c r="P4902" s="81"/>
    </row>
    <row r="4903" spans="6:16">
      <c r="F4903" s="76"/>
      <c r="G4903" s="117"/>
      <c r="I4903" s="81"/>
      <c r="L4903" s="117"/>
      <c r="P4903" s="81"/>
    </row>
    <row r="4904" spans="6:16">
      <c r="F4904" s="76"/>
      <c r="G4904" s="117"/>
      <c r="I4904" s="81"/>
      <c r="L4904" s="117"/>
      <c r="P4904" s="81"/>
    </row>
    <row r="4905" spans="6:16">
      <c r="F4905" s="76"/>
      <c r="G4905" s="117"/>
      <c r="I4905" s="81"/>
      <c r="L4905" s="117"/>
      <c r="P4905" s="81"/>
    </row>
    <row r="4906" spans="6:16">
      <c r="F4906" s="76"/>
      <c r="G4906" s="117"/>
      <c r="I4906" s="81"/>
      <c r="L4906" s="117"/>
      <c r="P4906" s="81"/>
    </row>
    <row r="4907" spans="6:16">
      <c r="F4907" s="76"/>
      <c r="G4907" s="117"/>
      <c r="I4907" s="81"/>
      <c r="L4907" s="117"/>
      <c r="P4907" s="81"/>
    </row>
    <row r="4908" spans="6:16">
      <c r="F4908" s="76"/>
      <c r="G4908" s="117"/>
      <c r="I4908" s="81"/>
      <c r="L4908" s="117"/>
      <c r="P4908" s="81"/>
    </row>
    <row r="4909" spans="6:16">
      <c r="F4909" s="76"/>
      <c r="G4909" s="117"/>
      <c r="I4909" s="81"/>
      <c r="L4909" s="117"/>
      <c r="P4909" s="81"/>
    </row>
    <row r="4910" spans="6:16">
      <c r="F4910" s="76"/>
      <c r="G4910" s="117"/>
      <c r="I4910" s="81"/>
      <c r="L4910" s="117"/>
      <c r="P4910" s="81"/>
    </row>
    <row r="4911" spans="6:16">
      <c r="F4911" s="76"/>
      <c r="G4911" s="117"/>
      <c r="I4911" s="81"/>
      <c r="L4911" s="117"/>
      <c r="P4911" s="81"/>
    </row>
    <row r="4912" spans="6:16">
      <c r="F4912" s="76"/>
      <c r="G4912" s="117"/>
      <c r="I4912" s="81"/>
      <c r="L4912" s="117"/>
      <c r="P4912" s="81"/>
    </row>
    <row r="4913" spans="6:16">
      <c r="F4913" s="76"/>
      <c r="G4913" s="117"/>
      <c r="I4913" s="81"/>
      <c r="L4913" s="117"/>
      <c r="P4913" s="81"/>
    </row>
    <row r="4914" spans="6:16">
      <c r="F4914" s="76"/>
      <c r="G4914" s="117"/>
      <c r="I4914" s="81"/>
      <c r="L4914" s="117"/>
      <c r="P4914" s="81"/>
    </row>
    <row r="4915" spans="6:16">
      <c r="F4915" s="76"/>
      <c r="G4915" s="117"/>
      <c r="I4915" s="81"/>
      <c r="L4915" s="117"/>
      <c r="P4915" s="81"/>
    </row>
    <row r="4916" spans="6:16">
      <c r="F4916" s="76"/>
      <c r="G4916" s="117"/>
      <c r="I4916" s="81"/>
      <c r="L4916" s="117"/>
      <c r="P4916" s="81"/>
    </row>
    <row r="4917" spans="6:16">
      <c r="F4917" s="76"/>
      <c r="G4917" s="117"/>
      <c r="I4917" s="81"/>
      <c r="L4917" s="117"/>
      <c r="P4917" s="81"/>
    </row>
    <row r="4918" spans="6:16">
      <c r="F4918" s="76"/>
      <c r="G4918" s="117"/>
      <c r="I4918" s="81"/>
      <c r="L4918" s="117"/>
      <c r="P4918" s="81"/>
    </row>
    <row r="4919" spans="6:16">
      <c r="F4919" s="76"/>
      <c r="G4919" s="117"/>
      <c r="I4919" s="81"/>
      <c r="L4919" s="117"/>
      <c r="P4919" s="81"/>
    </row>
    <row r="4920" spans="6:16">
      <c r="F4920" s="76"/>
      <c r="G4920" s="117"/>
      <c r="I4920" s="81"/>
      <c r="L4920" s="117"/>
      <c r="P4920" s="81"/>
    </row>
    <row r="4921" spans="6:16">
      <c r="F4921" s="76"/>
      <c r="G4921" s="117"/>
      <c r="I4921" s="81"/>
      <c r="L4921" s="117"/>
      <c r="P4921" s="81"/>
    </row>
    <row r="4922" spans="6:16">
      <c r="F4922" s="76"/>
      <c r="G4922" s="117"/>
      <c r="I4922" s="81"/>
      <c r="L4922" s="117"/>
      <c r="P4922" s="81"/>
    </row>
    <row r="4923" spans="6:16">
      <c r="F4923" s="76"/>
      <c r="G4923" s="117"/>
      <c r="I4923" s="81"/>
      <c r="L4923" s="117"/>
      <c r="P4923" s="81"/>
    </row>
    <row r="4924" spans="6:16">
      <c r="F4924" s="76"/>
      <c r="G4924" s="117"/>
      <c r="I4924" s="81"/>
      <c r="L4924" s="117"/>
      <c r="P4924" s="81"/>
    </row>
    <row r="4925" spans="6:16">
      <c r="F4925" s="76"/>
      <c r="G4925" s="117"/>
      <c r="I4925" s="81"/>
      <c r="L4925" s="117"/>
      <c r="P4925" s="81"/>
    </row>
    <row r="4926" spans="6:16">
      <c r="F4926" s="76"/>
      <c r="G4926" s="117"/>
      <c r="I4926" s="81"/>
      <c r="L4926" s="117"/>
      <c r="P4926" s="81"/>
    </row>
    <row r="4927" spans="6:16">
      <c r="F4927" s="76"/>
      <c r="G4927" s="117"/>
      <c r="I4927" s="81"/>
      <c r="L4927" s="117"/>
      <c r="P4927" s="81"/>
    </row>
    <row r="4928" spans="6:16">
      <c r="F4928" s="76"/>
      <c r="G4928" s="117"/>
      <c r="I4928" s="81"/>
      <c r="L4928" s="117"/>
      <c r="P4928" s="81"/>
    </row>
    <row r="4929" spans="6:16">
      <c r="F4929" s="76"/>
      <c r="G4929" s="117"/>
      <c r="I4929" s="81"/>
      <c r="L4929" s="117"/>
      <c r="P4929" s="81"/>
    </row>
    <row r="4930" spans="6:16">
      <c r="F4930" s="76"/>
      <c r="G4930" s="117"/>
      <c r="I4930" s="81"/>
      <c r="L4930" s="117"/>
      <c r="P4930" s="81"/>
    </row>
    <row r="4931" spans="6:16">
      <c r="F4931" s="76"/>
      <c r="G4931" s="117"/>
      <c r="I4931" s="81"/>
      <c r="L4931" s="117"/>
      <c r="P4931" s="81"/>
    </row>
    <row r="4932" spans="6:16">
      <c r="F4932" s="76"/>
      <c r="G4932" s="117"/>
      <c r="I4932" s="81"/>
      <c r="L4932" s="117"/>
      <c r="P4932" s="81"/>
    </row>
    <row r="4933" spans="6:16">
      <c r="F4933" s="76"/>
      <c r="G4933" s="117"/>
      <c r="I4933" s="81"/>
      <c r="L4933" s="117"/>
      <c r="P4933" s="81"/>
    </row>
    <row r="4934" spans="6:16">
      <c r="F4934" s="76"/>
      <c r="G4934" s="117"/>
      <c r="I4934" s="81"/>
      <c r="L4934" s="117"/>
      <c r="P4934" s="81"/>
    </row>
    <row r="4935" spans="6:16">
      <c r="F4935" s="76"/>
      <c r="G4935" s="117"/>
      <c r="I4935" s="81"/>
      <c r="L4935" s="117"/>
      <c r="P4935" s="81"/>
    </row>
    <row r="4936" spans="6:16">
      <c r="F4936" s="76"/>
      <c r="G4936" s="117"/>
      <c r="I4936" s="81"/>
      <c r="L4936" s="117"/>
      <c r="P4936" s="81"/>
    </row>
    <row r="4937" spans="6:16">
      <c r="F4937" s="76"/>
      <c r="G4937" s="117"/>
      <c r="I4937" s="81"/>
      <c r="L4937" s="117"/>
      <c r="P4937" s="81"/>
    </row>
    <row r="4938" spans="6:16">
      <c r="F4938" s="76"/>
      <c r="G4938" s="117"/>
      <c r="I4938" s="81"/>
      <c r="L4938" s="117"/>
      <c r="P4938" s="81"/>
    </row>
    <row r="4939" spans="6:16">
      <c r="F4939" s="76"/>
      <c r="G4939" s="117"/>
      <c r="I4939" s="81"/>
      <c r="L4939" s="117"/>
      <c r="P4939" s="81"/>
    </row>
    <row r="4940" spans="6:16">
      <c r="F4940" s="76"/>
      <c r="G4940" s="117"/>
      <c r="I4940" s="81"/>
      <c r="L4940" s="117"/>
      <c r="P4940" s="81"/>
    </row>
    <row r="4941" spans="6:16">
      <c r="F4941" s="76"/>
      <c r="G4941" s="117"/>
      <c r="I4941" s="81"/>
      <c r="L4941" s="117"/>
      <c r="P4941" s="81"/>
    </row>
    <row r="4942" spans="6:16">
      <c r="F4942" s="76"/>
      <c r="G4942" s="117"/>
      <c r="I4942" s="81"/>
      <c r="L4942" s="117"/>
      <c r="P4942" s="81"/>
    </row>
    <row r="4943" spans="6:16">
      <c r="F4943" s="76"/>
      <c r="G4943" s="117"/>
      <c r="I4943" s="81"/>
      <c r="L4943" s="117"/>
      <c r="P4943" s="81"/>
    </row>
    <row r="4944" spans="6:16">
      <c r="F4944" s="76"/>
      <c r="G4944" s="117"/>
      <c r="I4944" s="81"/>
      <c r="L4944" s="117"/>
      <c r="P4944" s="81"/>
    </row>
    <row r="4945" spans="6:16">
      <c r="F4945" s="76"/>
      <c r="G4945" s="117"/>
      <c r="I4945" s="81"/>
      <c r="L4945" s="117"/>
      <c r="P4945" s="81"/>
    </row>
    <row r="4946" spans="6:16">
      <c r="F4946" s="76"/>
      <c r="G4946" s="117"/>
      <c r="I4946" s="81"/>
      <c r="L4946" s="117"/>
      <c r="P4946" s="81"/>
    </row>
    <row r="4947" spans="6:16">
      <c r="F4947" s="76"/>
      <c r="G4947" s="117"/>
      <c r="I4947" s="81"/>
      <c r="L4947" s="117"/>
      <c r="P4947" s="81"/>
    </row>
    <row r="4948" spans="6:16">
      <c r="F4948" s="76"/>
      <c r="G4948" s="117"/>
      <c r="I4948" s="81"/>
      <c r="L4948" s="117"/>
      <c r="P4948" s="81"/>
    </row>
    <row r="4949" spans="6:16">
      <c r="F4949" s="76"/>
      <c r="G4949" s="117"/>
      <c r="I4949" s="81"/>
      <c r="L4949" s="117"/>
      <c r="P4949" s="81"/>
    </row>
    <row r="4950" spans="6:16">
      <c r="F4950" s="76"/>
      <c r="G4950" s="117"/>
      <c r="I4950" s="81"/>
      <c r="L4950" s="117"/>
      <c r="P4950" s="81"/>
    </row>
    <row r="4951" spans="6:16">
      <c r="F4951" s="76"/>
      <c r="G4951" s="117"/>
      <c r="I4951" s="81"/>
      <c r="L4951" s="117"/>
      <c r="P4951" s="81"/>
    </row>
    <row r="4952" spans="6:16">
      <c r="F4952" s="76"/>
      <c r="G4952" s="117"/>
      <c r="I4952" s="81"/>
      <c r="L4952" s="117"/>
      <c r="P4952" s="81"/>
    </row>
    <row r="4953" spans="6:16">
      <c r="F4953" s="76"/>
      <c r="G4953" s="117"/>
      <c r="I4953" s="81"/>
      <c r="L4953" s="117"/>
      <c r="P4953" s="81"/>
    </row>
    <row r="4954" spans="6:16">
      <c r="F4954" s="76"/>
      <c r="G4954" s="117"/>
      <c r="I4954" s="81"/>
      <c r="L4954" s="117"/>
      <c r="P4954" s="81"/>
    </row>
    <row r="4955" spans="6:16">
      <c r="F4955" s="76"/>
      <c r="G4955" s="117"/>
      <c r="I4955" s="81"/>
      <c r="L4955" s="117"/>
      <c r="P4955" s="81"/>
    </row>
    <row r="4956" spans="6:16">
      <c r="F4956" s="76"/>
      <c r="G4956" s="117"/>
      <c r="I4956" s="81"/>
      <c r="L4956" s="117"/>
      <c r="P4956" s="81"/>
    </row>
    <row r="4957" spans="6:16">
      <c r="F4957" s="76"/>
      <c r="G4957" s="117"/>
      <c r="I4957" s="81"/>
      <c r="L4957" s="117"/>
      <c r="P4957" s="81"/>
    </row>
    <row r="4958" spans="6:16">
      <c r="F4958" s="76"/>
      <c r="G4958" s="117"/>
      <c r="I4958" s="81"/>
      <c r="L4958" s="117"/>
      <c r="P4958" s="81"/>
    </row>
    <row r="4959" spans="6:16">
      <c r="F4959" s="76"/>
      <c r="G4959" s="117"/>
      <c r="I4959" s="81"/>
      <c r="L4959" s="117"/>
      <c r="P4959" s="81"/>
    </row>
    <row r="4960" spans="6:16">
      <c r="F4960" s="76"/>
      <c r="G4960" s="117"/>
      <c r="I4960" s="81"/>
      <c r="L4960" s="117"/>
      <c r="P4960" s="81"/>
    </row>
    <row r="4961" spans="6:16">
      <c r="F4961" s="76"/>
      <c r="G4961" s="117"/>
      <c r="I4961" s="81"/>
      <c r="L4961" s="117"/>
      <c r="P4961" s="81"/>
    </row>
    <row r="4962" spans="6:16">
      <c r="F4962" s="76"/>
      <c r="G4962" s="117"/>
      <c r="I4962" s="81"/>
      <c r="L4962" s="117"/>
      <c r="P4962" s="81"/>
    </row>
    <row r="4963" spans="6:16">
      <c r="F4963" s="76"/>
      <c r="G4963" s="117"/>
      <c r="I4963" s="81"/>
      <c r="L4963" s="117"/>
      <c r="P4963" s="81"/>
    </row>
    <row r="4964" spans="6:16">
      <c r="F4964" s="76"/>
      <c r="G4964" s="117"/>
      <c r="I4964" s="81"/>
      <c r="L4964" s="117"/>
      <c r="P4964" s="81"/>
    </row>
    <row r="4965" spans="6:16">
      <c r="F4965" s="76"/>
      <c r="G4965" s="117"/>
      <c r="I4965" s="81"/>
      <c r="L4965" s="117"/>
      <c r="P4965" s="81"/>
    </row>
    <row r="4966" spans="6:16">
      <c r="F4966" s="76"/>
      <c r="G4966" s="117"/>
      <c r="I4966" s="81"/>
      <c r="L4966" s="117"/>
      <c r="P4966" s="81"/>
    </row>
    <row r="4967" spans="6:16">
      <c r="F4967" s="76"/>
      <c r="G4967" s="117"/>
      <c r="I4967" s="81"/>
      <c r="L4967" s="117"/>
      <c r="P4967" s="81"/>
    </row>
    <row r="4968" spans="6:16">
      <c r="F4968" s="76"/>
      <c r="G4968" s="117"/>
      <c r="I4968" s="81"/>
      <c r="L4968" s="117"/>
      <c r="P4968" s="81"/>
    </row>
    <row r="4969" spans="6:16">
      <c r="F4969" s="76"/>
      <c r="G4969" s="117"/>
      <c r="I4969" s="81"/>
      <c r="L4969" s="117"/>
      <c r="P4969" s="81"/>
    </row>
    <row r="4970" spans="6:16">
      <c r="F4970" s="76"/>
      <c r="G4970" s="117"/>
      <c r="I4970" s="81"/>
      <c r="L4970" s="117"/>
      <c r="P4970" s="81"/>
    </row>
    <row r="4971" spans="6:16">
      <c r="F4971" s="76"/>
      <c r="G4971" s="117"/>
      <c r="I4971" s="81"/>
      <c r="L4971" s="117"/>
      <c r="P4971" s="81"/>
    </row>
    <row r="4972" spans="6:16">
      <c r="F4972" s="76"/>
      <c r="G4972" s="117"/>
      <c r="I4972" s="81"/>
      <c r="L4972" s="117"/>
      <c r="P4972" s="81"/>
    </row>
    <row r="4973" spans="6:16">
      <c r="F4973" s="76"/>
      <c r="G4973" s="117"/>
      <c r="I4973" s="81"/>
      <c r="L4973" s="117"/>
      <c r="P4973" s="81"/>
    </row>
    <row r="4974" spans="6:16">
      <c r="F4974" s="76"/>
      <c r="G4974" s="117"/>
      <c r="I4974" s="81"/>
      <c r="L4974" s="117"/>
      <c r="P4974" s="81"/>
    </row>
    <row r="4975" spans="6:16">
      <c r="F4975" s="76"/>
      <c r="G4975" s="117"/>
      <c r="I4975" s="81"/>
      <c r="L4975" s="117"/>
      <c r="P4975" s="81"/>
    </row>
    <row r="4976" spans="6:16">
      <c r="F4976" s="76"/>
      <c r="G4976" s="117"/>
      <c r="I4976" s="81"/>
      <c r="L4976" s="117"/>
      <c r="P4976" s="81"/>
    </row>
    <row r="4977" spans="6:16">
      <c r="F4977" s="76"/>
      <c r="G4977" s="117"/>
      <c r="I4977" s="81"/>
      <c r="L4977" s="117"/>
      <c r="P4977" s="81"/>
    </row>
    <row r="4978" spans="6:16">
      <c r="F4978" s="76"/>
      <c r="G4978" s="117"/>
      <c r="I4978" s="81"/>
      <c r="L4978" s="117"/>
      <c r="P4978" s="81"/>
    </row>
    <row r="4979" spans="6:16">
      <c r="F4979" s="76"/>
      <c r="G4979" s="117"/>
      <c r="I4979" s="81"/>
      <c r="L4979" s="117"/>
      <c r="P4979" s="81"/>
    </row>
    <row r="4980" spans="6:16">
      <c r="F4980" s="76"/>
      <c r="G4980" s="117"/>
      <c r="I4980" s="81"/>
      <c r="L4980" s="117"/>
      <c r="P4980" s="81"/>
    </row>
    <row r="4981" spans="6:16">
      <c r="F4981" s="76"/>
      <c r="G4981" s="117"/>
      <c r="I4981" s="81"/>
      <c r="L4981" s="117"/>
      <c r="P4981" s="81"/>
    </row>
    <row r="4982" spans="6:16">
      <c r="F4982" s="76"/>
      <c r="G4982" s="117"/>
      <c r="I4982" s="81"/>
      <c r="L4982" s="117"/>
      <c r="P4982" s="81"/>
    </row>
    <row r="4983" spans="6:16">
      <c r="F4983" s="76"/>
      <c r="G4983" s="117"/>
      <c r="I4983" s="81"/>
      <c r="L4983" s="117"/>
      <c r="P4983" s="81"/>
    </row>
    <row r="4984" spans="6:16">
      <c r="F4984" s="76"/>
      <c r="G4984" s="117"/>
      <c r="I4984" s="81"/>
      <c r="L4984" s="117"/>
      <c r="P4984" s="81"/>
    </row>
    <row r="4985" spans="6:16">
      <c r="F4985" s="76"/>
      <c r="G4985" s="117"/>
      <c r="I4985" s="81"/>
      <c r="L4985" s="117"/>
      <c r="P4985" s="81"/>
    </row>
    <row r="4986" spans="6:16">
      <c r="F4986" s="76"/>
      <c r="G4986" s="117"/>
      <c r="I4986" s="81"/>
      <c r="L4986" s="117"/>
      <c r="P4986" s="81"/>
    </row>
    <row r="4987" spans="6:16">
      <c r="F4987" s="76"/>
      <c r="G4987" s="117"/>
      <c r="I4987" s="81"/>
      <c r="L4987" s="117"/>
      <c r="P4987" s="81"/>
    </row>
    <row r="4988" spans="6:16">
      <c r="F4988" s="76"/>
      <c r="G4988" s="117"/>
      <c r="I4988" s="81"/>
      <c r="L4988" s="117"/>
      <c r="P4988" s="81"/>
    </row>
    <row r="4989" spans="6:16">
      <c r="F4989" s="76"/>
      <c r="G4989" s="117"/>
      <c r="I4989" s="81"/>
      <c r="L4989" s="117"/>
      <c r="P4989" s="81"/>
    </row>
    <row r="4990" spans="6:16">
      <c r="F4990" s="76"/>
      <c r="G4990" s="117"/>
      <c r="I4990" s="81"/>
      <c r="L4990" s="117"/>
      <c r="P4990" s="81"/>
    </row>
    <row r="4991" spans="6:16">
      <c r="F4991" s="76"/>
      <c r="G4991" s="117"/>
      <c r="I4991" s="81"/>
      <c r="L4991" s="117"/>
      <c r="P4991" s="81"/>
    </row>
    <row r="4992" spans="6:16">
      <c r="F4992" s="76"/>
      <c r="G4992" s="117"/>
      <c r="I4992" s="81"/>
      <c r="L4992" s="117"/>
      <c r="P4992" s="81"/>
    </row>
    <row r="4993" spans="6:16">
      <c r="F4993" s="76"/>
      <c r="G4993" s="117"/>
      <c r="I4993" s="81"/>
      <c r="L4993" s="117"/>
      <c r="P4993" s="81"/>
    </row>
    <row r="4994" spans="6:16">
      <c r="F4994" s="76"/>
      <c r="G4994" s="117"/>
      <c r="I4994" s="81"/>
      <c r="L4994" s="117"/>
      <c r="P4994" s="81"/>
    </row>
    <row r="4995" spans="6:16">
      <c r="F4995" s="76"/>
      <c r="G4995" s="117"/>
      <c r="I4995" s="81"/>
      <c r="L4995" s="117"/>
      <c r="P4995" s="81"/>
    </row>
    <row r="4996" spans="6:16">
      <c r="F4996" s="76"/>
      <c r="G4996" s="117"/>
      <c r="I4996" s="81"/>
      <c r="L4996" s="117"/>
      <c r="P4996" s="81"/>
    </row>
    <row r="4997" spans="6:16">
      <c r="F4997" s="76"/>
      <c r="G4997" s="117"/>
      <c r="I4997" s="81"/>
      <c r="L4997" s="117"/>
      <c r="P4997" s="81"/>
    </row>
    <row r="4998" spans="6:16">
      <c r="F4998" s="76"/>
      <c r="G4998" s="117"/>
      <c r="I4998" s="81"/>
      <c r="L4998" s="117"/>
      <c r="P4998" s="81"/>
    </row>
    <row r="4999" spans="6:16">
      <c r="F4999" s="76"/>
      <c r="G4999" s="117"/>
      <c r="I4999" s="81"/>
      <c r="L4999" s="117"/>
      <c r="P4999" s="81"/>
    </row>
    <row r="5000" spans="6:16">
      <c r="F5000" s="76"/>
      <c r="G5000" s="117"/>
      <c r="I5000" s="81"/>
      <c r="L5000" s="117"/>
      <c r="P5000" s="81"/>
    </row>
    <row r="5001" spans="6:16">
      <c r="F5001" s="76"/>
      <c r="G5001" s="117"/>
      <c r="I5001" s="81"/>
      <c r="L5001" s="117"/>
      <c r="P5001" s="81"/>
    </row>
    <row r="5002" spans="6:16">
      <c r="F5002" s="76"/>
      <c r="G5002" s="117"/>
      <c r="I5002" s="81"/>
      <c r="L5002" s="117"/>
      <c r="P5002" s="81"/>
    </row>
    <row r="5003" spans="6:16">
      <c r="F5003" s="76"/>
      <c r="G5003" s="117"/>
      <c r="I5003" s="81"/>
      <c r="L5003" s="117"/>
      <c r="P5003" s="81"/>
    </row>
    <row r="5004" spans="6:16">
      <c r="F5004" s="76"/>
      <c r="G5004" s="117"/>
      <c r="I5004" s="81"/>
      <c r="L5004" s="117"/>
      <c r="P5004" s="81"/>
    </row>
    <row r="5005" spans="6:16">
      <c r="F5005" s="76"/>
      <c r="G5005" s="117"/>
      <c r="I5005" s="81"/>
      <c r="L5005" s="117"/>
      <c r="P5005" s="81"/>
    </row>
    <row r="5006" spans="6:16">
      <c r="F5006" s="76"/>
      <c r="G5006" s="117"/>
      <c r="I5006" s="81"/>
      <c r="L5006" s="117"/>
      <c r="P5006" s="81"/>
    </row>
    <row r="5007" spans="6:16">
      <c r="F5007" s="76"/>
      <c r="G5007" s="117"/>
      <c r="I5007" s="81"/>
      <c r="L5007" s="117"/>
      <c r="P5007" s="81"/>
    </row>
    <row r="5008" spans="6:16">
      <c r="F5008" s="76"/>
      <c r="G5008" s="117"/>
      <c r="I5008" s="81"/>
      <c r="L5008" s="117"/>
      <c r="P5008" s="81"/>
    </row>
    <row r="5009" spans="6:16">
      <c r="F5009" s="76"/>
      <c r="G5009" s="117"/>
      <c r="I5009" s="81"/>
      <c r="L5009" s="117"/>
      <c r="P5009" s="81"/>
    </row>
    <row r="5010" spans="6:16">
      <c r="F5010" s="76"/>
      <c r="G5010" s="117"/>
      <c r="I5010" s="81"/>
      <c r="L5010" s="117"/>
      <c r="P5010" s="81"/>
    </row>
    <row r="5011" spans="6:16">
      <c r="F5011" s="76"/>
      <c r="G5011" s="117"/>
      <c r="I5011" s="81"/>
      <c r="L5011" s="117"/>
      <c r="P5011" s="81"/>
    </row>
    <row r="5012" spans="6:16">
      <c r="F5012" s="76"/>
      <c r="G5012" s="117"/>
      <c r="I5012" s="81"/>
      <c r="L5012" s="117"/>
      <c r="P5012" s="81"/>
    </row>
    <row r="5013" spans="6:16">
      <c r="F5013" s="76"/>
      <c r="G5013" s="117"/>
      <c r="I5013" s="81"/>
      <c r="L5013" s="117"/>
      <c r="P5013" s="81"/>
    </row>
    <row r="5014" spans="6:16">
      <c r="F5014" s="76"/>
      <c r="G5014" s="117"/>
      <c r="I5014" s="81"/>
      <c r="L5014" s="117"/>
      <c r="P5014" s="81"/>
    </row>
    <row r="5015" spans="6:16">
      <c r="F5015" s="76"/>
      <c r="G5015" s="117"/>
      <c r="I5015" s="81"/>
      <c r="L5015" s="117"/>
      <c r="P5015" s="81"/>
    </row>
    <row r="5016" spans="6:16">
      <c r="F5016" s="76"/>
      <c r="G5016" s="117"/>
      <c r="I5016" s="81"/>
      <c r="L5016" s="117"/>
      <c r="P5016" s="81"/>
    </row>
    <row r="5017" spans="6:16">
      <c r="F5017" s="76"/>
      <c r="G5017" s="117"/>
      <c r="I5017" s="81"/>
      <c r="L5017" s="117"/>
      <c r="P5017" s="81"/>
    </row>
    <row r="5018" spans="6:16">
      <c r="F5018" s="76"/>
      <c r="G5018" s="117"/>
      <c r="I5018" s="81"/>
      <c r="L5018" s="117"/>
      <c r="P5018" s="81"/>
    </row>
    <row r="5019" spans="6:16">
      <c r="F5019" s="76"/>
      <c r="G5019" s="117"/>
      <c r="I5019" s="81"/>
      <c r="L5019" s="117"/>
      <c r="P5019" s="81"/>
    </row>
    <row r="5020" spans="6:16">
      <c r="F5020" s="76"/>
      <c r="G5020" s="117"/>
      <c r="I5020" s="81"/>
      <c r="L5020" s="117"/>
      <c r="P5020" s="81"/>
    </row>
    <row r="5021" spans="6:16">
      <c r="F5021" s="76"/>
      <c r="G5021" s="117"/>
      <c r="I5021" s="81"/>
      <c r="L5021" s="117"/>
      <c r="P5021" s="81"/>
    </row>
    <row r="5022" spans="6:16">
      <c r="F5022" s="76"/>
      <c r="G5022" s="117"/>
      <c r="I5022" s="81"/>
      <c r="L5022" s="117"/>
      <c r="P5022" s="81"/>
    </row>
    <row r="5023" spans="6:16">
      <c r="F5023" s="76"/>
      <c r="G5023" s="117"/>
      <c r="I5023" s="81"/>
      <c r="L5023" s="117"/>
      <c r="P5023" s="81"/>
    </row>
    <row r="5024" spans="6:16">
      <c r="F5024" s="76"/>
      <c r="G5024" s="117"/>
      <c r="I5024" s="81"/>
      <c r="L5024" s="117"/>
      <c r="P5024" s="81"/>
    </row>
    <row r="5025" spans="6:16">
      <c r="F5025" s="76"/>
      <c r="G5025" s="117"/>
      <c r="I5025" s="81"/>
      <c r="L5025" s="117"/>
      <c r="P5025" s="81"/>
    </row>
    <row r="5026" spans="6:16">
      <c r="F5026" s="76"/>
      <c r="G5026" s="117"/>
      <c r="I5026" s="81"/>
      <c r="L5026" s="117"/>
      <c r="P5026" s="81"/>
    </row>
    <row r="5027" spans="6:16">
      <c r="F5027" s="76"/>
      <c r="G5027" s="117"/>
      <c r="I5027" s="81"/>
      <c r="L5027" s="117"/>
      <c r="P5027" s="81"/>
    </row>
    <row r="5028" spans="6:16">
      <c r="F5028" s="76"/>
      <c r="G5028" s="117"/>
      <c r="I5028" s="81"/>
      <c r="L5028" s="117"/>
      <c r="P5028" s="81"/>
    </row>
    <row r="5029" spans="6:16">
      <c r="F5029" s="76"/>
      <c r="G5029" s="117"/>
      <c r="I5029" s="81"/>
      <c r="L5029" s="117"/>
      <c r="P5029" s="81"/>
    </row>
    <row r="5030" spans="6:16">
      <c r="F5030" s="76"/>
      <c r="G5030" s="117"/>
      <c r="I5030" s="81"/>
      <c r="L5030" s="117"/>
      <c r="P5030" s="81"/>
    </row>
    <row r="5031" spans="6:16">
      <c r="F5031" s="76"/>
      <c r="G5031" s="117"/>
      <c r="I5031" s="81"/>
      <c r="L5031" s="117"/>
      <c r="P5031" s="81"/>
    </row>
    <row r="5032" spans="6:16">
      <c r="F5032" s="76"/>
      <c r="G5032" s="117"/>
      <c r="I5032" s="81"/>
      <c r="L5032" s="117"/>
      <c r="P5032" s="81"/>
    </row>
    <row r="5033" spans="6:16">
      <c r="F5033" s="76"/>
      <c r="G5033" s="117"/>
      <c r="I5033" s="81"/>
      <c r="L5033" s="117"/>
      <c r="P5033" s="81"/>
    </row>
    <row r="5034" spans="6:16">
      <c r="F5034" s="76"/>
      <c r="G5034" s="117"/>
      <c r="I5034" s="81"/>
      <c r="L5034" s="117"/>
      <c r="P5034" s="81"/>
    </row>
    <row r="5035" spans="6:16">
      <c r="F5035" s="76"/>
      <c r="G5035" s="117"/>
      <c r="I5035" s="81"/>
      <c r="L5035" s="117"/>
      <c r="P5035" s="81"/>
    </row>
    <row r="5036" spans="6:16">
      <c r="F5036" s="76"/>
      <c r="G5036" s="117"/>
      <c r="I5036" s="81"/>
      <c r="L5036" s="117"/>
      <c r="P5036" s="81"/>
    </row>
    <row r="5037" spans="6:16">
      <c r="F5037" s="76"/>
      <c r="G5037" s="117"/>
      <c r="I5037" s="81"/>
      <c r="L5037" s="117"/>
      <c r="P5037" s="81"/>
    </row>
    <row r="5038" spans="6:16">
      <c r="F5038" s="76"/>
      <c r="G5038" s="117"/>
      <c r="I5038" s="81"/>
      <c r="L5038" s="117"/>
      <c r="P5038" s="81"/>
    </row>
    <row r="5039" spans="6:16">
      <c r="F5039" s="76"/>
      <c r="G5039" s="117"/>
      <c r="I5039" s="81"/>
      <c r="L5039" s="117"/>
      <c r="P5039" s="81"/>
    </row>
    <row r="5040" spans="6:16">
      <c r="F5040" s="76"/>
      <c r="G5040" s="117"/>
      <c r="I5040" s="81"/>
      <c r="L5040" s="117"/>
      <c r="P5040" s="81"/>
    </row>
    <row r="5041" spans="6:16">
      <c r="F5041" s="76"/>
      <c r="G5041" s="117"/>
      <c r="I5041" s="81"/>
      <c r="L5041" s="117"/>
      <c r="P5041" s="81"/>
    </row>
    <row r="5042" spans="6:16">
      <c r="F5042" s="76"/>
      <c r="G5042" s="117"/>
      <c r="I5042" s="81"/>
      <c r="L5042" s="117"/>
      <c r="P5042" s="81"/>
    </row>
    <row r="5043" spans="6:16">
      <c r="F5043" s="76"/>
      <c r="G5043" s="117"/>
      <c r="I5043" s="81"/>
      <c r="L5043" s="117"/>
      <c r="P5043" s="81"/>
    </row>
    <row r="5044" spans="6:16">
      <c r="F5044" s="76"/>
      <c r="G5044" s="117"/>
      <c r="I5044" s="81"/>
      <c r="L5044" s="117"/>
      <c r="P5044" s="81"/>
    </row>
    <row r="5045" spans="6:16">
      <c r="F5045" s="76"/>
      <c r="G5045" s="117"/>
      <c r="I5045" s="81"/>
      <c r="L5045" s="117"/>
      <c r="P5045" s="81"/>
    </row>
    <row r="5046" spans="6:16">
      <c r="F5046" s="76"/>
      <c r="G5046" s="117"/>
      <c r="I5046" s="81"/>
      <c r="L5046" s="117"/>
      <c r="P5046" s="81"/>
    </row>
    <row r="5047" spans="6:16">
      <c r="F5047" s="76"/>
      <c r="G5047" s="117"/>
      <c r="I5047" s="81"/>
      <c r="L5047" s="117"/>
      <c r="P5047" s="81"/>
    </row>
    <row r="5048" spans="6:16">
      <c r="F5048" s="76"/>
      <c r="G5048" s="117"/>
      <c r="I5048" s="81"/>
      <c r="L5048" s="117"/>
      <c r="P5048" s="81"/>
    </row>
    <row r="5049" spans="6:16">
      <c r="F5049" s="76"/>
      <c r="G5049" s="117"/>
      <c r="I5049" s="81"/>
      <c r="L5049" s="117"/>
      <c r="P5049" s="81"/>
    </row>
    <row r="5050" spans="6:16">
      <c r="F5050" s="76"/>
      <c r="G5050" s="117"/>
      <c r="I5050" s="81"/>
      <c r="L5050" s="117"/>
      <c r="P5050" s="81"/>
    </row>
    <row r="5051" spans="6:16">
      <c r="F5051" s="76"/>
      <c r="G5051" s="117"/>
      <c r="I5051" s="81"/>
      <c r="L5051" s="117"/>
      <c r="P5051" s="81"/>
    </row>
    <row r="5052" spans="6:16">
      <c r="F5052" s="76"/>
      <c r="G5052" s="117"/>
      <c r="I5052" s="81"/>
      <c r="L5052" s="117"/>
      <c r="P5052" s="81"/>
    </row>
    <row r="5053" spans="6:16">
      <c r="F5053" s="76"/>
      <c r="G5053" s="117"/>
      <c r="I5053" s="81"/>
      <c r="L5053" s="117"/>
      <c r="P5053" s="81"/>
    </row>
    <row r="5054" spans="6:16">
      <c r="F5054" s="76"/>
      <c r="G5054" s="117"/>
      <c r="I5054" s="81"/>
      <c r="L5054" s="117"/>
      <c r="P5054" s="81"/>
    </row>
    <row r="5055" spans="6:16">
      <c r="F5055" s="76"/>
      <c r="G5055" s="117"/>
      <c r="I5055" s="81"/>
      <c r="L5055" s="117"/>
      <c r="P5055" s="81"/>
    </row>
    <row r="5056" spans="6:16">
      <c r="F5056" s="76"/>
      <c r="G5056" s="117"/>
      <c r="I5056" s="81"/>
      <c r="L5056" s="117"/>
      <c r="P5056" s="81"/>
    </row>
    <row r="5057" spans="6:16">
      <c r="F5057" s="76"/>
      <c r="G5057" s="117"/>
      <c r="I5057" s="81"/>
      <c r="L5057" s="117"/>
      <c r="P5057" s="81"/>
    </row>
    <row r="5058" spans="6:16">
      <c r="F5058" s="76"/>
      <c r="G5058" s="117"/>
      <c r="I5058" s="81"/>
      <c r="L5058" s="117"/>
      <c r="P5058" s="81"/>
    </row>
    <row r="5059" spans="6:16">
      <c r="F5059" s="76"/>
      <c r="G5059" s="117"/>
      <c r="I5059" s="81"/>
      <c r="L5059" s="117"/>
      <c r="P5059" s="81"/>
    </row>
    <row r="5060" spans="6:16">
      <c r="F5060" s="76"/>
      <c r="G5060" s="117"/>
      <c r="I5060" s="81"/>
      <c r="L5060" s="117"/>
      <c r="P5060" s="81"/>
    </row>
    <row r="5061" spans="6:16">
      <c r="F5061" s="76"/>
      <c r="G5061" s="117"/>
      <c r="I5061" s="81"/>
      <c r="L5061" s="117"/>
      <c r="P5061" s="81"/>
    </row>
    <row r="5062" spans="6:16">
      <c r="F5062" s="76"/>
      <c r="G5062" s="117"/>
      <c r="I5062" s="81"/>
      <c r="L5062" s="117"/>
      <c r="P5062" s="81"/>
    </row>
    <row r="5063" spans="6:16">
      <c r="F5063" s="76"/>
      <c r="G5063" s="117"/>
      <c r="I5063" s="81"/>
      <c r="L5063" s="117"/>
      <c r="P5063" s="81"/>
    </row>
    <row r="5064" spans="6:16">
      <c r="F5064" s="76"/>
      <c r="G5064" s="117"/>
      <c r="I5064" s="81"/>
      <c r="L5064" s="117"/>
      <c r="P5064" s="81"/>
    </row>
    <row r="5065" spans="6:16">
      <c r="F5065" s="76"/>
      <c r="G5065" s="117"/>
      <c r="I5065" s="81"/>
      <c r="L5065" s="117"/>
      <c r="P5065" s="81"/>
    </row>
    <row r="5066" spans="6:16">
      <c r="F5066" s="76"/>
      <c r="G5066" s="117"/>
      <c r="I5066" s="81"/>
      <c r="L5066" s="117"/>
      <c r="P5066" s="81"/>
    </row>
    <row r="5067" spans="6:16">
      <c r="F5067" s="76"/>
      <c r="G5067" s="117"/>
      <c r="I5067" s="81"/>
      <c r="L5067" s="117"/>
      <c r="P5067" s="81"/>
    </row>
    <row r="5068" spans="6:16">
      <c r="F5068" s="76"/>
      <c r="G5068" s="117"/>
      <c r="I5068" s="81"/>
      <c r="L5068" s="117"/>
      <c r="P5068" s="81"/>
    </row>
    <row r="5069" spans="6:16">
      <c r="F5069" s="76"/>
      <c r="G5069" s="117"/>
      <c r="I5069" s="81"/>
      <c r="L5069" s="117"/>
      <c r="P5069" s="81"/>
    </row>
    <row r="5070" spans="6:16">
      <c r="F5070" s="76"/>
      <c r="G5070" s="117"/>
      <c r="I5070" s="81"/>
      <c r="L5070" s="117"/>
      <c r="P5070" s="81"/>
    </row>
    <row r="5071" spans="6:16">
      <c r="F5071" s="76"/>
      <c r="G5071" s="117"/>
      <c r="I5071" s="81"/>
      <c r="L5071" s="117"/>
      <c r="P5071" s="81"/>
    </row>
    <row r="5072" spans="6:16">
      <c r="F5072" s="76"/>
      <c r="G5072" s="117"/>
      <c r="I5072" s="81"/>
      <c r="L5072" s="117"/>
      <c r="P5072" s="81"/>
    </row>
    <row r="5073" spans="6:16">
      <c r="F5073" s="76"/>
      <c r="G5073" s="117"/>
      <c r="I5073" s="81"/>
      <c r="L5073" s="117"/>
      <c r="P5073" s="81"/>
    </row>
    <row r="5074" spans="6:16">
      <c r="F5074" s="76"/>
      <c r="G5074" s="117"/>
      <c r="I5074" s="81"/>
      <c r="L5074" s="117"/>
      <c r="P5074" s="81"/>
    </row>
    <row r="5075" spans="6:16">
      <c r="F5075" s="76"/>
      <c r="G5075" s="117"/>
      <c r="I5075" s="81"/>
      <c r="L5075" s="117"/>
      <c r="P5075" s="81"/>
    </row>
    <row r="5076" spans="6:16">
      <c r="F5076" s="76"/>
      <c r="G5076" s="117"/>
      <c r="I5076" s="81"/>
      <c r="L5076" s="117"/>
      <c r="P5076" s="81"/>
    </row>
    <row r="5077" spans="6:16">
      <c r="F5077" s="76"/>
      <c r="G5077" s="117"/>
      <c r="I5077" s="81"/>
      <c r="L5077" s="117"/>
      <c r="P5077" s="81"/>
    </row>
    <row r="5078" spans="6:16">
      <c r="F5078" s="76"/>
      <c r="G5078" s="117"/>
      <c r="I5078" s="81"/>
      <c r="L5078" s="117"/>
      <c r="P5078" s="81"/>
    </row>
    <row r="5079" spans="6:16">
      <c r="F5079" s="76"/>
      <c r="G5079" s="117"/>
      <c r="I5079" s="81"/>
      <c r="L5079" s="117"/>
      <c r="P5079" s="81"/>
    </row>
    <row r="5080" spans="6:16">
      <c r="F5080" s="76"/>
      <c r="G5080" s="117"/>
      <c r="I5080" s="81"/>
      <c r="L5080" s="117"/>
      <c r="P5080" s="81"/>
    </row>
    <row r="5081" spans="6:16">
      <c r="F5081" s="76"/>
      <c r="G5081" s="117"/>
      <c r="I5081" s="81"/>
      <c r="L5081" s="117"/>
      <c r="P5081" s="81"/>
    </row>
    <row r="5082" spans="6:16">
      <c r="F5082" s="76"/>
      <c r="G5082" s="117"/>
      <c r="I5082" s="81"/>
      <c r="L5082" s="117"/>
      <c r="P5082" s="81"/>
    </row>
    <row r="5083" spans="6:16">
      <c r="F5083" s="76"/>
      <c r="G5083" s="117"/>
      <c r="I5083" s="81"/>
      <c r="L5083" s="117"/>
      <c r="P5083" s="81"/>
    </row>
    <row r="5084" spans="6:16">
      <c r="F5084" s="76"/>
      <c r="G5084" s="117"/>
      <c r="I5084" s="81"/>
      <c r="L5084" s="117"/>
      <c r="P5084" s="81"/>
    </row>
    <row r="5085" spans="6:16">
      <c r="F5085" s="76"/>
      <c r="G5085" s="117"/>
      <c r="I5085" s="81"/>
      <c r="L5085" s="117"/>
      <c r="P5085" s="81"/>
    </row>
    <row r="5086" spans="6:16">
      <c r="F5086" s="76"/>
      <c r="G5086" s="117"/>
      <c r="I5086" s="81"/>
      <c r="L5086" s="117"/>
      <c r="P5086" s="81"/>
    </row>
    <row r="5087" spans="6:16">
      <c r="F5087" s="76"/>
      <c r="G5087" s="117"/>
      <c r="I5087" s="81"/>
      <c r="L5087" s="117"/>
      <c r="P5087" s="81"/>
    </row>
    <row r="5088" spans="6:16">
      <c r="F5088" s="76"/>
      <c r="G5088" s="117"/>
      <c r="I5088" s="81"/>
      <c r="L5088" s="117"/>
      <c r="P5088" s="81"/>
    </row>
    <row r="5089" spans="6:16">
      <c r="F5089" s="76"/>
      <c r="G5089" s="117"/>
      <c r="I5089" s="81"/>
      <c r="L5089" s="117"/>
      <c r="P5089" s="81"/>
    </row>
    <row r="5090" spans="6:16">
      <c r="F5090" s="76"/>
      <c r="G5090" s="117"/>
      <c r="I5090" s="81"/>
      <c r="L5090" s="117"/>
      <c r="P5090" s="81"/>
    </row>
    <row r="5091" spans="6:16">
      <c r="F5091" s="76"/>
      <c r="G5091" s="117"/>
      <c r="I5091" s="81"/>
      <c r="L5091" s="117"/>
      <c r="P5091" s="81"/>
    </row>
    <row r="5092" spans="6:16">
      <c r="F5092" s="76"/>
      <c r="G5092" s="117"/>
      <c r="I5092" s="81"/>
      <c r="L5092" s="117"/>
      <c r="P5092" s="81"/>
    </row>
    <row r="5093" spans="6:16">
      <c r="F5093" s="76"/>
      <c r="G5093" s="117"/>
      <c r="I5093" s="81"/>
      <c r="L5093" s="117"/>
      <c r="P5093" s="81"/>
    </row>
    <row r="5094" spans="6:16">
      <c r="F5094" s="76"/>
      <c r="G5094" s="117"/>
      <c r="I5094" s="81"/>
      <c r="L5094" s="117"/>
      <c r="P5094" s="81"/>
    </row>
    <row r="5095" spans="6:16">
      <c r="F5095" s="76"/>
      <c r="G5095" s="117"/>
      <c r="I5095" s="81"/>
      <c r="L5095" s="117"/>
      <c r="P5095" s="81"/>
    </row>
    <row r="5096" spans="6:16">
      <c r="F5096" s="76"/>
      <c r="G5096" s="117"/>
      <c r="I5096" s="81"/>
      <c r="L5096" s="117"/>
      <c r="P5096" s="81"/>
    </row>
    <row r="5097" spans="6:16">
      <c r="F5097" s="76"/>
      <c r="G5097" s="117"/>
      <c r="I5097" s="81"/>
      <c r="L5097" s="117"/>
      <c r="P5097" s="81"/>
    </row>
    <row r="5098" spans="6:16">
      <c r="F5098" s="76"/>
      <c r="G5098" s="117"/>
      <c r="I5098" s="81"/>
      <c r="L5098" s="117"/>
      <c r="P5098" s="81"/>
    </row>
    <row r="5099" spans="6:16">
      <c r="F5099" s="76"/>
      <c r="G5099" s="117"/>
      <c r="I5099" s="81"/>
      <c r="L5099" s="117"/>
      <c r="P5099" s="81"/>
    </row>
    <row r="5100" spans="6:16">
      <c r="F5100" s="76"/>
      <c r="G5100" s="117"/>
      <c r="I5100" s="81"/>
      <c r="L5100" s="117"/>
      <c r="P5100" s="81"/>
    </row>
    <row r="5101" spans="6:16">
      <c r="F5101" s="76"/>
      <c r="G5101" s="117"/>
      <c r="I5101" s="81"/>
      <c r="L5101" s="117"/>
      <c r="P5101" s="81"/>
    </row>
    <row r="5102" spans="6:16">
      <c r="F5102" s="76"/>
      <c r="G5102" s="117"/>
      <c r="I5102" s="81"/>
      <c r="L5102" s="117"/>
      <c r="P5102" s="81"/>
    </row>
    <row r="5103" spans="6:16">
      <c r="F5103" s="76"/>
      <c r="G5103" s="117"/>
      <c r="I5103" s="81"/>
      <c r="L5103" s="117"/>
      <c r="P5103" s="81"/>
    </row>
    <row r="5104" spans="6:16">
      <c r="F5104" s="76"/>
      <c r="G5104" s="117"/>
      <c r="I5104" s="81"/>
      <c r="L5104" s="117"/>
      <c r="P5104" s="81"/>
    </row>
    <row r="5105" spans="6:16">
      <c r="F5105" s="76"/>
      <c r="G5105" s="117"/>
      <c r="I5105" s="81"/>
      <c r="L5105" s="117"/>
      <c r="P5105" s="81"/>
    </row>
    <row r="5106" spans="6:16">
      <c r="F5106" s="76"/>
      <c r="G5106" s="117"/>
      <c r="I5106" s="81"/>
      <c r="L5106" s="117"/>
      <c r="P5106" s="81"/>
    </row>
    <row r="5107" spans="6:16">
      <c r="F5107" s="76"/>
      <c r="G5107" s="117"/>
      <c r="I5107" s="81"/>
      <c r="L5107" s="117"/>
      <c r="P5107" s="81"/>
    </row>
    <row r="5108" spans="6:16">
      <c r="F5108" s="76"/>
      <c r="G5108" s="117"/>
      <c r="I5108" s="81"/>
      <c r="L5108" s="117"/>
      <c r="P5108" s="81"/>
    </row>
    <row r="5109" spans="6:16">
      <c r="F5109" s="76"/>
      <c r="G5109" s="117"/>
      <c r="I5109" s="81"/>
      <c r="L5109" s="117"/>
      <c r="P5109" s="81"/>
    </row>
    <row r="5110" spans="6:16">
      <c r="F5110" s="76"/>
      <c r="G5110" s="117"/>
      <c r="I5110" s="81"/>
      <c r="L5110" s="117"/>
      <c r="P5110" s="81"/>
    </row>
    <row r="5111" spans="6:16">
      <c r="F5111" s="76"/>
      <c r="G5111" s="117"/>
      <c r="I5111" s="81"/>
      <c r="L5111" s="117"/>
      <c r="P5111" s="81"/>
    </row>
    <row r="5112" spans="6:16">
      <c r="F5112" s="76"/>
      <c r="G5112" s="117"/>
      <c r="I5112" s="81"/>
      <c r="L5112" s="117"/>
      <c r="P5112" s="81"/>
    </row>
    <row r="5113" spans="6:16">
      <c r="F5113" s="76"/>
      <c r="G5113" s="117"/>
      <c r="I5113" s="81"/>
      <c r="L5113" s="117"/>
      <c r="P5113" s="81"/>
    </row>
    <row r="5114" spans="6:16">
      <c r="F5114" s="76"/>
      <c r="G5114" s="117"/>
      <c r="I5114" s="81"/>
      <c r="L5114" s="117"/>
      <c r="P5114" s="81"/>
    </row>
    <row r="5115" spans="6:16">
      <c r="F5115" s="76"/>
      <c r="G5115" s="117"/>
      <c r="I5115" s="81"/>
      <c r="L5115" s="117"/>
      <c r="P5115" s="81"/>
    </row>
    <row r="5116" spans="6:16">
      <c r="F5116" s="76"/>
      <c r="G5116" s="117"/>
      <c r="I5116" s="81"/>
      <c r="L5116" s="117"/>
      <c r="P5116" s="81"/>
    </row>
    <row r="5117" spans="6:16">
      <c r="F5117" s="76"/>
      <c r="G5117" s="117"/>
      <c r="I5117" s="81"/>
      <c r="L5117" s="117"/>
      <c r="P5117" s="81"/>
    </row>
    <row r="5118" spans="6:16">
      <c r="F5118" s="76"/>
      <c r="G5118" s="117"/>
      <c r="I5118" s="81"/>
      <c r="L5118" s="117"/>
      <c r="P5118" s="81"/>
    </row>
    <row r="5119" spans="6:16">
      <c r="F5119" s="76"/>
      <c r="G5119" s="117"/>
      <c r="I5119" s="81"/>
      <c r="L5119" s="117"/>
      <c r="P5119" s="81"/>
    </row>
    <row r="5120" spans="6:16">
      <c r="F5120" s="76"/>
      <c r="G5120" s="117"/>
      <c r="I5120" s="81"/>
      <c r="L5120" s="117"/>
      <c r="P5120" s="81"/>
    </row>
    <row r="5121" spans="6:16">
      <c r="F5121" s="76"/>
      <c r="G5121" s="117"/>
      <c r="I5121" s="81"/>
      <c r="L5121" s="117"/>
      <c r="P5121" s="81"/>
    </row>
    <row r="5122" spans="6:16">
      <c r="F5122" s="76"/>
      <c r="G5122" s="117"/>
      <c r="I5122" s="81"/>
      <c r="L5122" s="117"/>
      <c r="P5122" s="81"/>
    </row>
    <row r="5123" spans="6:16">
      <c r="F5123" s="76"/>
      <c r="G5123" s="117"/>
      <c r="I5123" s="81"/>
      <c r="L5123" s="117"/>
      <c r="P5123" s="81"/>
    </row>
    <row r="5124" spans="6:16">
      <c r="F5124" s="76"/>
      <c r="G5124" s="117"/>
      <c r="I5124" s="81"/>
      <c r="L5124" s="117"/>
      <c r="P5124" s="81"/>
    </row>
    <row r="5125" spans="6:16">
      <c r="F5125" s="76"/>
      <c r="G5125" s="117"/>
      <c r="I5125" s="81"/>
      <c r="L5125" s="117"/>
      <c r="P5125" s="81"/>
    </row>
    <row r="5126" spans="6:16">
      <c r="F5126" s="76"/>
      <c r="G5126" s="117"/>
      <c r="I5126" s="81"/>
      <c r="L5126" s="117"/>
      <c r="P5126" s="81"/>
    </row>
    <row r="5127" spans="6:16">
      <c r="F5127" s="76"/>
      <c r="G5127" s="117"/>
      <c r="I5127" s="81"/>
      <c r="L5127" s="117"/>
      <c r="P5127" s="81"/>
    </row>
    <row r="5128" spans="6:16">
      <c r="F5128" s="76"/>
      <c r="G5128" s="117"/>
      <c r="I5128" s="81"/>
      <c r="L5128" s="117"/>
      <c r="P5128" s="81"/>
    </row>
    <row r="5129" spans="6:16">
      <c r="F5129" s="76"/>
      <c r="G5129" s="117"/>
      <c r="I5129" s="81"/>
      <c r="L5129" s="117"/>
      <c r="P5129" s="81"/>
    </row>
    <row r="5130" spans="6:16">
      <c r="F5130" s="76"/>
      <c r="G5130" s="117"/>
      <c r="I5130" s="81"/>
      <c r="L5130" s="117"/>
      <c r="P5130" s="81"/>
    </row>
    <row r="5131" spans="6:16">
      <c r="F5131" s="76"/>
      <c r="G5131" s="117"/>
      <c r="I5131" s="81"/>
      <c r="L5131" s="117"/>
      <c r="P5131" s="81"/>
    </row>
    <row r="5132" spans="6:16">
      <c r="F5132" s="76"/>
      <c r="G5132" s="117"/>
      <c r="I5132" s="81"/>
      <c r="L5132" s="117"/>
      <c r="P5132" s="81"/>
    </row>
    <row r="5133" spans="6:16">
      <c r="F5133" s="76"/>
      <c r="G5133" s="117"/>
      <c r="I5133" s="81"/>
      <c r="L5133" s="117"/>
      <c r="P5133" s="81"/>
    </row>
    <row r="5134" spans="6:16">
      <c r="F5134" s="76"/>
      <c r="G5134" s="117"/>
      <c r="I5134" s="81"/>
      <c r="L5134" s="117"/>
      <c r="P5134" s="81"/>
    </row>
    <row r="5135" spans="6:16">
      <c r="F5135" s="76"/>
      <c r="G5135" s="117"/>
      <c r="I5135" s="81"/>
      <c r="L5135" s="117"/>
      <c r="P5135" s="81"/>
    </row>
    <row r="5136" spans="6:16">
      <c r="F5136" s="76"/>
      <c r="G5136" s="117"/>
      <c r="I5136" s="81"/>
      <c r="L5136" s="117"/>
      <c r="P5136" s="81"/>
    </row>
    <row r="5137" spans="6:16">
      <c r="F5137" s="76"/>
      <c r="G5137" s="117"/>
      <c r="I5137" s="81"/>
      <c r="L5137" s="117"/>
      <c r="P5137" s="81"/>
    </row>
    <row r="5138" spans="6:16">
      <c r="F5138" s="76"/>
      <c r="G5138" s="117"/>
      <c r="I5138" s="81"/>
      <c r="L5138" s="117"/>
      <c r="P5138" s="81"/>
    </row>
    <row r="5139" spans="6:16">
      <c r="F5139" s="76"/>
      <c r="G5139" s="117"/>
      <c r="I5139" s="81"/>
      <c r="L5139" s="117"/>
      <c r="P5139" s="81"/>
    </row>
    <row r="5140" spans="6:16">
      <c r="F5140" s="76"/>
      <c r="G5140" s="117"/>
      <c r="I5140" s="81"/>
      <c r="L5140" s="117"/>
      <c r="P5140" s="81"/>
    </row>
    <row r="5141" spans="6:16">
      <c r="F5141" s="76"/>
      <c r="G5141" s="117"/>
      <c r="I5141" s="81"/>
      <c r="L5141" s="117"/>
      <c r="P5141" s="81"/>
    </row>
    <row r="5142" spans="6:16">
      <c r="F5142" s="76"/>
      <c r="G5142" s="117"/>
      <c r="I5142" s="81"/>
      <c r="L5142" s="117"/>
      <c r="P5142" s="81"/>
    </row>
    <row r="5143" spans="6:16">
      <c r="F5143" s="76"/>
      <c r="G5143" s="117"/>
      <c r="I5143" s="81"/>
      <c r="L5143" s="117"/>
      <c r="P5143" s="81"/>
    </row>
    <row r="5144" spans="6:16">
      <c r="F5144" s="76"/>
      <c r="G5144" s="117"/>
      <c r="I5144" s="81"/>
      <c r="L5144" s="117"/>
      <c r="P5144" s="81"/>
    </row>
    <row r="5145" spans="6:16">
      <c r="F5145" s="76"/>
      <c r="G5145" s="117"/>
      <c r="I5145" s="81"/>
      <c r="L5145" s="117"/>
      <c r="P5145" s="81"/>
    </row>
    <row r="5146" spans="6:16">
      <c r="F5146" s="76"/>
      <c r="G5146" s="117"/>
      <c r="I5146" s="81"/>
      <c r="L5146" s="117"/>
      <c r="P5146" s="81"/>
    </row>
    <row r="5147" spans="6:16">
      <c r="F5147" s="76"/>
      <c r="G5147" s="117"/>
      <c r="I5147" s="81"/>
      <c r="L5147" s="117"/>
      <c r="P5147" s="81"/>
    </row>
    <row r="5148" spans="6:16">
      <c r="F5148" s="76"/>
      <c r="G5148" s="117"/>
      <c r="I5148" s="81"/>
      <c r="L5148" s="117"/>
      <c r="P5148" s="81"/>
    </row>
    <row r="5149" spans="6:16">
      <c r="F5149" s="76"/>
      <c r="G5149" s="117"/>
      <c r="I5149" s="81"/>
      <c r="L5149" s="117"/>
      <c r="P5149" s="81"/>
    </row>
    <row r="5150" spans="6:16">
      <c r="F5150" s="76"/>
      <c r="G5150" s="117"/>
      <c r="I5150" s="81"/>
      <c r="L5150" s="117"/>
      <c r="P5150" s="81"/>
    </row>
    <row r="5151" spans="6:16">
      <c r="F5151" s="76"/>
      <c r="G5151" s="117"/>
      <c r="I5151" s="81"/>
      <c r="L5151" s="117"/>
      <c r="P5151" s="81"/>
    </row>
    <row r="5152" spans="6:16">
      <c r="F5152" s="76"/>
      <c r="G5152" s="117"/>
      <c r="I5152" s="81"/>
      <c r="L5152" s="117"/>
      <c r="P5152" s="81"/>
    </row>
    <row r="5153" spans="6:16">
      <c r="F5153" s="76"/>
      <c r="G5153" s="117"/>
      <c r="I5153" s="81"/>
      <c r="L5153" s="117"/>
      <c r="P5153" s="81"/>
    </row>
    <row r="5154" spans="6:16">
      <c r="F5154" s="76"/>
      <c r="G5154" s="117"/>
      <c r="I5154" s="81"/>
      <c r="L5154" s="117"/>
      <c r="P5154" s="81"/>
    </row>
    <row r="5155" spans="6:16">
      <c r="F5155" s="76"/>
      <c r="G5155" s="117"/>
      <c r="I5155" s="81"/>
      <c r="L5155" s="117"/>
      <c r="P5155" s="81"/>
    </row>
    <row r="5156" spans="6:16">
      <c r="F5156" s="76"/>
      <c r="G5156" s="117"/>
      <c r="I5156" s="81"/>
      <c r="L5156" s="117"/>
      <c r="P5156" s="81"/>
    </row>
    <row r="5157" spans="6:16">
      <c r="F5157" s="76"/>
      <c r="G5157" s="117"/>
      <c r="I5157" s="81"/>
      <c r="L5157" s="117"/>
      <c r="P5157" s="81"/>
    </row>
    <row r="5158" spans="6:16">
      <c r="F5158" s="76"/>
      <c r="G5158" s="117"/>
      <c r="I5158" s="81"/>
      <c r="L5158" s="117"/>
      <c r="P5158" s="81"/>
    </row>
    <row r="5159" spans="6:16">
      <c r="F5159" s="76"/>
      <c r="G5159" s="117"/>
      <c r="I5159" s="81"/>
      <c r="L5159" s="117"/>
      <c r="P5159" s="81"/>
    </row>
    <row r="5160" spans="6:16">
      <c r="F5160" s="76"/>
      <c r="G5160" s="117"/>
      <c r="I5160" s="81"/>
      <c r="L5160" s="117"/>
      <c r="P5160" s="81"/>
    </row>
    <row r="5161" spans="6:16">
      <c r="F5161" s="76"/>
      <c r="G5161" s="117"/>
      <c r="I5161" s="81"/>
      <c r="L5161" s="117"/>
      <c r="P5161" s="81"/>
    </row>
    <row r="5162" spans="6:16">
      <c r="F5162" s="76"/>
      <c r="G5162" s="117"/>
      <c r="I5162" s="81"/>
      <c r="L5162" s="117"/>
      <c r="P5162" s="81"/>
    </row>
    <row r="5163" spans="6:16">
      <c r="F5163" s="76"/>
      <c r="G5163" s="117"/>
      <c r="I5163" s="81"/>
      <c r="L5163" s="117"/>
      <c r="P5163" s="81"/>
    </row>
    <row r="5164" spans="6:16">
      <c r="F5164" s="76"/>
      <c r="G5164" s="117"/>
      <c r="I5164" s="81"/>
      <c r="L5164" s="117"/>
      <c r="P5164" s="81"/>
    </row>
    <row r="5165" spans="6:16">
      <c r="F5165" s="76"/>
      <c r="G5165" s="117"/>
      <c r="I5165" s="81"/>
      <c r="L5165" s="117"/>
      <c r="P5165" s="81"/>
    </row>
    <row r="5166" spans="6:16">
      <c r="F5166" s="76"/>
      <c r="G5166" s="117"/>
      <c r="I5166" s="81"/>
      <c r="L5166" s="117"/>
      <c r="P5166" s="81"/>
    </row>
    <row r="5167" spans="6:16">
      <c r="F5167" s="76"/>
      <c r="G5167" s="117"/>
      <c r="I5167" s="81"/>
      <c r="L5167" s="117"/>
      <c r="P5167" s="81"/>
    </row>
    <row r="5168" spans="6:16">
      <c r="F5168" s="76"/>
      <c r="G5168" s="117"/>
      <c r="I5168" s="81"/>
      <c r="L5168" s="117"/>
      <c r="P5168" s="81"/>
    </row>
    <row r="5169" spans="6:16">
      <c r="F5169" s="76"/>
      <c r="G5169" s="117"/>
      <c r="I5169" s="81"/>
      <c r="L5169" s="117"/>
      <c r="P5169" s="81"/>
    </row>
    <row r="5170" spans="6:16">
      <c r="F5170" s="76"/>
      <c r="G5170" s="117"/>
      <c r="I5170" s="81"/>
      <c r="L5170" s="117"/>
      <c r="P5170" s="81"/>
    </row>
    <row r="5171" spans="6:16">
      <c r="F5171" s="76"/>
      <c r="G5171" s="117"/>
      <c r="I5171" s="81"/>
      <c r="L5171" s="117"/>
      <c r="P5171" s="81"/>
    </row>
    <row r="5172" spans="6:16">
      <c r="F5172" s="76"/>
      <c r="G5172" s="117"/>
      <c r="I5172" s="81"/>
      <c r="L5172" s="117"/>
      <c r="P5172" s="81"/>
    </row>
    <row r="5173" spans="6:16">
      <c r="F5173" s="76"/>
      <c r="G5173" s="117"/>
      <c r="I5173" s="81"/>
      <c r="L5173" s="117"/>
      <c r="P5173" s="81"/>
    </row>
    <row r="5174" spans="6:16">
      <c r="F5174" s="76"/>
      <c r="G5174" s="117"/>
      <c r="I5174" s="81"/>
      <c r="L5174" s="117"/>
      <c r="P5174" s="81"/>
    </row>
    <row r="5175" spans="6:16">
      <c r="F5175" s="76"/>
      <c r="G5175" s="117"/>
      <c r="I5175" s="81"/>
      <c r="L5175" s="117"/>
      <c r="P5175" s="81"/>
    </row>
    <row r="5176" spans="6:16">
      <c r="F5176" s="76"/>
      <c r="G5176" s="117"/>
      <c r="I5176" s="81"/>
      <c r="L5176" s="117"/>
      <c r="P5176" s="81"/>
    </row>
    <row r="5177" spans="6:16">
      <c r="F5177" s="76"/>
      <c r="G5177" s="117"/>
      <c r="I5177" s="81"/>
      <c r="L5177" s="117"/>
      <c r="P5177" s="81"/>
    </row>
    <row r="5178" spans="6:16">
      <c r="F5178" s="76"/>
      <c r="G5178" s="117"/>
      <c r="I5178" s="81"/>
      <c r="L5178" s="117"/>
      <c r="P5178" s="81"/>
    </row>
    <row r="5179" spans="6:16">
      <c r="F5179" s="76"/>
      <c r="G5179" s="117"/>
      <c r="I5179" s="81"/>
      <c r="L5179" s="117"/>
      <c r="P5179" s="81"/>
    </row>
    <row r="5180" spans="6:16">
      <c r="F5180" s="76"/>
      <c r="G5180" s="117"/>
      <c r="I5180" s="81"/>
      <c r="L5180" s="117"/>
      <c r="P5180" s="81"/>
    </row>
    <row r="5181" spans="6:16">
      <c r="F5181" s="76"/>
      <c r="G5181" s="117"/>
      <c r="I5181" s="81"/>
      <c r="L5181" s="117"/>
      <c r="P5181" s="81"/>
    </row>
    <row r="5182" spans="6:16">
      <c r="F5182" s="76"/>
      <c r="G5182" s="117"/>
      <c r="I5182" s="81"/>
      <c r="L5182" s="117"/>
      <c r="P5182" s="81"/>
    </row>
    <row r="5183" spans="6:16">
      <c r="F5183" s="76"/>
      <c r="G5183" s="117"/>
      <c r="I5183" s="81"/>
      <c r="L5183" s="117"/>
      <c r="P5183" s="81"/>
    </row>
    <row r="5184" spans="6:16">
      <c r="F5184" s="76"/>
      <c r="G5184" s="117"/>
      <c r="I5184" s="81"/>
      <c r="L5184" s="117"/>
      <c r="P5184" s="81"/>
    </row>
    <row r="5185" spans="6:16">
      <c r="F5185" s="76"/>
      <c r="G5185" s="117"/>
      <c r="I5185" s="81"/>
      <c r="L5185" s="117"/>
      <c r="P5185" s="81"/>
    </row>
    <row r="5186" spans="6:16">
      <c r="F5186" s="76"/>
      <c r="G5186" s="117"/>
      <c r="I5186" s="81"/>
      <c r="L5186" s="117"/>
      <c r="P5186" s="81"/>
    </row>
    <row r="5187" spans="6:16">
      <c r="F5187" s="76"/>
      <c r="G5187" s="117"/>
      <c r="I5187" s="81"/>
      <c r="L5187" s="117"/>
      <c r="P5187" s="81"/>
    </row>
    <row r="5188" spans="6:16">
      <c r="F5188" s="76"/>
      <c r="G5188" s="117"/>
      <c r="I5188" s="81"/>
      <c r="L5188" s="117"/>
      <c r="P5188" s="81"/>
    </row>
    <row r="5189" spans="6:16">
      <c r="F5189" s="76"/>
      <c r="G5189" s="117"/>
      <c r="I5189" s="81"/>
      <c r="L5189" s="117"/>
      <c r="P5189" s="81"/>
    </row>
    <row r="5190" spans="6:16">
      <c r="F5190" s="76"/>
      <c r="G5190" s="117"/>
      <c r="I5190" s="81"/>
      <c r="L5190" s="117"/>
      <c r="P5190" s="81"/>
    </row>
    <row r="5191" spans="6:16">
      <c r="F5191" s="76"/>
      <c r="G5191" s="117"/>
      <c r="I5191" s="81"/>
      <c r="L5191" s="117"/>
      <c r="P5191" s="81"/>
    </row>
    <row r="5192" spans="6:16">
      <c r="F5192" s="76"/>
      <c r="G5192" s="117"/>
      <c r="I5192" s="81"/>
      <c r="L5192" s="117"/>
      <c r="P5192" s="81"/>
    </row>
    <row r="5193" spans="6:16">
      <c r="F5193" s="76"/>
      <c r="G5193" s="117"/>
      <c r="I5193" s="81"/>
      <c r="L5193" s="117"/>
      <c r="P5193" s="81"/>
    </row>
    <row r="5194" spans="6:16">
      <c r="F5194" s="76"/>
      <c r="G5194" s="117"/>
      <c r="I5194" s="81"/>
      <c r="L5194" s="117"/>
      <c r="P5194" s="81"/>
    </row>
    <row r="5195" spans="6:16">
      <c r="F5195" s="76"/>
      <c r="G5195" s="117"/>
      <c r="I5195" s="81"/>
      <c r="L5195" s="117"/>
      <c r="P5195" s="81"/>
    </row>
    <row r="5196" spans="6:16">
      <c r="F5196" s="76"/>
      <c r="G5196" s="117"/>
      <c r="I5196" s="81"/>
      <c r="L5196" s="117"/>
      <c r="P5196" s="81"/>
    </row>
    <row r="5197" spans="6:16">
      <c r="F5197" s="76"/>
      <c r="G5197" s="117"/>
      <c r="I5197" s="81"/>
      <c r="L5197" s="117"/>
      <c r="P5197" s="81"/>
    </row>
    <row r="5198" spans="6:16">
      <c r="F5198" s="76"/>
      <c r="G5198" s="117"/>
      <c r="I5198" s="81"/>
      <c r="L5198" s="117"/>
      <c r="P5198" s="81"/>
    </row>
    <row r="5199" spans="6:16">
      <c r="F5199" s="76"/>
      <c r="G5199" s="117"/>
      <c r="I5199" s="81"/>
      <c r="L5199" s="117"/>
      <c r="P5199" s="81"/>
    </row>
    <row r="5200" spans="6:16">
      <c r="F5200" s="76"/>
      <c r="G5200" s="117"/>
      <c r="I5200" s="81"/>
      <c r="L5200" s="117"/>
      <c r="P5200" s="81"/>
    </row>
    <row r="5201" spans="6:16">
      <c r="F5201" s="76"/>
      <c r="G5201" s="117"/>
      <c r="I5201" s="81"/>
      <c r="L5201" s="117"/>
      <c r="P5201" s="81"/>
    </row>
    <row r="5202" spans="6:16">
      <c r="F5202" s="76"/>
      <c r="G5202" s="117"/>
      <c r="I5202" s="81"/>
      <c r="L5202" s="117"/>
      <c r="P5202" s="81"/>
    </row>
    <row r="5203" spans="6:16">
      <c r="F5203" s="76"/>
      <c r="G5203" s="117"/>
      <c r="I5203" s="81"/>
      <c r="L5203" s="117"/>
      <c r="P5203" s="81"/>
    </row>
    <row r="5204" spans="6:16">
      <c r="F5204" s="76"/>
      <c r="G5204" s="117"/>
      <c r="I5204" s="81"/>
      <c r="L5204" s="117"/>
      <c r="P5204" s="81"/>
    </row>
    <row r="5205" spans="6:16">
      <c r="F5205" s="76"/>
      <c r="G5205" s="117"/>
      <c r="I5205" s="81"/>
      <c r="L5205" s="117"/>
      <c r="P5205" s="81"/>
    </row>
    <row r="5206" spans="6:16">
      <c r="F5206" s="76"/>
      <c r="G5206" s="117"/>
      <c r="I5206" s="81"/>
      <c r="L5206" s="117"/>
      <c r="P5206" s="81"/>
    </row>
    <row r="5207" spans="6:16">
      <c r="F5207" s="76"/>
      <c r="G5207" s="117"/>
      <c r="I5207" s="81"/>
      <c r="L5207" s="117"/>
      <c r="P5207" s="81"/>
    </row>
    <row r="5208" spans="6:16">
      <c r="F5208" s="76"/>
      <c r="G5208" s="117"/>
      <c r="I5208" s="81"/>
      <c r="L5208" s="117"/>
      <c r="P5208" s="81"/>
    </row>
    <row r="5209" spans="6:16">
      <c r="F5209" s="76"/>
      <c r="G5209" s="117"/>
      <c r="I5209" s="81"/>
      <c r="L5209" s="117"/>
      <c r="P5209" s="81"/>
    </row>
    <row r="5210" spans="6:16">
      <c r="F5210" s="76"/>
      <c r="G5210" s="117"/>
      <c r="I5210" s="81"/>
      <c r="L5210" s="117"/>
      <c r="P5210" s="81"/>
    </row>
    <row r="5211" spans="6:16">
      <c r="F5211" s="76"/>
      <c r="G5211" s="117"/>
      <c r="I5211" s="81"/>
      <c r="L5211" s="117"/>
      <c r="P5211" s="81"/>
    </row>
    <row r="5212" spans="6:16">
      <c r="F5212" s="76"/>
      <c r="G5212" s="117"/>
      <c r="I5212" s="81"/>
      <c r="L5212" s="117"/>
      <c r="P5212" s="81"/>
    </row>
    <row r="5213" spans="6:16">
      <c r="F5213" s="76"/>
      <c r="G5213" s="117"/>
      <c r="I5213" s="81"/>
      <c r="L5213" s="117"/>
      <c r="P5213" s="81"/>
    </row>
    <row r="5214" spans="6:16">
      <c r="F5214" s="76"/>
      <c r="G5214" s="117"/>
      <c r="I5214" s="81"/>
      <c r="L5214" s="117"/>
      <c r="P5214" s="81"/>
    </row>
    <row r="5215" spans="6:16">
      <c r="F5215" s="76"/>
      <c r="G5215" s="117"/>
      <c r="I5215" s="81"/>
      <c r="L5215" s="117"/>
      <c r="P5215" s="81"/>
    </row>
    <row r="5216" spans="6:16">
      <c r="F5216" s="76"/>
      <c r="G5216" s="117"/>
      <c r="I5216" s="81"/>
      <c r="L5216" s="117"/>
      <c r="P5216" s="81"/>
    </row>
    <row r="5217" spans="6:16">
      <c r="F5217" s="76"/>
      <c r="G5217" s="117"/>
      <c r="I5217" s="81"/>
      <c r="L5217" s="117"/>
      <c r="P5217" s="81"/>
    </row>
    <row r="5218" spans="6:16">
      <c r="F5218" s="76"/>
      <c r="G5218" s="117"/>
      <c r="I5218" s="81"/>
      <c r="L5218" s="117"/>
      <c r="P5218" s="81"/>
    </row>
    <row r="5219" spans="6:16">
      <c r="F5219" s="76"/>
      <c r="G5219" s="117"/>
      <c r="I5219" s="81"/>
      <c r="L5219" s="117"/>
      <c r="P5219" s="81"/>
    </row>
    <row r="5220" spans="6:16">
      <c r="F5220" s="76"/>
      <c r="G5220" s="117"/>
      <c r="I5220" s="81"/>
      <c r="L5220" s="117"/>
      <c r="P5220" s="81"/>
    </row>
    <row r="5221" spans="6:16">
      <c r="F5221" s="76"/>
      <c r="G5221" s="117"/>
      <c r="I5221" s="81"/>
      <c r="L5221" s="117"/>
      <c r="P5221" s="81"/>
    </row>
    <row r="5222" spans="6:16">
      <c r="F5222" s="76"/>
      <c r="G5222" s="117"/>
      <c r="I5222" s="81"/>
      <c r="L5222" s="117"/>
      <c r="P5222" s="81"/>
    </row>
    <row r="5223" spans="6:16">
      <c r="F5223" s="76"/>
      <c r="G5223" s="117"/>
      <c r="I5223" s="81"/>
      <c r="L5223" s="117"/>
      <c r="P5223" s="81"/>
    </row>
    <row r="5224" spans="6:16">
      <c r="F5224" s="76"/>
      <c r="G5224" s="117"/>
      <c r="I5224" s="81"/>
      <c r="L5224" s="117"/>
      <c r="P5224" s="81"/>
    </row>
    <row r="5225" spans="6:16">
      <c r="F5225" s="76"/>
      <c r="G5225" s="117"/>
      <c r="I5225" s="81"/>
      <c r="L5225" s="117"/>
      <c r="P5225" s="81"/>
    </row>
    <row r="5226" spans="6:16">
      <c r="F5226" s="76"/>
      <c r="G5226" s="117"/>
      <c r="I5226" s="81"/>
      <c r="L5226" s="117"/>
      <c r="P5226" s="81"/>
    </row>
    <row r="5227" spans="6:16">
      <c r="F5227" s="76"/>
      <c r="G5227" s="117"/>
      <c r="I5227" s="81"/>
      <c r="L5227" s="117"/>
      <c r="P5227" s="81"/>
    </row>
    <row r="5228" spans="6:16">
      <c r="F5228" s="76"/>
      <c r="G5228" s="117"/>
      <c r="I5228" s="81"/>
      <c r="L5228" s="117"/>
      <c r="P5228" s="81"/>
    </row>
    <row r="5229" spans="6:16">
      <c r="F5229" s="76"/>
      <c r="G5229" s="117"/>
      <c r="I5229" s="81"/>
      <c r="L5229" s="117"/>
      <c r="P5229" s="81"/>
    </row>
    <row r="5230" spans="6:16">
      <c r="F5230" s="76"/>
      <c r="G5230" s="117"/>
      <c r="I5230" s="81"/>
      <c r="L5230" s="117"/>
      <c r="P5230" s="81"/>
    </row>
    <row r="5231" spans="6:16">
      <c r="F5231" s="76"/>
      <c r="G5231" s="117"/>
      <c r="I5231" s="81"/>
      <c r="L5231" s="117"/>
      <c r="P5231" s="81"/>
    </row>
    <row r="5232" spans="6:16">
      <c r="F5232" s="76"/>
      <c r="G5232" s="117"/>
      <c r="I5232" s="81"/>
      <c r="L5232" s="117"/>
      <c r="P5232" s="81"/>
    </row>
    <row r="5233" spans="6:16">
      <c r="F5233" s="76"/>
      <c r="G5233" s="117"/>
      <c r="I5233" s="81"/>
      <c r="L5233" s="117"/>
      <c r="P5233" s="81"/>
    </row>
    <row r="5234" spans="6:16">
      <c r="F5234" s="76"/>
      <c r="G5234" s="117"/>
      <c r="I5234" s="81"/>
      <c r="L5234" s="117"/>
      <c r="P5234" s="81"/>
    </row>
    <row r="5235" spans="6:16">
      <c r="F5235" s="76"/>
      <c r="G5235" s="117"/>
      <c r="I5235" s="81"/>
      <c r="L5235" s="117"/>
      <c r="P5235" s="81"/>
    </row>
    <row r="5236" spans="6:16">
      <c r="F5236" s="76"/>
      <c r="G5236" s="117"/>
      <c r="I5236" s="81"/>
      <c r="L5236" s="117"/>
      <c r="P5236" s="81"/>
    </row>
    <row r="5237" spans="6:16">
      <c r="F5237" s="76"/>
      <c r="G5237" s="117"/>
      <c r="I5237" s="81"/>
      <c r="L5237" s="117"/>
      <c r="P5237" s="81"/>
    </row>
    <row r="5238" spans="6:16">
      <c r="F5238" s="76"/>
      <c r="G5238" s="117"/>
      <c r="I5238" s="81"/>
      <c r="L5238" s="117"/>
      <c r="P5238" s="81"/>
    </row>
    <row r="5239" spans="6:16">
      <c r="F5239" s="76"/>
      <c r="G5239" s="117"/>
      <c r="I5239" s="81"/>
      <c r="L5239" s="117"/>
      <c r="P5239" s="81"/>
    </row>
    <row r="5240" spans="6:16">
      <c r="F5240" s="76"/>
      <c r="G5240" s="117"/>
      <c r="I5240" s="81"/>
      <c r="L5240" s="117"/>
      <c r="P5240" s="81"/>
    </row>
    <row r="5241" spans="6:16">
      <c r="F5241" s="76"/>
      <c r="G5241" s="117"/>
      <c r="I5241" s="81"/>
      <c r="L5241" s="117"/>
      <c r="P5241" s="81"/>
    </row>
    <row r="5242" spans="6:16">
      <c r="F5242" s="76"/>
      <c r="G5242" s="117"/>
      <c r="I5242" s="81"/>
      <c r="L5242" s="117"/>
      <c r="P5242" s="81"/>
    </row>
    <row r="5243" spans="6:16">
      <c r="F5243" s="76"/>
      <c r="G5243" s="117"/>
      <c r="I5243" s="81"/>
      <c r="L5243" s="117"/>
      <c r="P5243" s="81"/>
    </row>
    <row r="5244" spans="6:16">
      <c r="F5244" s="76"/>
      <c r="G5244" s="117"/>
      <c r="I5244" s="81"/>
      <c r="L5244" s="117"/>
      <c r="P5244" s="81"/>
    </row>
    <row r="5245" spans="6:16">
      <c r="F5245" s="76"/>
      <c r="G5245" s="117"/>
      <c r="I5245" s="81"/>
      <c r="L5245" s="117"/>
      <c r="P5245" s="81"/>
    </row>
    <row r="5246" spans="6:16">
      <c r="F5246" s="76"/>
      <c r="G5246" s="117"/>
      <c r="I5246" s="81"/>
      <c r="L5246" s="117"/>
      <c r="P5246" s="81"/>
    </row>
    <row r="5247" spans="6:16">
      <c r="F5247" s="76"/>
      <c r="G5247" s="117"/>
      <c r="I5247" s="81"/>
      <c r="L5247" s="117"/>
      <c r="P5247" s="81"/>
    </row>
    <row r="5248" spans="6:16">
      <c r="F5248" s="76"/>
      <c r="G5248" s="117"/>
      <c r="I5248" s="81"/>
      <c r="L5248" s="117"/>
      <c r="P5248" s="81"/>
    </row>
    <row r="5249" spans="6:16">
      <c r="F5249" s="76"/>
      <c r="G5249" s="117"/>
      <c r="I5249" s="81"/>
      <c r="L5249" s="117"/>
      <c r="P5249" s="81"/>
    </row>
    <row r="5250" spans="6:16">
      <c r="F5250" s="76"/>
      <c r="G5250" s="117"/>
      <c r="I5250" s="81"/>
      <c r="L5250" s="117"/>
      <c r="P5250" s="81"/>
    </row>
    <row r="5251" spans="6:16">
      <c r="F5251" s="76"/>
      <c r="G5251" s="117"/>
      <c r="I5251" s="81"/>
      <c r="L5251" s="117"/>
      <c r="P5251" s="81"/>
    </row>
    <row r="5252" spans="6:16">
      <c r="F5252" s="76"/>
      <c r="G5252" s="117"/>
      <c r="I5252" s="81"/>
      <c r="L5252" s="117"/>
      <c r="P5252" s="81"/>
    </row>
    <row r="5253" spans="6:16">
      <c r="F5253" s="76"/>
      <c r="G5253" s="117"/>
      <c r="I5253" s="81"/>
      <c r="L5253" s="117"/>
      <c r="P5253" s="81"/>
    </row>
    <row r="5254" spans="6:16">
      <c r="F5254" s="76"/>
      <c r="G5254" s="117"/>
      <c r="I5254" s="81"/>
      <c r="L5254" s="117"/>
      <c r="P5254" s="81"/>
    </row>
    <row r="5255" spans="6:16">
      <c r="F5255" s="76"/>
      <c r="G5255" s="117"/>
      <c r="I5255" s="81"/>
      <c r="L5255" s="117"/>
      <c r="P5255" s="81"/>
    </row>
    <row r="5256" spans="6:16">
      <c r="F5256" s="76"/>
      <c r="G5256" s="117"/>
      <c r="I5256" s="81"/>
      <c r="L5256" s="117"/>
      <c r="P5256" s="81"/>
    </row>
    <row r="5257" spans="6:16">
      <c r="F5257" s="76"/>
      <c r="G5257" s="117"/>
      <c r="I5257" s="81"/>
      <c r="L5257" s="117"/>
      <c r="P5257" s="81"/>
    </row>
    <row r="5258" spans="6:16">
      <c r="F5258" s="76"/>
      <c r="G5258" s="117"/>
      <c r="I5258" s="81"/>
      <c r="L5258" s="117"/>
      <c r="P5258" s="81"/>
    </row>
    <row r="5259" spans="6:16">
      <c r="F5259" s="76"/>
      <c r="G5259" s="117"/>
      <c r="I5259" s="81"/>
      <c r="L5259" s="117"/>
      <c r="P5259" s="81"/>
    </row>
    <row r="5260" spans="6:16">
      <c r="F5260" s="76"/>
      <c r="G5260" s="117"/>
      <c r="I5260" s="81"/>
      <c r="L5260" s="117"/>
      <c r="P5260" s="81"/>
    </row>
    <row r="5261" spans="6:16">
      <c r="F5261" s="76"/>
      <c r="G5261" s="117"/>
      <c r="I5261" s="81"/>
      <c r="L5261" s="117"/>
      <c r="P5261" s="81"/>
    </row>
    <row r="5262" spans="6:16">
      <c r="F5262" s="76"/>
      <c r="G5262" s="117"/>
      <c r="I5262" s="81"/>
      <c r="L5262" s="117"/>
      <c r="P5262" s="81"/>
    </row>
    <row r="5263" spans="6:16">
      <c r="F5263" s="76"/>
      <c r="G5263" s="117"/>
      <c r="I5263" s="81"/>
      <c r="L5263" s="117"/>
      <c r="P5263" s="81"/>
    </row>
    <row r="5264" spans="6:16">
      <c r="F5264" s="76"/>
      <c r="G5264" s="117"/>
      <c r="I5264" s="81"/>
      <c r="L5264" s="117"/>
      <c r="P5264" s="81"/>
    </row>
    <row r="5265" spans="6:16">
      <c r="F5265" s="76"/>
      <c r="G5265" s="117"/>
      <c r="I5265" s="81"/>
      <c r="L5265" s="117"/>
      <c r="P5265" s="81"/>
    </row>
    <row r="5266" spans="6:16">
      <c r="F5266" s="76"/>
      <c r="G5266" s="117"/>
      <c r="I5266" s="81"/>
      <c r="L5266" s="117"/>
      <c r="P5266" s="81"/>
    </row>
    <row r="5267" spans="6:16">
      <c r="F5267" s="76"/>
      <c r="G5267" s="117"/>
      <c r="I5267" s="81"/>
      <c r="L5267" s="117"/>
      <c r="P5267" s="81"/>
    </row>
    <row r="5268" spans="6:16">
      <c r="F5268" s="76"/>
      <c r="G5268" s="117"/>
      <c r="I5268" s="81"/>
      <c r="L5268" s="117"/>
      <c r="P5268" s="81"/>
    </row>
    <row r="5269" spans="6:16">
      <c r="F5269" s="76"/>
      <c r="G5269" s="117"/>
      <c r="I5269" s="81"/>
      <c r="L5269" s="117"/>
      <c r="P5269" s="81"/>
    </row>
    <row r="5270" spans="6:16">
      <c r="F5270" s="76"/>
      <c r="G5270" s="117"/>
      <c r="I5270" s="81"/>
      <c r="L5270" s="117"/>
      <c r="P5270" s="81"/>
    </row>
    <row r="5271" spans="6:16">
      <c r="F5271" s="76"/>
      <c r="G5271" s="117"/>
      <c r="I5271" s="81"/>
      <c r="L5271" s="117"/>
      <c r="P5271" s="81"/>
    </row>
    <row r="5272" spans="6:16">
      <c r="F5272" s="76"/>
      <c r="G5272" s="117"/>
      <c r="I5272" s="81"/>
      <c r="L5272" s="117"/>
      <c r="P5272" s="81"/>
    </row>
    <row r="5273" spans="6:16">
      <c r="F5273" s="76"/>
      <c r="G5273" s="117"/>
      <c r="I5273" s="81"/>
      <c r="L5273" s="117"/>
      <c r="P5273" s="81"/>
    </row>
    <row r="5274" spans="6:16">
      <c r="F5274" s="76"/>
      <c r="G5274" s="117"/>
      <c r="I5274" s="81"/>
      <c r="L5274" s="117"/>
      <c r="P5274" s="81"/>
    </row>
    <row r="5275" spans="6:16">
      <c r="F5275" s="76"/>
      <c r="G5275" s="117"/>
      <c r="I5275" s="81"/>
      <c r="L5275" s="117"/>
      <c r="P5275" s="81"/>
    </row>
    <row r="5276" spans="6:16">
      <c r="F5276" s="76"/>
      <c r="G5276" s="117"/>
      <c r="I5276" s="81"/>
      <c r="L5276" s="117"/>
      <c r="P5276" s="81"/>
    </row>
    <row r="5277" spans="6:16">
      <c r="F5277" s="76"/>
      <c r="G5277" s="117"/>
      <c r="I5277" s="81"/>
      <c r="L5277" s="117"/>
      <c r="P5277" s="81"/>
    </row>
    <row r="5278" spans="6:16">
      <c r="F5278" s="76"/>
      <c r="G5278" s="117"/>
      <c r="I5278" s="81"/>
      <c r="L5278" s="117"/>
      <c r="P5278" s="81"/>
    </row>
    <row r="5279" spans="6:16">
      <c r="F5279" s="76"/>
      <c r="G5279" s="117"/>
      <c r="I5279" s="81"/>
      <c r="L5279" s="117"/>
      <c r="P5279" s="81"/>
    </row>
    <row r="5280" spans="6:16">
      <c r="F5280" s="76"/>
      <c r="G5280" s="117"/>
      <c r="I5280" s="81"/>
      <c r="L5280" s="117"/>
      <c r="P5280" s="81"/>
    </row>
    <row r="5281" spans="6:16">
      <c r="F5281" s="76"/>
      <c r="G5281" s="117"/>
      <c r="I5281" s="81"/>
      <c r="L5281" s="117"/>
      <c r="P5281" s="81"/>
    </row>
    <row r="5282" spans="6:16">
      <c r="F5282" s="76"/>
      <c r="G5282" s="117"/>
      <c r="I5282" s="81"/>
      <c r="L5282" s="117"/>
      <c r="P5282" s="81"/>
    </row>
    <row r="5283" spans="6:16">
      <c r="F5283" s="76"/>
      <c r="G5283" s="117"/>
      <c r="I5283" s="81"/>
      <c r="L5283" s="117"/>
      <c r="P5283" s="81"/>
    </row>
    <row r="5284" spans="6:16">
      <c r="F5284" s="76"/>
      <c r="G5284" s="117"/>
      <c r="I5284" s="81"/>
      <c r="L5284" s="117"/>
      <c r="P5284" s="81"/>
    </row>
    <row r="5285" spans="6:16">
      <c r="F5285" s="76"/>
      <c r="G5285" s="117"/>
      <c r="I5285" s="81"/>
      <c r="L5285" s="117"/>
      <c r="P5285" s="81"/>
    </row>
    <row r="5286" spans="6:16">
      <c r="F5286" s="76"/>
      <c r="G5286" s="117"/>
      <c r="I5286" s="81"/>
      <c r="L5286" s="117"/>
      <c r="P5286" s="81"/>
    </row>
    <row r="5287" spans="6:16">
      <c r="F5287" s="76"/>
      <c r="G5287" s="117"/>
      <c r="I5287" s="81"/>
      <c r="L5287" s="117"/>
      <c r="P5287" s="81"/>
    </row>
    <row r="5288" spans="6:16">
      <c r="F5288" s="76"/>
      <c r="G5288" s="117"/>
      <c r="I5288" s="81"/>
      <c r="L5288" s="117"/>
      <c r="P5288" s="81"/>
    </row>
    <row r="5289" spans="6:16">
      <c r="F5289" s="76"/>
      <c r="G5289" s="117"/>
      <c r="I5289" s="81"/>
      <c r="L5289" s="117"/>
      <c r="P5289" s="81"/>
    </row>
    <row r="5290" spans="6:16">
      <c r="F5290" s="76"/>
      <c r="G5290" s="117"/>
      <c r="I5290" s="81"/>
      <c r="L5290" s="117"/>
      <c r="P5290" s="81"/>
    </row>
    <row r="5291" spans="6:16">
      <c r="F5291" s="76"/>
      <c r="G5291" s="117"/>
      <c r="I5291" s="81"/>
      <c r="L5291" s="117"/>
      <c r="P5291" s="81"/>
    </row>
    <row r="5292" spans="6:16">
      <c r="F5292" s="76"/>
      <c r="G5292" s="117"/>
      <c r="I5292" s="81"/>
      <c r="L5292" s="117"/>
      <c r="P5292" s="81"/>
    </row>
    <row r="5293" spans="6:16">
      <c r="F5293" s="76"/>
      <c r="G5293" s="117"/>
      <c r="I5293" s="81"/>
      <c r="L5293" s="117"/>
      <c r="P5293" s="81"/>
    </row>
    <row r="5294" spans="6:16">
      <c r="F5294" s="76"/>
      <c r="G5294" s="117"/>
      <c r="I5294" s="81"/>
      <c r="L5294" s="117"/>
      <c r="P5294" s="81"/>
    </row>
    <row r="5295" spans="6:16">
      <c r="F5295" s="76"/>
      <c r="G5295" s="117"/>
      <c r="I5295" s="81"/>
      <c r="L5295" s="117"/>
      <c r="P5295" s="81"/>
    </row>
    <row r="5296" spans="6:16">
      <c r="F5296" s="76"/>
      <c r="G5296" s="117"/>
      <c r="I5296" s="81"/>
      <c r="L5296" s="117"/>
      <c r="P5296" s="81"/>
    </row>
    <row r="5297" spans="6:16">
      <c r="F5297" s="76"/>
      <c r="G5297" s="117"/>
      <c r="I5297" s="81"/>
      <c r="L5297" s="117"/>
      <c r="P5297" s="81"/>
    </row>
    <row r="5298" spans="6:16">
      <c r="F5298" s="76"/>
      <c r="G5298" s="117"/>
      <c r="I5298" s="81"/>
      <c r="L5298" s="117"/>
      <c r="P5298" s="81"/>
    </row>
    <row r="5299" spans="6:16">
      <c r="F5299" s="76"/>
      <c r="G5299" s="117"/>
      <c r="I5299" s="81"/>
      <c r="L5299" s="117"/>
      <c r="P5299" s="81"/>
    </row>
    <row r="5300" spans="6:16">
      <c r="F5300" s="76"/>
      <c r="G5300" s="117"/>
      <c r="I5300" s="81"/>
      <c r="L5300" s="117"/>
      <c r="P5300" s="81"/>
    </row>
    <row r="5301" spans="6:16">
      <c r="F5301" s="76"/>
      <c r="G5301" s="117"/>
      <c r="I5301" s="81"/>
      <c r="L5301" s="117"/>
      <c r="P5301" s="81"/>
    </row>
    <row r="5302" spans="6:16">
      <c r="F5302" s="76"/>
      <c r="G5302" s="117"/>
      <c r="I5302" s="81"/>
      <c r="L5302" s="117"/>
      <c r="P5302" s="81"/>
    </row>
    <row r="5303" spans="6:16">
      <c r="F5303" s="76"/>
      <c r="G5303" s="117"/>
      <c r="I5303" s="81"/>
      <c r="L5303" s="117"/>
      <c r="P5303" s="81"/>
    </row>
    <row r="5304" spans="6:16">
      <c r="F5304" s="76"/>
      <c r="G5304" s="117"/>
      <c r="I5304" s="81"/>
      <c r="L5304" s="117"/>
      <c r="P5304" s="81"/>
    </row>
    <row r="5305" spans="6:16">
      <c r="F5305" s="76"/>
      <c r="G5305" s="117"/>
      <c r="I5305" s="81"/>
      <c r="L5305" s="117"/>
      <c r="P5305" s="81"/>
    </row>
    <row r="5306" spans="6:16">
      <c r="F5306" s="76"/>
      <c r="G5306" s="117"/>
      <c r="I5306" s="81"/>
      <c r="L5306" s="117"/>
      <c r="P5306" s="81"/>
    </row>
    <row r="5307" spans="6:16">
      <c r="F5307" s="76"/>
      <c r="G5307" s="117"/>
      <c r="I5307" s="81"/>
      <c r="L5307" s="117"/>
      <c r="P5307" s="81"/>
    </row>
    <row r="5308" spans="6:16">
      <c r="F5308" s="76"/>
      <c r="G5308" s="117"/>
      <c r="I5308" s="81"/>
      <c r="L5308" s="117"/>
      <c r="P5308" s="81"/>
    </row>
    <row r="5309" spans="6:16">
      <c r="F5309" s="76"/>
      <c r="G5309" s="117"/>
      <c r="I5309" s="81"/>
      <c r="L5309" s="117"/>
      <c r="P5309" s="81"/>
    </row>
    <row r="5310" spans="6:16">
      <c r="F5310" s="76"/>
      <c r="G5310" s="117"/>
      <c r="I5310" s="81"/>
      <c r="L5310" s="117"/>
      <c r="P5310" s="81"/>
    </row>
    <row r="5311" spans="6:16">
      <c r="F5311" s="76"/>
      <c r="G5311" s="117"/>
      <c r="I5311" s="81"/>
      <c r="L5311" s="117"/>
      <c r="P5311" s="81"/>
    </row>
    <row r="5312" spans="6:16">
      <c r="F5312" s="76"/>
      <c r="G5312" s="117"/>
      <c r="I5312" s="81"/>
      <c r="L5312" s="117"/>
      <c r="P5312" s="81"/>
    </row>
    <row r="5313" spans="6:16">
      <c r="F5313" s="76"/>
      <c r="G5313" s="117"/>
      <c r="I5313" s="81"/>
      <c r="L5313" s="117"/>
      <c r="P5313" s="81"/>
    </row>
    <row r="5314" spans="6:16">
      <c r="F5314" s="76"/>
      <c r="G5314" s="117"/>
      <c r="I5314" s="81"/>
      <c r="L5314" s="117"/>
      <c r="P5314" s="81"/>
    </row>
    <row r="5315" spans="6:16">
      <c r="F5315" s="76"/>
      <c r="G5315" s="117"/>
      <c r="I5315" s="81"/>
      <c r="L5315" s="117"/>
      <c r="P5315" s="81"/>
    </row>
    <row r="5316" spans="6:16">
      <c r="F5316" s="76"/>
      <c r="G5316" s="117"/>
      <c r="I5316" s="81"/>
      <c r="L5316" s="117"/>
      <c r="P5316" s="81"/>
    </row>
    <row r="5317" spans="6:16">
      <c r="F5317" s="76"/>
      <c r="G5317" s="117"/>
      <c r="I5317" s="81"/>
      <c r="L5317" s="117"/>
      <c r="P5317" s="81"/>
    </row>
    <row r="5318" spans="6:16">
      <c r="F5318" s="76"/>
      <c r="G5318" s="117"/>
      <c r="I5318" s="81"/>
      <c r="L5318" s="117"/>
      <c r="P5318" s="81"/>
    </row>
    <row r="5319" spans="6:16">
      <c r="F5319" s="76"/>
      <c r="G5319" s="117"/>
      <c r="I5319" s="81"/>
      <c r="L5319" s="117"/>
      <c r="P5319" s="81"/>
    </row>
    <row r="5320" spans="6:16">
      <c r="F5320" s="76"/>
      <c r="G5320" s="117"/>
      <c r="I5320" s="81"/>
      <c r="L5320" s="117"/>
      <c r="P5320" s="81"/>
    </row>
    <row r="5321" spans="6:16">
      <c r="F5321" s="76"/>
      <c r="G5321" s="117"/>
      <c r="I5321" s="81"/>
      <c r="L5321" s="117"/>
      <c r="P5321" s="81"/>
    </row>
    <row r="5322" spans="6:16">
      <c r="F5322" s="76"/>
      <c r="G5322" s="117"/>
      <c r="I5322" s="81"/>
      <c r="L5322" s="117"/>
      <c r="P5322" s="81"/>
    </row>
    <row r="5323" spans="6:16">
      <c r="F5323" s="76"/>
      <c r="G5323" s="117"/>
      <c r="I5323" s="81"/>
      <c r="L5323" s="117"/>
      <c r="P5323" s="81"/>
    </row>
    <row r="5324" spans="6:16">
      <c r="F5324" s="76"/>
      <c r="G5324" s="117"/>
      <c r="I5324" s="81"/>
      <c r="L5324" s="117"/>
      <c r="P5324" s="81"/>
    </row>
    <row r="5325" spans="6:16">
      <c r="F5325" s="76"/>
      <c r="G5325" s="117"/>
      <c r="I5325" s="81"/>
      <c r="L5325" s="117"/>
      <c r="P5325" s="81"/>
    </row>
    <row r="5326" spans="6:16">
      <c r="F5326" s="76"/>
      <c r="G5326" s="117"/>
      <c r="I5326" s="81"/>
      <c r="L5326" s="117"/>
      <c r="P5326" s="81"/>
    </row>
    <row r="5327" spans="6:16">
      <c r="F5327" s="76"/>
      <c r="G5327" s="117"/>
      <c r="I5327" s="81"/>
      <c r="L5327" s="117"/>
      <c r="P5327" s="81"/>
    </row>
    <row r="5328" spans="6:16">
      <c r="F5328" s="76"/>
      <c r="G5328" s="117"/>
      <c r="I5328" s="81"/>
      <c r="L5328" s="117"/>
      <c r="P5328" s="81"/>
    </row>
    <row r="5329" spans="6:16">
      <c r="F5329" s="76"/>
      <c r="G5329" s="117"/>
      <c r="I5329" s="81"/>
      <c r="L5329" s="117"/>
      <c r="P5329" s="81"/>
    </row>
    <row r="5330" spans="6:16">
      <c r="F5330" s="76"/>
      <c r="G5330" s="117"/>
      <c r="I5330" s="81"/>
      <c r="L5330" s="117"/>
      <c r="P5330" s="81"/>
    </row>
    <row r="5331" spans="6:16">
      <c r="F5331" s="76"/>
      <c r="G5331" s="117"/>
      <c r="I5331" s="81"/>
      <c r="L5331" s="117"/>
      <c r="P5331" s="81"/>
    </row>
    <row r="5332" spans="6:16">
      <c r="F5332" s="76"/>
      <c r="G5332" s="117"/>
      <c r="I5332" s="81"/>
      <c r="L5332" s="117"/>
      <c r="P5332" s="81"/>
    </row>
    <row r="5333" spans="6:16">
      <c r="F5333" s="76"/>
      <c r="G5333" s="117"/>
      <c r="I5333" s="81"/>
      <c r="L5333" s="117"/>
      <c r="P5333" s="81"/>
    </row>
    <row r="5334" spans="6:16">
      <c r="F5334" s="76"/>
      <c r="G5334" s="117"/>
      <c r="I5334" s="81"/>
      <c r="L5334" s="117"/>
      <c r="P5334" s="81"/>
    </row>
    <row r="5335" spans="6:16">
      <c r="F5335" s="76"/>
      <c r="G5335" s="117"/>
      <c r="I5335" s="81"/>
      <c r="L5335" s="117"/>
      <c r="P5335" s="81"/>
    </row>
    <row r="5336" spans="6:16">
      <c r="F5336" s="76"/>
      <c r="G5336" s="117"/>
      <c r="I5336" s="81"/>
      <c r="L5336" s="117"/>
      <c r="P5336" s="81"/>
    </row>
    <row r="5337" spans="6:16">
      <c r="F5337" s="76"/>
      <c r="G5337" s="117"/>
      <c r="I5337" s="81"/>
      <c r="L5337" s="117"/>
      <c r="P5337" s="81"/>
    </row>
    <row r="5338" spans="6:16">
      <c r="F5338" s="76"/>
      <c r="G5338" s="117"/>
      <c r="I5338" s="81"/>
      <c r="L5338" s="117"/>
      <c r="P5338" s="81"/>
    </row>
    <row r="5339" spans="6:16">
      <c r="F5339" s="76"/>
      <c r="G5339" s="117"/>
      <c r="I5339" s="81"/>
      <c r="L5339" s="117"/>
      <c r="P5339" s="81"/>
    </row>
    <row r="5340" spans="6:16">
      <c r="F5340" s="76"/>
      <c r="G5340" s="117"/>
      <c r="I5340" s="81"/>
      <c r="L5340" s="117"/>
      <c r="P5340" s="81"/>
    </row>
    <row r="5341" spans="6:16">
      <c r="F5341" s="76"/>
      <c r="G5341" s="117"/>
      <c r="I5341" s="81"/>
      <c r="L5341" s="117"/>
      <c r="P5341" s="81"/>
    </row>
    <row r="5342" spans="6:16">
      <c r="F5342" s="76"/>
      <c r="G5342" s="117"/>
      <c r="I5342" s="81"/>
      <c r="L5342" s="117"/>
      <c r="P5342" s="81"/>
    </row>
    <row r="5343" spans="6:16">
      <c r="F5343" s="76"/>
      <c r="G5343" s="117"/>
      <c r="I5343" s="81"/>
      <c r="L5343" s="117"/>
      <c r="P5343" s="81"/>
    </row>
    <row r="5344" spans="6:16">
      <c r="F5344" s="76"/>
      <c r="G5344" s="117"/>
      <c r="I5344" s="81"/>
      <c r="L5344" s="117"/>
      <c r="P5344" s="81"/>
    </row>
    <row r="5345" spans="6:16">
      <c r="F5345" s="76"/>
      <c r="G5345" s="117"/>
      <c r="I5345" s="81"/>
      <c r="L5345" s="117"/>
      <c r="P5345" s="81"/>
    </row>
    <row r="5346" spans="6:16">
      <c r="F5346" s="76"/>
      <c r="G5346" s="117"/>
      <c r="I5346" s="81"/>
      <c r="L5346" s="117"/>
      <c r="P5346" s="81"/>
    </row>
    <row r="5347" spans="6:16">
      <c r="F5347" s="76"/>
      <c r="G5347" s="117"/>
      <c r="I5347" s="81"/>
      <c r="L5347" s="117"/>
      <c r="P5347" s="81"/>
    </row>
    <row r="5348" spans="6:16">
      <c r="F5348" s="76"/>
      <c r="G5348" s="117"/>
      <c r="I5348" s="81"/>
      <c r="L5348" s="117"/>
      <c r="P5348" s="81"/>
    </row>
    <row r="5349" spans="6:16">
      <c r="F5349" s="76"/>
      <c r="G5349" s="117"/>
      <c r="I5349" s="81"/>
      <c r="L5349" s="117"/>
      <c r="P5349" s="81"/>
    </row>
    <row r="5350" spans="6:16">
      <c r="F5350" s="76"/>
      <c r="G5350" s="117"/>
      <c r="I5350" s="81"/>
      <c r="L5350" s="117"/>
      <c r="P5350" s="81"/>
    </row>
    <row r="5351" spans="6:16">
      <c r="F5351" s="76"/>
      <c r="G5351" s="117"/>
      <c r="I5351" s="81"/>
      <c r="L5351" s="117"/>
      <c r="P5351" s="81"/>
    </row>
    <row r="5352" spans="6:16">
      <c r="F5352" s="76"/>
      <c r="G5352" s="117"/>
      <c r="I5352" s="81"/>
      <c r="L5352" s="117"/>
      <c r="P5352" s="81"/>
    </row>
    <row r="5353" spans="6:16">
      <c r="F5353" s="76"/>
      <c r="G5353" s="117"/>
      <c r="I5353" s="81"/>
      <c r="L5353" s="117"/>
      <c r="P5353" s="81"/>
    </row>
    <row r="5354" spans="6:16">
      <c r="F5354" s="76"/>
      <c r="G5354" s="117"/>
      <c r="I5354" s="81"/>
      <c r="L5354" s="117"/>
      <c r="P5354" s="81"/>
    </row>
    <row r="5355" spans="6:16">
      <c r="F5355" s="76"/>
      <c r="G5355" s="117"/>
      <c r="I5355" s="81"/>
      <c r="L5355" s="117"/>
      <c r="P5355" s="81"/>
    </row>
    <row r="5356" spans="6:16">
      <c r="F5356" s="76"/>
      <c r="G5356" s="117"/>
      <c r="I5356" s="81"/>
      <c r="L5356" s="117"/>
      <c r="P5356" s="81"/>
    </row>
    <row r="5357" spans="6:16">
      <c r="F5357" s="76"/>
      <c r="G5357" s="117"/>
      <c r="I5357" s="81"/>
      <c r="L5357" s="117"/>
      <c r="P5357" s="81"/>
    </row>
    <row r="5358" spans="6:16">
      <c r="F5358" s="76"/>
      <c r="G5358" s="117"/>
      <c r="I5358" s="81"/>
      <c r="L5358" s="117"/>
      <c r="P5358" s="81"/>
    </row>
    <row r="5359" spans="6:16">
      <c r="F5359" s="76"/>
      <c r="G5359" s="117"/>
      <c r="I5359" s="81"/>
      <c r="L5359" s="117"/>
      <c r="P5359" s="81"/>
    </row>
    <row r="5360" spans="6:16">
      <c r="F5360" s="76"/>
      <c r="G5360" s="117"/>
      <c r="I5360" s="81"/>
      <c r="L5360" s="117"/>
      <c r="P5360" s="81"/>
    </row>
    <row r="5361" spans="6:16">
      <c r="F5361" s="76"/>
      <c r="G5361" s="117"/>
      <c r="I5361" s="81"/>
      <c r="L5361" s="117"/>
      <c r="P5361" s="81"/>
    </row>
    <row r="5362" spans="6:16">
      <c r="F5362" s="76"/>
      <c r="G5362" s="117"/>
      <c r="I5362" s="81"/>
      <c r="L5362" s="117"/>
      <c r="P5362" s="81"/>
    </row>
    <row r="5363" spans="6:16">
      <c r="F5363" s="76"/>
      <c r="G5363" s="117"/>
      <c r="I5363" s="81"/>
      <c r="L5363" s="117"/>
      <c r="P5363" s="81"/>
    </row>
    <row r="5364" spans="6:16">
      <c r="F5364" s="76"/>
      <c r="G5364" s="117"/>
      <c r="I5364" s="81"/>
      <c r="L5364" s="117"/>
      <c r="P5364" s="81"/>
    </row>
    <row r="5365" spans="6:16">
      <c r="F5365" s="76"/>
      <c r="G5365" s="117"/>
      <c r="I5365" s="81"/>
      <c r="L5365" s="117"/>
      <c r="P5365" s="81"/>
    </row>
    <row r="5366" spans="6:16">
      <c r="F5366" s="76"/>
      <c r="G5366" s="117"/>
      <c r="I5366" s="81"/>
      <c r="L5366" s="117"/>
      <c r="P5366" s="81"/>
    </row>
    <row r="5367" spans="6:16">
      <c r="F5367" s="76"/>
      <c r="G5367" s="117"/>
      <c r="I5367" s="81"/>
      <c r="L5367" s="117"/>
      <c r="P5367" s="81"/>
    </row>
    <row r="5368" spans="6:16">
      <c r="F5368" s="76"/>
      <c r="G5368" s="117"/>
      <c r="I5368" s="81"/>
      <c r="L5368" s="117"/>
      <c r="P5368" s="81"/>
    </row>
    <row r="5369" spans="6:16">
      <c r="F5369" s="76"/>
      <c r="G5369" s="117"/>
      <c r="I5369" s="81"/>
      <c r="L5369" s="117"/>
      <c r="P5369" s="81"/>
    </row>
    <row r="5370" spans="6:16">
      <c r="F5370" s="76"/>
      <c r="G5370" s="117"/>
      <c r="I5370" s="81"/>
      <c r="L5370" s="117"/>
      <c r="P5370" s="81"/>
    </row>
    <row r="5371" spans="6:16">
      <c r="F5371" s="76"/>
      <c r="G5371" s="117"/>
      <c r="I5371" s="81"/>
      <c r="L5371" s="117"/>
      <c r="P5371" s="81"/>
    </row>
    <row r="5372" spans="6:16">
      <c r="F5372" s="76"/>
      <c r="G5372" s="117"/>
      <c r="I5372" s="81"/>
      <c r="L5372" s="117"/>
      <c r="P5372" s="81"/>
    </row>
    <row r="5373" spans="6:16">
      <c r="F5373" s="76"/>
      <c r="G5373" s="117"/>
      <c r="I5373" s="81"/>
      <c r="L5373" s="117"/>
      <c r="P5373" s="81"/>
    </row>
    <row r="5374" spans="6:16">
      <c r="F5374" s="76"/>
      <c r="G5374" s="117"/>
      <c r="I5374" s="81"/>
      <c r="L5374" s="117"/>
      <c r="P5374" s="81"/>
    </row>
    <row r="5375" spans="6:16">
      <c r="F5375" s="76"/>
      <c r="G5375" s="117"/>
      <c r="I5375" s="81"/>
      <c r="L5375" s="117"/>
      <c r="P5375" s="81"/>
    </row>
    <row r="5376" spans="6:16">
      <c r="F5376" s="76"/>
      <c r="G5376" s="117"/>
      <c r="I5376" s="81"/>
      <c r="L5376" s="117"/>
      <c r="P5376" s="81"/>
    </row>
    <row r="5377" spans="6:16">
      <c r="F5377" s="76"/>
      <c r="G5377" s="117"/>
      <c r="I5377" s="81"/>
      <c r="L5377" s="117"/>
      <c r="P5377" s="81"/>
    </row>
    <row r="5378" spans="6:16">
      <c r="F5378" s="76"/>
      <c r="G5378" s="117"/>
      <c r="I5378" s="81"/>
      <c r="L5378" s="117"/>
      <c r="P5378" s="81"/>
    </row>
    <row r="5379" spans="6:16">
      <c r="F5379" s="76"/>
      <c r="G5379" s="117"/>
      <c r="I5379" s="81"/>
      <c r="L5379" s="117"/>
      <c r="P5379" s="81"/>
    </row>
    <row r="5380" spans="6:16">
      <c r="F5380" s="76"/>
      <c r="G5380" s="117"/>
      <c r="I5380" s="81"/>
      <c r="L5380" s="117"/>
      <c r="P5380" s="81"/>
    </row>
    <row r="5381" spans="6:16">
      <c r="F5381" s="76"/>
      <c r="G5381" s="117"/>
      <c r="I5381" s="81"/>
      <c r="L5381" s="117"/>
      <c r="P5381" s="81"/>
    </row>
    <row r="5382" spans="6:16">
      <c r="F5382" s="76"/>
      <c r="G5382" s="117"/>
      <c r="I5382" s="81"/>
      <c r="L5382" s="117"/>
      <c r="P5382" s="81"/>
    </row>
    <row r="5383" spans="6:16">
      <c r="F5383" s="76"/>
      <c r="G5383" s="117"/>
      <c r="I5383" s="81"/>
      <c r="L5383" s="117"/>
      <c r="P5383" s="81"/>
    </row>
    <row r="5384" spans="6:16">
      <c r="F5384" s="76"/>
      <c r="G5384" s="117"/>
      <c r="I5384" s="81"/>
      <c r="L5384" s="117"/>
      <c r="P5384" s="81"/>
    </row>
    <row r="5385" spans="6:16">
      <c r="F5385" s="76"/>
      <c r="G5385" s="117"/>
      <c r="I5385" s="81"/>
      <c r="L5385" s="117"/>
      <c r="P5385" s="81"/>
    </row>
    <row r="5386" spans="6:16">
      <c r="F5386" s="76"/>
      <c r="G5386" s="117"/>
      <c r="I5386" s="81"/>
      <c r="L5386" s="117"/>
      <c r="P5386" s="81"/>
    </row>
    <row r="5387" spans="6:16">
      <c r="F5387" s="76"/>
      <c r="G5387" s="117"/>
      <c r="I5387" s="81"/>
      <c r="L5387" s="117"/>
      <c r="P5387" s="81"/>
    </row>
    <row r="5388" spans="6:16">
      <c r="F5388" s="76"/>
      <c r="G5388" s="117"/>
      <c r="I5388" s="81"/>
      <c r="L5388" s="117"/>
      <c r="P5388" s="81"/>
    </row>
    <row r="5389" spans="6:16">
      <c r="F5389" s="76"/>
      <c r="G5389" s="117"/>
      <c r="I5389" s="81"/>
      <c r="L5389" s="117"/>
      <c r="P5389" s="81"/>
    </row>
    <row r="5390" spans="6:16">
      <c r="F5390" s="76"/>
      <c r="G5390" s="117"/>
      <c r="I5390" s="81"/>
      <c r="L5390" s="117"/>
      <c r="P5390" s="81"/>
    </row>
    <row r="5391" spans="6:16">
      <c r="F5391" s="76"/>
      <c r="G5391" s="117"/>
      <c r="I5391" s="81"/>
      <c r="L5391" s="117"/>
      <c r="P5391" s="81"/>
    </row>
    <row r="5392" spans="6:16">
      <c r="F5392" s="76"/>
      <c r="G5392" s="117"/>
      <c r="I5392" s="81"/>
      <c r="L5392" s="117"/>
      <c r="P5392" s="81"/>
    </row>
    <row r="5393" spans="6:16">
      <c r="F5393" s="76"/>
      <c r="G5393" s="117"/>
      <c r="I5393" s="81"/>
      <c r="L5393" s="117"/>
      <c r="P5393" s="81"/>
    </row>
    <row r="5394" spans="6:16">
      <c r="F5394" s="76"/>
      <c r="G5394" s="117"/>
      <c r="I5394" s="81"/>
      <c r="L5394" s="117"/>
      <c r="P5394" s="81"/>
    </row>
    <row r="5395" spans="6:16">
      <c r="F5395" s="76"/>
      <c r="G5395" s="117"/>
      <c r="I5395" s="81"/>
      <c r="L5395" s="117"/>
      <c r="P5395" s="81"/>
    </row>
    <row r="5396" spans="6:16">
      <c r="F5396" s="76"/>
      <c r="G5396" s="117"/>
      <c r="I5396" s="81"/>
      <c r="L5396" s="117"/>
      <c r="P5396" s="81"/>
    </row>
    <row r="5397" spans="6:16">
      <c r="F5397" s="76"/>
      <c r="G5397" s="117"/>
      <c r="I5397" s="81"/>
      <c r="L5397" s="117"/>
      <c r="P5397" s="81"/>
    </row>
    <row r="5398" spans="6:16">
      <c r="F5398" s="76"/>
      <c r="G5398" s="117"/>
      <c r="I5398" s="81"/>
      <c r="L5398" s="117"/>
      <c r="P5398" s="81"/>
    </row>
    <row r="5399" spans="6:16">
      <c r="F5399" s="76"/>
      <c r="G5399" s="117"/>
      <c r="I5399" s="81"/>
      <c r="L5399" s="117"/>
      <c r="P5399" s="81"/>
    </row>
    <row r="5400" spans="6:16">
      <c r="F5400" s="76"/>
      <c r="G5400" s="117"/>
      <c r="I5400" s="81"/>
      <c r="L5400" s="117"/>
      <c r="P5400" s="81"/>
    </row>
    <row r="5401" spans="6:16">
      <c r="F5401" s="76"/>
      <c r="G5401" s="117"/>
      <c r="I5401" s="81"/>
      <c r="L5401" s="117"/>
      <c r="P5401" s="81"/>
    </row>
    <row r="5402" spans="6:16">
      <c r="F5402" s="76"/>
      <c r="G5402" s="117"/>
      <c r="I5402" s="81"/>
      <c r="L5402" s="117"/>
      <c r="P5402" s="81"/>
    </row>
    <row r="5403" spans="6:16">
      <c r="F5403" s="76"/>
      <c r="G5403" s="117"/>
      <c r="I5403" s="81"/>
      <c r="L5403" s="117"/>
      <c r="P5403" s="81"/>
    </row>
    <row r="5404" spans="6:16">
      <c r="F5404" s="76"/>
      <c r="G5404" s="117"/>
      <c r="I5404" s="81"/>
      <c r="L5404" s="117"/>
      <c r="P5404" s="81"/>
    </row>
    <row r="5405" spans="6:16">
      <c r="F5405" s="76"/>
      <c r="G5405" s="117"/>
      <c r="I5405" s="81"/>
      <c r="L5405" s="117"/>
      <c r="P5405" s="81"/>
    </row>
    <row r="5406" spans="6:16">
      <c r="F5406" s="76"/>
      <c r="G5406" s="117"/>
      <c r="I5406" s="81"/>
      <c r="L5406" s="117"/>
      <c r="P5406" s="81"/>
    </row>
    <row r="5407" spans="6:16">
      <c r="F5407" s="76"/>
      <c r="G5407" s="117"/>
      <c r="I5407" s="81"/>
      <c r="L5407" s="117"/>
      <c r="P5407" s="81"/>
    </row>
    <row r="5408" spans="6:16">
      <c r="F5408" s="76"/>
      <c r="G5408" s="117"/>
      <c r="I5408" s="81"/>
      <c r="L5408" s="117"/>
      <c r="P5408" s="81"/>
    </row>
    <row r="5409" spans="6:16">
      <c r="F5409" s="76"/>
      <c r="G5409" s="117"/>
      <c r="I5409" s="81"/>
      <c r="L5409" s="117"/>
      <c r="P5409" s="81"/>
    </row>
    <row r="5410" spans="6:16">
      <c r="F5410" s="76"/>
      <c r="G5410" s="117"/>
      <c r="I5410" s="81"/>
      <c r="L5410" s="117"/>
      <c r="P5410" s="81"/>
    </row>
    <row r="5411" spans="6:16">
      <c r="F5411" s="76"/>
      <c r="G5411" s="117"/>
      <c r="I5411" s="81"/>
      <c r="L5411" s="117"/>
      <c r="P5411" s="81"/>
    </row>
    <row r="5412" spans="6:16">
      <c r="F5412" s="76"/>
      <c r="G5412" s="117"/>
      <c r="I5412" s="81"/>
      <c r="L5412" s="117"/>
      <c r="P5412" s="81"/>
    </row>
    <row r="5413" spans="6:16">
      <c r="F5413" s="76"/>
      <c r="G5413" s="117"/>
      <c r="I5413" s="81"/>
      <c r="L5413" s="117"/>
      <c r="P5413" s="81"/>
    </row>
    <row r="5414" spans="6:16">
      <c r="F5414" s="76"/>
      <c r="G5414" s="117"/>
      <c r="I5414" s="81"/>
      <c r="L5414" s="117"/>
      <c r="P5414" s="81"/>
    </row>
    <row r="5415" spans="6:16">
      <c r="F5415" s="76"/>
      <c r="G5415" s="117"/>
      <c r="I5415" s="81"/>
      <c r="L5415" s="117"/>
      <c r="P5415" s="81"/>
    </row>
    <row r="5416" spans="6:16">
      <c r="F5416" s="76"/>
      <c r="G5416" s="117"/>
      <c r="I5416" s="81"/>
      <c r="L5416" s="117"/>
      <c r="P5416" s="81"/>
    </row>
    <row r="5417" spans="6:16">
      <c r="F5417" s="76"/>
      <c r="G5417" s="117"/>
      <c r="I5417" s="81"/>
      <c r="L5417" s="117"/>
      <c r="P5417" s="81"/>
    </row>
    <row r="5418" spans="6:16">
      <c r="F5418" s="76"/>
      <c r="G5418" s="117"/>
      <c r="I5418" s="81"/>
      <c r="L5418" s="117"/>
      <c r="P5418" s="81"/>
    </row>
    <row r="5419" spans="6:16">
      <c r="F5419" s="76"/>
      <c r="G5419" s="117"/>
      <c r="I5419" s="81"/>
      <c r="L5419" s="117"/>
      <c r="P5419" s="81"/>
    </row>
    <row r="5420" spans="6:16">
      <c r="F5420" s="76"/>
      <c r="G5420" s="117"/>
      <c r="I5420" s="81"/>
      <c r="L5420" s="117"/>
      <c r="P5420" s="81"/>
    </row>
    <row r="5421" spans="6:16">
      <c r="F5421" s="76"/>
      <c r="G5421" s="117"/>
      <c r="I5421" s="81"/>
      <c r="L5421" s="117"/>
      <c r="P5421" s="81"/>
    </row>
    <row r="5422" spans="6:16">
      <c r="F5422" s="76"/>
      <c r="G5422" s="117"/>
      <c r="I5422" s="81"/>
      <c r="L5422" s="117"/>
      <c r="P5422" s="81"/>
    </row>
    <row r="5423" spans="6:16">
      <c r="F5423" s="76"/>
      <c r="G5423" s="117"/>
      <c r="I5423" s="81"/>
      <c r="L5423" s="117"/>
      <c r="P5423" s="81"/>
    </row>
    <row r="5424" spans="6:16">
      <c r="F5424" s="76"/>
      <c r="G5424" s="117"/>
      <c r="I5424" s="81"/>
      <c r="L5424" s="117"/>
      <c r="P5424" s="81"/>
    </row>
    <row r="5425" spans="6:16">
      <c r="F5425" s="76"/>
      <c r="G5425" s="117"/>
      <c r="I5425" s="81"/>
      <c r="L5425" s="117"/>
      <c r="P5425" s="81"/>
    </row>
    <row r="5426" spans="6:16">
      <c r="F5426" s="76"/>
      <c r="G5426" s="117"/>
      <c r="I5426" s="81"/>
      <c r="L5426" s="117"/>
      <c r="P5426" s="81"/>
    </row>
    <row r="5427" spans="6:16">
      <c r="F5427" s="76"/>
      <c r="G5427" s="117"/>
      <c r="I5427" s="81"/>
      <c r="L5427" s="117"/>
      <c r="P5427" s="81"/>
    </row>
    <row r="5428" spans="6:16">
      <c r="F5428" s="76"/>
      <c r="G5428" s="117"/>
      <c r="I5428" s="81"/>
      <c r="L5428" s="117"/>
      <c r="P5428" s="81"/>
    </row>
    <row r="5429" spans="6:16">
      <c r="F5429" s="76"/>
      <c r="G5429" s="117"/>
      <c r="I5429" s="81"/>
      <c r="L5429" s="117"/>
      <c r="P5429" s="81"/>
    </row>
    <row r="5430" spans="6:16">
      <c r="F5430" s="76"/>
      <c r="G5430" s="117"/>
      <c r="I5430" s="81"/>
      <c r="L5430" s="117"/>
      <c r="P5430" s="81"/>
    </row>
    <row r="5431" spans="6:16">
      <c r="F5431" s="76"/>
      <c r="G5431" s="117"/>
      <c r="I5431" s="81"/>
      <c r="L5431" s="117"/>
      <c r="P5431" s="81"/>
    </row>
    <row r="5432" spans="6:16">
      <c r="F5432" s="76"/>
      <c r="G5432" s="117"/>
      <c r="I5432" s="81"/>
      <c r="L5432" s="117"/>
      <c r="P5432" s="81"/>
    </row>
    <row r="5433" spans="6:16">
      <c r="F5433" s="76"/>
      <c r="G5433" s="117"/>
      <c r="I5433" s="81"/>
      <c r="L5433" s="117"/>
      <c r="P5433" s="81"/>
    </row>
    <row r="5434" spans="6:16">
      <c r="F5434" s="76"/>
      <c r="G5434" s="117"/>
      <c r="I5434" s="81"/>
      <c r="L5434" s="117"/>
      <c r="P5434" s="81"/>
    </row>
    <row r="5435" spans="6:16">
      <c r="F5435" s="76"/>
      <c r="G5435" s="117"/>
      <c r="I5435" s="81"/>
      <c r="L5435" s="117"/>
      <c r="P5435" s="81"/>
    </row>
    <row r="5436" spans="6:16">
      <c r="F5436" s="76"/>
      <c r="G5436" s="117"/>
      <c r="I5436" s="81"/>
      <c r="L5436" s="117"/>
      <c r="P5436" s="81"/>
    </row>
    <row r="5437" spans="6:16">
      <c r="F5437" s="76"/>
      <c r="G5437" s="117"/>
      <c r="I5437" s="81"/>
      <c r="L5437" s="117"/>
      <c r="P5437" s="81"/>
    </row>
    <row r="5438" spans="6:16">
      <c r="F5438" s="76"/>
      <c r="G5438" s="117"/>
      <c r="I5438" s="81"/>
      <c r="L5438" s="117"/>
      <c r="P5438" s="81"/>
    </row>
    <row r="5439" spans="6:16">
      <c r="F5439" s="76"/>
      <c r="G5439" s="117"/>
      <c r="I5439" s="81"/>
      <c r="L5439" s="117"/>
      <c r="P5439" s="81"/>
    </row>
    <row r="5440" spans="6:16">
      <c r="F5440" s="76"/>
      <c r="G5440" s="117"/>
      <c r="I5440" s="81"/>
      <c r="L5440" s="117"/>
      <c r="P5440" s="81"/>
    </row>
    <row r="5441" spans="6:16">
      <c r="F5441" s="76"/>
      <c r="G5441" s="117"/>
      <c r="I5441" s="81"/>
      <c r="L5441" s="117"/>
      <c r="P5441" s="81"/>
    </row>
    <row r="5442" spans="6:16">
      <c r="F5442" s="76"/>
      <c r="G5442" s="117"/>
      <c r="I5442" s="81"/>
      <c r="L5442" s="117"/>
      <c r="P5442" s="81"/>
    </row>
    <row r="5443" spans="6:16">
      <c r="F5443" s="76"/>
      <c r="G5443" s="117"/>
      <c r="I5443" s="81"/>
      <c r="L5443" s="117"/>
      <c r="P5443" s="81"/>
    </row>
    <row r="5444" spans="6:16">
      <c r="F5444" s="76"/>
      <c r="G5444" s="117"/>
      <c r="I5444" s="81"/>
      <c r="L5444" s="117"/>
      <c r="P5444" s="81"/>
    </row>
    <row r="5445" spans="6:16">
      <c r="F5445" s="76"/>
      <c r="G5445" s="117"/>
      <c r="I5445" s="81"/>
      <c r="L5445" s="117"/>
      <c r="P5445" s="81"/>
    </row>
    <row r="5446" spans="6:16">
      <c r="F5446" s="76"/>
      <c r="G5446" s="117"/>
      <c r="I5446" s="81"/>
      <c r="L5446" s="117"/>
      <c r="P5446" s="81"/>
    </row>
    <row r="5447" spans="6:16">
      <c r="F5447" s="76"/>
      <c r="G5447" s="117"/>
      <c r="I5447" s="81"/>
      <c r="L5447" s="117"/>
      <c r="P5447" s="81"/>
    </row>
    <row r="5448" spans="6:16">
      <c r="F5448" s="76"/>
      <c r="G5448" s="117"/>
      <c r="I5448" s="81"/>
      <c r="L5448" s="117"/>
      <c r="P5448" s="81"/>
    </row>
    <row r="5449" spans="6:16">
      <c r="F5449" s="76"/>
      <c r="G5449" s="117"/>
      <c r="I5449" s="81"/>
      <c r="L5449" s="117"/>
      <c r="P5449" s="81"/>
    </row>
    <row r="5450" spans="6:16">
      <c r="F5450" s="76"/>
      <c r="G5450" s="117"/>
      <c r="I5450" s="81"/>
      <c r="L5450" s="117"/>
      <c r="P5450" s="81"/>
    </row>
    <row r="5451" spans="6:16">
      <c r="F5451" s="76"/>
      <c r="G5451" s="117"/>
      <c r="I5451" s="81"/>
      <c r="L5451" s="117"/>
      <c r="P5451" s="81"/>
    </row>
    <row r="5452" spans="6:16">
      <c r="F5452" s="76"/>
      <c r="G5452" s="117"/>
      <c r="I5452" s="81"/>
      <c r="L5452" s="117"/>
      <c r="P5452" s="81"/>
    </row>
    <row r="5453" spans="6:16">
      <c r="F5453" s="76"/>
      <c r="G5453" s="117"/>
      <c r="I5453" s="81"/>
      <c r="L5453" s="117"/>
      <c r="P5453" s="81"/>
    </row>
    <row r="5454" spans="6:16">
      <c r="F5454" s="76"/>
      <c r="G5454" s="117"/>
      <c r="I5454" s="81"/>
      <c r="L5454" s="117"/>
      <c r="P5454" s="81"/>
    </row>
    <row r="5455" spans="6:16">
      <c r="F5455" s="76"/>
      <c r="G5455" s="117"/>
      <c r="I5455" s="81"/>
      <c r="L5455" s="117"/>
      <c r="P5455" s="81"/>
    </row>
    <row r="5456" spans="6:16">
      <c r="F5456" s="76"/>
      <c r="G5456" s="117"/>
      <c r="I5456" s="81"/>
      <c r="L5456" s="117"/>
      <c r="P5456" s="81"/>
    </row>
    <row r="5457" spans="6:16">
      <c r="F5457" s="76"/>
      <c r="G5457" s="117"/>
      <c r="I5457" s="81"/>
      <c r="L5457" s="117"/>
      <c r="P5457" s="81"/>
    </row>
    <row r="5458" spans="6:16">
      <c r="F5458" s="76"/>
      <c r="G5458" s="117"/>
      <c r="I5458" s="81"/>
      <c r="L5458" s="117"/>
      <c r="P5458" s="81"/>
    </row>
    <row r="5459" spans="6:16">
      <c r="F5459" s="76"/>
      <c r="G5459" s="117"/>
      <c r="I5459" s="81"/>
      <c r="L5459" s="117"/>
      <c r="P5459" s="81"/>
    </row>
    <row r="5460" spans="6:16">
      <c r="F5460" s="76"/>
      <c r="G5460" s="117"/>
      <c r="I5460" s="81"/>
      <c r="L5460" s="117"/>
      <c r="P5460" s="81"/>
    </row>
    <row r="5461" spans="6:16">
      <c r="F5461" s="76"/>
      <c r="G5461" s="117"/>
      <c r="I5461" s="81"/>
      <c r="L5461" s="117"/>
      <c r="P5461" s="81"/>
    </row>
    <row r="5462" spans="6:16">
      <c r="F5462" s="76"/>
      <c r="G5462" s="117"/>
      <c r="I5462" s="81"/>
      <c r="L5462" s="117"/>
      <c r="P5462" s="81"/>
    </row>
    <row r="5463" spans="6:16">
      <c r="F5463" s="76"/>
      <c r="G5463" s="117"/>
      <c r="I5463" s="81"/>
      <c r="L5463" s="117"/>
      <c r="P5463" s="81"/>
    </row>
    <row r="5464" spans="6:16">
      <c r="F5464" s="76"/>
      <c r="G5464" s="117"/>
      <c r="I5464" s="81"/>
      <c r="L5464" s="117"/>
      <c r="P5464" s="81"/>
    </row>
    <row r="5465" spans="6:16">
      <c r="F5465" s="76"/>
      <c r="G5465" s="117"/>
      <c r="I5465" s="81"/>
      <c r="L5465" s="117"/>
      <c r="P5465" s="81"/>
    </row>
    <row r="5466" spans="6:16">
      <c r="F5466" s="76"/>
      <c r="G5466" s="117"/>
      <c r="I5466" s="81"/>
      <c r="L5466" s="117"/>
      <c r="P5466" s="81"/>
    </row>
    <row r="5467" spans="6:16">
      <c r="F5467" s="76"/>
      <c r="G5467" s="117"/>
      <c r="I5467" s="81"/>
      <c r="L5467" s="117"/>
      <c r="P5467" s="81"/>
    </row>
    <row r="5468" spans="6:16">
      <c r="F5468" s="76"/>
      <c r="G5468" s="117"/>
      <c r="I5468" s="81"/>
      <c r="L5468" s="117"/>
      <c r="P5468" s="81"/>
    </row>
    <row r="5469" spans="6:16">
      <c r="F5469" s="76"/>
      <c r="G5469" s="117"/>
      <c r="I5469" s="81"/>
      <c r="L5469" s="117"/>
      <c r="P5469" s="81"/>
    </row>
    <row r="5470" spans="6:16">
      <c r="F5470" s="76"/>
      <c r="G5470" s="117"/>
      <c r="I5470" s="81"/>
      <c r="L5470" s="117"/>
      <c r="P5470" s="81"/>
    </row>
    <row r="5471" spans="6:16">
      <c r="F5471" s="76"/>
      <c r="G5471" s="117"/>
      <c r="I5471" s="81"/>
      <c r="L5471" s="117"/>
      <c r="P5471" s="81"/>
    </row>
    <row r="5472" spans="6:16">
      <c r="F5472" s="76"/>
      <c r="G5472" s="117"/>
      <c r="I5472" s="81"/>
      <c r="L5472" s="117"/>
      <c r="P5472" s="81"/>
    </row>
    <row r="5473" spans="6:16">
      <c r="F5473" s="76"/>
      <c r="G5473" s="117"/>
      <c r="I5473" s="81"/>
      <c r="L5473" s="117"/>
      <c r="P5473" s="81"/>
    </row>
    <row r="5474" spans="6:16">
      <c r="F5474" s="76"/>
      <c r="G5474" s="117"/>
      <c r="I5474" s="81"/>
      <c r="L5474" s="117"/>
      <c r="P5474" s="81"/>
    </row>
    <row r="5475" spans="6:16">
      <c r="F5475" s="76"/>
      <c r="G5475" s="117"/>
      <c r="I5475" s="81"/>
      <c r="L5475" s="117"/>
      <c r="P5475" s="81"/>
    </row>
    <row r="5476" spans="6:16">
      <c r="F5476" s="76"/>
      <c r="G5476" s="117"/>
      <c r="I5476" s="81"/>
      <c r="L5476" s="117"/>
      <c r="P5476" s="81"/>
    </row>
    <row r="5477" spans="6:16">
      <c r="F5477" s="76"/>
      <c r="G5477" s="117"/>
      <c r="I5477" s="81"/>
      <c r="L5477" s="117"/>
      <c r="P5477" s="81"/>
    </row>
    <row r="5478" spans="6:16">
      <c r="F5478" s="76"/>
      <c r="G5478" s="117"/>
      <c r="I5478" s="81"/>
      <c r="L5478" s="117"/>
      <c r="P5478" s="81"/>
    </row>
    <row r="5479" spans="6:16">
      <c r="F5479" s="76"/>
      <c r="G5479" s="117"/>
      <c r="I5479" s="81"/>
      <c r="L5479" s="117"/>
      <c r="P5479" s="81"/>
    </row>
    <row r="5480" spans="6:16">
      <c r="F5480" s="76"/>
      <c r="G5480" s="117"/>
      <c r="I5480" s="81"/>
      <c r="L5480" s="117"/>
      <c r="P5480" s="81"/>
    </row>
    <row r="5481" spans="6:16">
      <c r="F5481" s="76"/>
      <c r="G5481" s="117"/>
      <c r="I5481" s="81"/>
      <c r="L5481" s="117"/>
      <c r="P5481" s="81"/>
    </row>
    <row r="5482" spans="6:16">
      <c r="F5482" s="76"/>
      <c r="G5482" s="117"/>
      <c r="I5482" s="81"/>
      <c r="L5482" s="117"/>
      <c r="P5482" s="81"/>
    </row>
    <row r="5483" spans="6:16">
      <c r="F5483" s="76"/>
      <c r="G5483" s="117"/>
      <c r="I5483" s="81"/>
      <c r="L5483" s="117"/>
      <c r="P5483" s="81"/>
    </row>
    <row r="5484" spans="6:16">
      <c r="F5484" s="76"/>
      <c r="G5484" s="117"/>
      <c r="I5484" s="81"/>
      <c r="L5484" s="117"/>
      <c r="P5484" s="81"/>
    </row>
    <row r="5485" spans="6:16">
      <c r="F5485" s="76"/>
      <c r="G5485" s="117"/>
      <c r="I5485" s="81"/>
      <c r="L5485" s="117"/>
      <c r="P5485" s="81"/>
    </row>
    <row r="5486" spans="6:16">
      <c r="F5486" s="76"/>
      <c r="G5486" s="117"/>
      <c r="I5486" s="81"/>
      <c r="L5486" s="117"/>
      <c r="P5486" s="81"/>
    </row>
    <row r="5487" spans="6:16">
      <c r="F5487" s="76"/>
      <c r="G5487" s="117"/>
      <c r="I5487" s="81"/>
      <c r="L5487" s="117"/>
      <c r="P5487" s="81"/>
    </row>
    <row r="5488" spans="6:16">
      <c r="F5488" s="76"/>
      <c r="G5488" s="117"/>
      <c r="I5488" s="81"/>
      <c r="L5488" s="117"/>
      <c r="P5488" s="81"/>
    </row>
    <row r="5489" spans="6:16">
      <c r="F5489" s="76"/>
      <c r="G5489" s="117"/>
      <c r="I5489" s="81"/>
      <c r="L5489" s="117"/>
      <c r="P5489" s="81"/>
    </row>
    <row r="5490" spans="6:16">
      <c r="F5490" s="76"/>
      <c r="G5490" s="117"/>
      <c r="I5490" s="81"/>
      <c r="L5490" s="117"/>
      <c r="P5490" s="81"/>
    </row>
    <row r="5491" spans="6:16">
      <c r="F5491" s="76"/>
      <c r="G5491" s="117"/>
      <c r="I5491" s="81"/>
      <c r="L5491" s="117"/>
      <c r="P5491" s="81"/>
    </row>
    <row r="5492" spans="6:16">
      <c r="F5492" s="76"/>
      <c r="G5492" s="117"/>
      <c r="I5492" s="81"/>
      <c r="L5492" s="117"/>
      <c r="P5492" s="81"/>
    </row>
    <row r="5493" spans="6:16">
      <c r="F5493" s="76"/>
      <c r="G5493" s="117"/>
      <c r="I5493" s="81"/>
      <c r="L5493" s="117"/>
      <c r="P5493" s="81"/>
    </row>
    <row r="5494" spans="6:16">
      <c r="F5494" s="76"/>
      <c r="G5494" s="117"/>
      <c r="I5494" s="81"/>
      <c r="L5494" s="117"/>
      <c r="P5494" s="81"/>
    </row>
    <row r="5495" spans="6:16">
      <c r="F5495" s="76"/>
      <c r="G5495" s="117"/>
      <c r="I5495" s="81"/>
      <c r="L5495" s="117"/>
      <c r="P5495" s="81"/>
    </row>
    <row r="5496" spans="6:16">
      <c r="F5496" s="76"/>
      <c r="G5496" s="117"/>
      <c r="I5496" s="81"/>
      <c r="L5496" s="117"/>
      <c r="P5496" s="81"/>
    </row>
    <row r="5497" spans="6:16">
      <c r="F5497" s="76"/>
      <c r="G5497" s="117"/>
      <c r="I5497" s="81"/>
      <c r="L5497" s="117"/>
      <c r="P5497" s="81"/>
    </row>
    <row r="5498" spans="6:16">
      <c r="F5498" s="76"/>
      <c r="G5498" s="117"/>
      <c r="I5498" s="81"/>
      <c r="L5498" s="117"/>
      <c r="P5498" s="81"/>
    </row>
    <row r="5499" spans="6:16">
      <c r="F5499" s="76"/>
      <c r="G5499" s="117"/>
      <c r="I5499" s="81"/>
      <c r="L5499" s="117"/>
      <c r="P5499" s="81"/>
    </row>
    <row r="5500" spans="6:16">
      <c r="F5500" s="76"/>
      <c r="G5500" s="117"/>
      <c r="I5500" s="81"/>
      <c r="L5500" s="117"/>
      <c r="P5500" s="81"/>
    </row>
    <row r="5501" spans="6:16">
      <c r="F5501" s="76"/>
      <c r="G5501" s="117"/>
      <c r="I5501" s="81"/>
      <c r="L5501" s="117"/>
      <c r="P5501" s="81"/>
    </row>
    <row r="5502" spans="6:16">
      <c r="F5502" s="76"/>
      <c r="G5502" s="117"/>
      <c r="I5502" s="81"/>
      <c r="L5502" s="117"/>
      <c r="P5502" s="81"/>
    </row>
    <row r="5503" spans="6:16">
      <c r="F5503" s="76"/>
      <c r="G5503" s="117"/>
      <c r="I5503" s="81"/>
      <c r="L5503" s="117"/>
      <c r="P5503" s="81"/>
    </row>
    <row r="5504" spans="6:16">
      <c r="F5504" s="76"/>
      <c r="G5504" s="117"/>
      <c r="I5504" s="81"/>
      <c r="L5504" s="117"/>
      <c r="P5504" s="81"/>
    </row>
    <row r="5505" spans="6:16">
      <c r="F5505" s="76"/>
      <c r="G5505" s="117"/>
      <c r="I5505" s="81"/>
      <c r="L5505" s="117"/>
      <c r="P5505" s="81"/>
    </row>
    <row r="5506" spans="6:16">
      <c r="F5506" s="76"/>
      <c r="G5506" s="117"/>
      <c r="I5506" s="81"/>
      <c r="L5506" s="117"/>
      <c r="P5506" s="81"/>
    </row>
    <row r="5507" spans="6:16">
      <c r="F5507" s="76"/>
      <c r="G5507" s="117"/>
      <c r="I5507" s="81"/>
      <c r="L5507" s="117"/>
      <c r="P5507" s="81"/>
    </row>
    <row r="5508" spans="6:16">
      <c r="F5508" s="76"/>
      <c r="G5508" s="117"/>
      <c r="I5508" s="81"/>
      <c r="L5508" s="117"/>
      <c r="P5508" s="81"/>
    </row>
    <row r="5509" spans="6:16">
      <c r="F5509" s="76"/>
      <c r="G5509" s="117"/>
      <c r="I5509" s="81"/>
      <c r="L5509" s="117"/>
      <c r="P5509" s="81"/>
    </row>
    <row r="5510" spans="6:16">
      <c r="F5510" s="76"/>
      <c r="G5510" s="117"/>
      <c r="I5510" s="81"/>
      <c r="L5510" s="117"/>
      <c r="P5510" s="81"/>
    </row>
    <row r="5511" spans="6:16">
      <c r="F5511" s="76"/>
      <c r="G5511" s="117"/>
      <c r="I5511" s="81"/>
      <c r="L5511" s="117"/>
      <c r="P5511" s="81"/>
    </row>
    <row r="5512" spans="6:16">
      <c r="F5512" s="76"/>
      <c r="G5512" s="117"/>
      <c r="I5512" s="81"/>
      <c r="L5512" s="117"/>
      <c r="P5512" s="81"/>
    </row>
    <row r="5513" spans="6:16">
      <c r="F5513" s="76"/>
      <c r="G5513" s="117"/>
      <c r="I5513" s="81"/>
      <c r="L5513" s="117"/>
      <c r="P5513" s="81"/>
    </row>
    <row r="5514" spans="6:16">
      <c r="F5514" s="76"/>
      <c r="G5514" s="117"/>
      <c r="I5514" s="81"/>
      <c r="L5514" s="117"/>
      <c r="P5514" s="81"/>
    </row>
    <row r="5515" spans="6:16">
      <c r="F5515" s="76"/>
      <c r="G5515" s="117"/>
      <c r="I5515" s="81"/>
      <c r="L5515" s="117"/>
      <c r="P5515" s="81"/>
    </row>
    <row r="5516" spans="6:16">
      <c r="F5516" s="76"/>
      <c r="G5516" s="117"/>
      <c r="I5516" s="81"/>
      <c r="L5516" s="117"/>
      <c r="P5516" s="81"/>
    </row>
    <row r="5517" spans="6:16">
      <c r="F5517" s="76"/>
      <c r="G5517" s="117"/>
      <c r="I5517" s="81"/>
      <c r="L5517" s="117"/>
      <c r="P5517" s="81"/>
    </row>
    <row r="5518" spans="6:16">
      <c r="F5518" s="76"/>
      <c r="G5518" s="117"/>
      <c r="I5518" s="81"/>
      <c r="L5518" s="117"/>
      <c r="P5518" s="81"/>
    </row>
    <row r="5519" spans="6:16">
      <c r="F5519" s="76"/>
      <c r="G5519" s="117"/>
      <c r="I5519" s="81"/>
      <c r="L5519" s="117"/>
      <c r="P5519" s="81"/>
    </row>
    <row r="5520" spans="6:16">
      <c r="F5520" s="76"/>
      <c r="G5520" s="117"/>
      <c r="I5520" s="81"/>
      <c r="L5520" s="117"/>
      <c r="P5520" s="81"/>
    </row>
    <row r="5521" spans="6:16">
      <c r="F5521" s="76"/>
      <c r="G5521" s="117"/>
      <c r="I5521" s="81"/>
      <c r="L5521" s="117"/>
      <c r="P5521" s="81"/>
    </row>
    <row r="5522" spans="6:16">
      <c r="F5522" s="76"/>
      <c r="G5522" s="117"/>
      <c r="I5522" s="81"/>
      <c r="L5522" s="117"/>
      <c r="P5522" s="81"/>
    </row>
    <row r="5523" spans="6:16">
      <c r="F5523" s="76"/>
      <c r="G5523" s="117"/>
      <c r="I5523" s="81"/>
      <c r="L5523" s="117"/>
      <c r="P5523" s="81"/>
    </row>
    <row r="5524" spans="6:16">
      <c r="F5524" s="76"/>
      <c r="G5524" s="117"/>
      <c r="I5524" s="81"/>
      <c r="L5524" s="117"/>
      <c r="P5524" s="81"/>
    </row>
    <row r="5525" spans="6:16">
      <c r="F5525" s="76"/>
      <c r="G5525" s="117"/>
      <c r="I5525" s="81"/>
      <c r="L5525" s="117"/>
      <c r="P5525" s="81"/>
    </row>
    <row r="5526" spans="6:16">
      <c r="F5526" s="76"/>
      <c r="G5526" s="117"/>
      <c r="I5526" s="81"/>
      <c r="L5526" s="117"/>
      <c r="P5526" s="81"/>
    </row>
    <row r="5527" spans="6:16">
      <c r="F5527" s="76"/>
      <c r="G5527" s="117"/>
      <c r="I5527" s="81"/>
      <c r="L5527" s="117"/>
      <c r="P5527" s="81"/>
    </row>
    <row r="5528" spans="6:16">
      <c r="F5528" s="76"/>
      <c r="G5528" s="117"/>
      <c r="I5528" s="81"/>
      <c r="L5528" s="117"/>
      <c r="P5528" s="81"/>
    </row>
    <row r="5529" spans="6:16">
      <c r="F5529" s="76"/>
      <c r="G5529" s="117"/>
      <c r="I5529" s="81"/>
      <c r="L5529" s="117"/>
      <c r="P5529" s="81"/>
    </row>
    <row r="5530" spans="6:16">
      <c r="F5530" s="76"/>
      <c r="G5530" s="117"/>
      <c r="I5530" s="81"/>
      <c r="L5530" s="117"/>
      <c r="P5530" s="81"/>
    </row>
    <row r="5531" spans="6:16">
      <c r="F5531" s="76"/>
      <c r="G5531" s="117"/>
      <c r="I5531" s="81"/>
      <c r="L5531" s="117"/>
      <c r="P5531" s="81"/>
    </row>
    <row r="5532" spans="6:16">
      <c r="F5532" s="76"/>
      <c r="G5532" s="117"/>
      <c r="I5532" s="81"/>
      <c r="L5532" s="117"/>
      <c r="P5532" s="81"/>
    </row>
    <row r="5533" spans="6:16">
      <c r="F5533" s="76"/>
      <c r="G5533" s="117"/>
      <c r="I5533" s="81"/>
      <c r="L5533" s="117"/>
      <c r="P5533" s="81"/>
    </row>
    <row r="5534" spans="6:16">
      <c r="F5534" s="76"/>
      <c r="G5534" s="117"/>
      <c r="I5534" s="81"/>
      <c r="L5534" s="117"/>
      <c r="P5534" s="81"/>
    </row>
    <row r="5535" spans="6:16">
      <c r="F5535" s="76"/>
      <c r="G5535" s="117"/>
      <c r="I5535" s="81"/>
      <c r="L5535" s="117"/>
      <c r="P5535" s="81"/>
    </row>
    <row r="5536" spans="6:16">
      <c r="F5536" s="76"/>
      <c r="G5536" s="117"/>
      <c r="I5536" s="81"/>
      <c r="L5536" s="117"/>
      <c r="P5536" s="81"/>
    </row>
    <row r="5537" spans="6:16">
      <c r="F5537" s="76"/>
      <c r="G5537" s="117"/>
      <c r="I5537" s="81"/>
      <c r="L5537" s="117"/>
      <c r="P5537" s="81"/>
    </row>
    <row r="5538" spans="6:16">
      <c r="F5538" s="76"/>
      <c r="G5538" s="117"/>
      <c r="I5538" s="81"/>
      <c r="L5538" s="117"/>
      <c r="P5538" s="81"/>
    </row>
    <row r="5539" spans="6:16">
      <c r="F5539" s="76"/>
      <c r="G5539" s="117"/>
      <c r="I5539" s="81"/>
      <c r="L5539" s="117"/>
      <c r="P5539" s="81"/>
    </row>
    <row r="5540" spans="6:16">
      <c r="F5540" s="76"/>
      <c r="G5540" s="117"/>
      <c r="I5540" s="81"/>
      <c r="L5540" s="117"/>
      <c r="P5540" s="81"/>
    </row>
    <row r="5541" spans="6:16">
      <c r="F5541" s="76"/>
      <c r="G5541" s="117"/>
      <c r="I5541" s="81"/>
      <c r="L5541" s="117"/>
      <c r="P5541" s="81"/>
    </row>
    <row r="5542" spans="6:16">
      <c r="F5542" s="76"/>
      <c r="G5542" s="117"/>
      <c r="I5542" s="81"/>
      <c r="L5542" s="117"/>
      <c r="P5542" s="81"/>
    </row>
    <row r="5543" spans="6:16">
      <c r="F5543" s="76"/>
      <c r="G5543" s="117"/>
      <c r="I5543" s="81"/>
      <c r="L5543" s="117"/>
      <c r="P5543" s="81"/>
    </row>
    <row r="5544" spans="6:16">
      <c r="F5544" s="76"/>
      <c r="G5544" s="117"/>
      <c r="I5544" s="81"/>
      <c r="L5544" s="117"/>
      <c r="P5544" s="81"/>
    </row>
    <row r="5545" spans="6:16">
      <c r="F5545" s="76"/>
      <c r="G5545" s="117"/>
      <c r="I5545" s="81"/>
      <c r="L5545" s="117"/>
      <c r="P5545" s="81"/>
    </row>
    <row r="5546" spans="6:16">
      <c r="F5546" s="76"/>
      <c r="G5546" s="117"/>
      <c r="I5546" s="81"/>
      <c r="L5546" s="117"/>
      <c r="P5546" s="81"/>
    </row>
    <row r="5547" spans="6:16">
      <c r="F5547" s="76"/>
      <c r="G5547" s="117"/>
      <c r="I5547" s="81"/>
      <c r="L5547" s="117"/>
      <c r="P5547" s="81"/>
    </row>
    <row r="5548" spans="6:16">
      <c r="F5548" s="76"/>
      <c r="G5548" s="117"/>
      <c r="I5548" s="81"/>
      <c r="L5548" s="117"/>
      <c r="P5548" s="81"/>
    </row>
    <row r="5549" spans="6:16">
      <c r="F5549" s="76"/>
      <c r="G5549" s="117"/>
      <c r="I5549" s="81"/>
      <c r="L5549" s="117"/>
      <c r="P5549" s="81"/>
    </row>
    <row r="5550" spans="6:16">
      <c r="F5550" s="76"/>
      <c r="G5550" s="117"/>
      <c r="I5550" s="81"/>
      <c r="L5550" s="117"/>
      <c r="P5550" s="81"/>
    </row>
    <row r="5551" spans="6:16">
      <c r="F5551" s="76"/>
      <c r="G5551" s="117"/>
      <c r="I5551" s="81"/>
      <c r="L5551" s="117"/>
      <c r="P5551" s="81"/>
    </row>
    <row r="5552" spans="6:16">
      <c r="F5552" s="76"/>
      <c r="G5552" s="117"/>
      <c r="I5552" s="81"/>
      <c r="L5552" s="117"/>
      <c r="P5552" s="81"/>
    </row>
    <row r="5553" spans="6:16">
      <c r="F5553" s="76"/>
      <c r="G5553" s="117"/>
      <c r="I5553" s="81"/>
      <c r="L5553" s="117"/>
      <c r="P5553" s="81"/>
    </row>
    <row r="5554" spans="6:16">
      <c r="F5554" s="76"/>
      <c r="G5554" s="117"/>
      <c r="I5554" s="81"/>
      <c r="L5554" s="117"/>
      <c r="P5554" s="81"/>
    </row>
    <row r="5555" spans="6:16">
      <c r="F5555" s="76"/>
      <c r="G5555" s="117"/>
      <c r="I5555" s="81"/>
      <c r="L5555" s="117"/>
      <c r="P5555" s="81"/>
    </row>
    <row r="5556" spans="6:16">
      <c r="F5556" s="76"/>
      <c r="G5556" s="117"/>
      <c r="I5556" s="81"/>
      <c r="L5556" s="117"/>
      <c r="P5556" s="81"/>
    </row>
    <row r="5557" spans="6:16">
      <c r="F5557" s="76"/>
      <c r="G5557" s="117"/>
      <c r="I5557" s="81"/>
      <c r="L5557" s="117"/>
      <c r="P5557" s="81"/>
    </row>
    <row r="5558" spans="6:16">
      <c r="F5558" s="76"/>
      <c r="G5558" s="117"/>
      <c r="I5558" s="81"/>
      <c r="L5558" s="117"/>
      <c r="P5558" s="81"/>
    </row>
    <row r="5559" spans="6:16">
      <c r="F5559" s="76"/>
      <c r="G5559" s="117"/>
      <c r="I5559" s="81"/>
      <c r="L5559" s="117"/>
      <c r="P5559" s="81"/>
    </row>
    <row r="5560" spans="6:16">
      <c r="F5560" s="76"/>
      <c r="G5560" s="117"/>
      <c r="I5560" s="81"/>
      <c r="L5560" s="117"/>
      <c r="P5560" s="81"/>
    </row>
    <row r="5561" spans="6:16">
      <c r="F5561" s="76"/>
      <c r="G5561" s="117"/>
      <c r="I5561" s="81"/>
      <c r="L5561" s="117"/>
      <c r="P5561" s="81"/>
    </row>
    <row r="5562" spans="6:16">
      <c r="F5562" s="76"/>
      <c r="G5562" s="117"/>
      <c r="I5562" s="81"/>
      <c r="L5562" s="117"/>
      <c r="P5562" s="81"/>
    </row>
    <row r="5563" spans="6:16">
      <c r="F5563" s="76"/>
      <c r="G5563" s="117"/>
      <c r="I5563" s="81"/>
      <c r="L5563" s="117"/>
      <c r="P5563" s="81"/>
    </row>
    <row r="5564" spans="6:16">
      <c r="F5564" s="76"/>
      <c r="G5564" s="117"/>
      <c r="I5564" s="81"/>
      <c r="L5564" s="117"/>
      <c r="P5564" s="81"/>
    </row>
    <row r="5565" spans="6:16">
      <c r="F5565" s="76"/>
      <c r="G5565" s="117"/>
      <c r="I5565" s="81"/>
      <c r="L5565" s="117"/>
      <c r="P5565" s="81"/>
    </row>
    <row r="5566" spans="6:16">
      <c r="F5566" s="76"/>
      <c r="G5566" s="117"/>
      <c r="I5566" s="81"/>
      <c r="L5566" s="117"/>
      <c r="P5566" s="81"/>
    </row>
    <row r="5567" spans="6:16">
      <c r="F5567" s="76"/>
      <c r="G5567" s="117"/>
      <c r="I5567" s="81"/>
      <c r="L5567" s="117"/>
      <c r="P5567" s="81"/>
    </row>
    <row r="5568" spans="6:16">
      <c r="F5568" s="76"/>
      <c r="G5568" s="117"/>
      <c r="I5568" s="81"/>
      <c r="L5568" s="117"/>
      <c r="P5568" s="81"/>
    </row>
    <row r="5569" spans="6:16">
      <c r="F5569" s="76"/>
      <c r="G5569" s="117"/>
      <c r="I5569" s="81"/>
      <c r="L5569" s="117"/>
      <c r="P5569" s="81"/>
    </row>
    <row r="5570" spans="6:16">
      <c r="F5570" s="76"/>
      <c r="G5570" s="117"/>
      <c r="I5570" s="81"/>
      <c r="L5570" s="117"/>
      <c r="P5570" s="81"/>
    </row>
    <row r="5571" spans="6:16">
      <c r="F5571" s="76"/>
      <c r="G5571" s="117"/>
      <c r="I5571" s="81"/>
      <c r="L5571" s="117"/>
      <c r="P5571" s="81"/>
    </row>
    <row r="5572" spans="6:16">
      <c r="F5572" s="76"/>
      <c r="G5572" s="117"/>
      <c r="I5572" s="81"/>
      <c r="L5572" s="117"/>
      <c r="P5572" s="81"/>
    </row>
    <row r="5573" spans="6:16">
      <c r="F5573" s="76"/>
      <c r="G5573" s="117"/>
      <c r="I5573" s="81"/>
      <c r="L5573" s="117"/>
      <c r="P5573" s="81"/>
    </row>
    <row r="5574" spans="6:16">
      <c r="F5574" s="76"/>
      <c r="G5574" s="117"/>
      <c r="I5574" s="81"/>
      <c r="L5574" s="117"/>
      <c r="P5574" s="81"/>
    </row>
    <row r="5575" spans="6:16">
      <c r="F5575" s="76"/>
      <c r="G5575" s="117"/>
      <c r="I5575" s="81"/>
      <c r="L5575" s="117"/>
      <c r="P5575" s="81"/>
    </row>
    <row r="5576" spans="6:16">
      <c r="F5576" s="76"/>
      <c r="G5576" s="117"/>
      <c r="I5576" s="81"/>
      <c r="L5576" s="117"/>
      <c r="P5576" s="81"/>
    </row>
    <row r="5577" spans="6:16">
      <c r="F5577" s="76"/>
      <c r="G5577" s="117"/>
      <c r="I5577" s="81"/>
      <c r="L5577" s="117"/>
      <c r="P5577" s="81"/>
    </row>
    <row r="5578" spans="6:16">
      <c r="F5578" s="76"/>
      <c r="G5578" s="117"/>
      <c r="I5578" s="81"/>
      <c r="L5578" s="117"/>
      <c r="P5578" s="81"/>
    </row>
    <row r="5579" spans="6:16">
      <c r="F5579" s="76"/>
      <c r="G5579" s="117"/>
      <c r="I5579" s="81"/>
      <c r="L5579" s="117"/>
      <c r="P5579" s="81"/>
    </row>
    <row r="5580" spans="6:16">
      <c r="F5580" s="76"/>
      <c r="G5580" s="117"/>
      <c r="I5580" s="81"/>
      <c r="L5580" s="117"/>
      <c r="P5580" s="81"/>
    </row>
    <row r="5581" spans="6:16">
      <c r="F5581" s="76"/>
      <c r="G5581" s="117"/>
      <c r="I5581" s="81"/>
      <c r="L5581" s="117"/>
      <c r="P5581" s="81"/>
    </row>
    <row r="5582" spans="6:16">
      <c r="F5582" s="76"/>
      <c r="G5582" s="117"/>
      <c r="I5582" s="81"/>
      <c r="L5582" s="117"/>
      <c r="P5582" s="81"/>
    </row>
    <row r="5583" spans="6:16">
      <c r="F5583" s="76"/>
      <c r="G5583" s="117"/>
      <c r="I5583" s="81"/>
      <c r="L5583" s="117"/>
      <c r="P5583" s="81"/>
    </row>
    <row r="5584" spans="6:16">
      <c r="F5584" s="76"/>
      <c r="G5584" s="117"/>
      <c r="I5584" s="81"/>
      <c r="L5584" s="117"/>
      <c r="P5584" s="81"/>
    </row>
    <row r="5585" spans="6:16">
      <c r="F5585" s="76"/>
      <c r="G5585" s="117"/>
      <c r="I5585" s="81"/>
      <c r="L5585" s="117"/>
      <c r="P5585" s="81"/>
    </row>
    <row r="5586" spans="6:16">
      <c r="F5586" s="76"/>
      <c r="G5586" s="117"/>
      <c r="I5586" s="81"/>
      <c r="L5586" s="117"/>
      <c r="P5586" s="81"/>
    </row>
    <row r="5587" spans="6:16">
      <c r="F5587" s="76"/>
      <c r="G5587" s="117"/>
      <c r="I5587" s="81"/>
      <c r="L5587" s="117"/>
      <c r="P5587" s="81"/>
    </row>
    <row r="5588" spans="6:16">
      <c r="F5588" s="76"/>
      <c r="G5588" s="117"/>
      <c r="I5588" s="81"/>
      <c r="L5588" s="117"/>
      <c r="P5588" s="81"/>
    </row>
    <row r="5589" spans="6:16">
      <c r="F5589" s="76"/>
      <c r="G5589" s="117"/>
      <c r="I5589" s="81"/>
      <c r="L5589" s="117"/>
      <c r="P5589" s="81"/>
    </row>
    <row r="5590" spans="6:16">
      <c r="F5590" s="76"/>
      <c r="G5590" s="117"/>
      <c r="I5590" s="81"/>
      <c r="L5590" s="117"/>
      <c r="P5590" s="81"/>
    </row>
    <row r="5591" spans="6:16">
      <c r="F5591" s="76"/>
      <c r="G5591" s="117"/>
      <c r="I5591" s="81"/>
      <c r="L5591" s="117"/>
      <c r="P5591" s="81"/>
    </row>
    <row r="5592" spans="6:16">
      <c r="F5592" s="76"/>
      <c r="G5592" s="117"/>
      <c r="I5592" s="81"/>
      <c r="L5592" s="117"/>
      <c r="P5592" s="81"/>
    </row>
    <row r="5593" spans="6:16">
      <c r="F5593" s="76"/>
      <c r="G5593" s="117"/>
      <c r="I5593" s="81"/>
      <c r="L5593" s="117"/>
      <c r="P5593" s="81"/>
    </row>
    <row r="5594" spans="6:16">
      <c r="F5594" s="76"/>
      <c r="G5594" s="117"/>
      <c r="I5594" s="81"/>
      <c r="L5594" s="117"/>
      <c r="P5594" s="81"/>
    </row>
    <row r="5595" spans="6:16">
      <c r="F5595" s="76"/>
      <c r="G5595" s="117"/>
      <c r="I5595" s="81"/>
      <c r="L5595" s="117"/>
      <c r="P5595" s="81"/>
    </row>
    <row r="5596" spans="6:16">
      <c r="F5596" s="76"/>
      <c r="G5596" s="117"/>
      <c r="I5596" s="81"/>
      <c r="L5596" s="117"/>
      <c r="P5596" s="81"/>
    </row>
    <row r="5597" spans="6:16">
      <c r="F5597" s="76"/>
      <c r="G5597" s="117"/>
      <c r="I5597" s="81"/>
      <c r="L5597" s="117"/>
      <c r="P5597" s="81"/>
    </row>
    <row r="5598" spans="6:16">
      <c r="F5598" s="76"/>
      <c r="G5598" s="117"/>
      <c r="I5598" s="81"/>
      <c r="L5598" s="117"/>
      <c r="P5598" s="81"/>
    </row>
    <row r="5599" spans="6:16">
      <c r="F5599" s="76"/>
      <c r="G5599" s="117"/>
      <c r="I5599" s="81"/>
      <c r="L5599" s="117"/>
      <c r="P5599" s="81"/>
    </row>
    <row r="5600" spans="6:16">
      <c r="F5600" s="76"/>
      <c r="G5600" s="117"/>
      <c r="I5600" s="81"/>
      <c r="L5600" s="117"/>
      <c r="P5600" s="81"/>
    </row>
    <row r="5601" spans="6:16">
      <c r="F5601" s="76"/>
      <c r="G5601" s="117"/>
      <c r="I5601" s="81"/>
      <c r="L5601" s="117"/>
      <c r="P5601" s="81"/>
    </row>
    <row r="5602" spans="6:16">
      <c r="F5602" s="76"/>
      <c r="G5602" s="117"/>
      <c r="I5602" s="81"/>
      <c r="L5602" s="117"/>
      <c r="P5602" s="81"/>
    </row>
    <row r="5603" spans="6:16">
      <c r="F5603" s="76"/>
      <c r="G5603" s="117"/>
      <c r="I5603" s="81"/>
      <c r="L5603" s="117"/>
      <c r="P5603" s="81"/>
    </row>
    <row r="5604" spans="6:16">
      <c r="F5604" s="76"/>
      <c r="G5604" s="117"/>
      <c r="I5604" s="81"/>
      <c r="L5604" s="117"/>
      <c r="P5604" s="81"/>
    </row>
    <row r="5605" spans="6:16">
      <c r="F5605" s="76"/>
      <c r="G5605" s="117"/>
      <c r="I5605" s="81"/>
      <c r="L5605" s="117"/>
      <c r="P5605" s="81"/>
    </row>
    <row r="5606" spans="6:16">
      <c r="F5606" s="76"/>
      <c r="G5606" s="117"/>
      <c r="I5606" s="81"/>
      <c r="L5606" s="117"/>
      <c r="P5606" s="81"/>
    </row>
    <row r="5607" spans="6:16">
      <c r="F5607" s="76"/>
      <c r="G5607" s="117"/>
      <c r="I5607" s="81"/>
      <c r="L5607" s="117"/>
      <c r="P5607" s="81"/>
    </row>
    <row r="5608" spans="6:16">
      <c r="F5608" s="76"/>
      <c r="G5608" s="117"/>
      <c r="I5608" s="81"/>
      <c r="L5608" s="117"/>
      <c r="P5608" s="81"/>
    </row>
    <row r="5609" spans="6:16">
      <c r="F5609" s="76"/>
      <c r="G5609" s="117"/>
      <c r="I5609" s="81"/>
      <c r="L5609" s="117"/>
      <c r="P5609" s="81"/>
    </row>
    <row r="5610" spans="6:16">
      <c r="F5610" s="76"/>
      <c r="G5610" s="117"/>
      <c r="I5610" s="81"/>
      <c r="L5610" s="117"/>
      <c r="P5610" s="81"/>
    </row>
    <row r="5611" spans="6:16">
      <c r="F5611" s="76"/>
      <c r="G5611" s="117"/>
      <c r="I5611" s="81"/>
      <c r="L5611" s="117"/>
      <c r="P5611" s="81"/>
    </row>
    <row r="5612" spans="6:16">
      <c r="F5612" s="76"/>
      <c r="G5612" s="117"/>
      <c r="I5612" s="81"/>
      <c r="L5612" s="117"/>
      <c r="P5612" s="81"/>
    </row>
    <row r="5613" spans="6:16">
      <c r="F5613" s="76"/>
      <c r="G5613" s="117"/>
      <c r="I5613" s="81"/>
      <c r="L5613" s="117"/>
      <c r="P5613" s="81"/>
    </row>
    <row r="5614" spans="6:16">
      <c r="F5614" s="76"/>
      <c r="G5614" s="117"/>
      <c r="I5614" s="81"/>
      <c r="L5614" s="117"/>
      <c r="P5614" s="81"/>
    </row>
    <row r="5615" spans="6:16">
      <c r="F5615" s="76"/>
      <c r="G5615" s="117"/>
      <c r="I5615" s="81"/>
      <c r="L5615" s="117"/>
      <c r="P5615" s="81"/>
    </row>
    <row r="5616" spans="6:16">
      <c r="F5616" s="76"/>
      <c r="G5616" s="117"/>
      <c r="I5616" s="81"/>
      <c r="L5616" s="117"/>
      <c r="P5616" s="81"/>
    </row>
    <row r="5617" spans="6:16">
      <c r="F5617" s="76"/>
      <c r="G5617" s="117"/>
      <c r="I5617" s="81"/>
      <c r="L5617" s="117"/>
      <c r="P5617" s="81"/>
    </row>
    <row r="5618" spans="6:16">
      <c r="F5618" s="76"/>
      <c r="G5618" s="117"/>
      <c r="I5618" s="81"/>
      <c r="L5618" s="117"/>
      <c r="P5618" s="81"/>
    </row>
    <row r="5619" spans="6:16">
      <c r="F5619" s="76"/>
      <c r="G5619" s="117"/>
      <c r="I5619" s="81"/>
      <c r="L5619" s="117"/>
      <c r="P5619" s="81"/>
    </row>
    <row r="5620" spans="6:16">
      <c r="F5620" s="76"/>
      <c r="G5620" s="117"/>
      <c r="I5620" s="81"/>
      <c r="L5620" s="117"/>
      <c r="P5620" s="81"/>
    </row>
    <row r="5621" spans="6:16">
      <c r="F5621" s="76"/>
      <c r="G5621" s="117"/>
      <c r="I5621" s="81"/>
      <c r="L5621" s="117"/>
      <c r="P5621" s="81"/>
    </row>
    <row r="5622" spans="6:16">
      <c r="F5622" s="76"/>
      <c r="G5622" s="117"/>
      <c r="I5622" s="81"/>
      <c r="L5622" s="117"/>
      <c r="P5622" s="81"/>
    </row>
    <row r="5623" spans="6:16">
      <c r="F5623" s="76"/>
      <c r="G5623" s="117"/>
      <c r="I5623" s="81"/>
      <c r="L5623" s="117"/>
      <c r="P5623" s="81"/>
    </row>
    <row r="5624" spans="6:16">
      <c r="F5624" s="76"/>
      <c r="G5624" s="117"/>
      <c r="I5624" s="81"/>
      <c r="L5624" s="117"/>
      <c r="P5624" s="81"/>
    </row>
    <row r="5625" spans="6:16">
      <c r="F5625" s="76"/>
      <c r="G5625" s="117"/>
      <c r="I5625" s="81"/>
      <c r="L5625" s="117"/>
      <c r="P5625" s="81"/>
    </row>
    <row r="5626" spans="6:16">
      <c r="F5626" s="76"/>
      <c r="G5626" s="117"/>
      <c r="I5626" s="81"/>
      <c r="L5626" s="117"/>
      <c r="P5626" s="81"/>
    </row>
    <row r="5627" spans="6:16">
      <c r="F5627" s="76"/>
      <c r="G5627" s="117"/>
      <c r="I5627" s="81"/>
      <c r="L5627" s="117"/>
      <c r="P5627" s="81"/>
    </row>
    <row r="5628" spans="6:16">
      <c r="F5628" s="76"/>
      <c r="G5628" s="117"/>
      <c r="I5628" s="81"/>
      <c r="L5628" s="117"/>
      <c r="P5628" s="81"/>
    </row>
    <row r="5629" spans="6:16">
      <c r="F5629" s="76"/>
      <c r="G5629" s="117"/>
      <c r="I5629" s="81"/>
      <c r="L5629" s="117"/>
      <c r="P5629" s="81"/>
    </row>
    <row r="5630" spans="6:16">
      <c r="F5630" s="76"/>
      <c r="G5630" s="117"/>
      <c r="I5630" s="81"/>
      <c r="L5630" s="117"/>
      <c r="P5630" s="81"/>
    </row>
    <row r="5631" spans="6:16">
      <c r="F5631" s="76"/>
      <c r="G5631" s="117"/>
      <c r="I5631" s="81"/>
      <c r="L5631" s="117"/>
      <c r="P5631" s="81"/>
    </row>
    <row r="5632" spans="6:16">
      <c r="F5632" s="76"/>
      <c r="G5632" s="117"/>
      <c r="I5632" s="81"/>
      <c r="L5632" s="117"/>
      <c r="P5632" s="81"/>
    </row>
    <row r="5633" spans="6:16">
      <c r="F5633" s="76"/>
      <c r="G5633" s="117"/>
      <c r="I5633" s="81"/>
      <c r="L5633" s="117"/>
      <c r="P5633" s="81"/>
    </row>
    <row r="5634" spans="6:16">
      <c r="F5634" s="76"/>
      <c r="G5634" s="117"/>
      <c r="I5634" s="81"/>
      <c r="L5634" s="117"/>
      <c r="P5634" s="81"/>
    </row>
    <row r="5635" spans="6:16">
      <c r="F5635" s="76"/>
      <c r="G5635" s="117"/>
      <c r="I5635" s="81"/>
      <c r="L5635" s="117"/>
      <c r="P5635" s="81"/>
    </row>
    <row r="5636" spans="6:16">
      <c r="F5636" s="76"/>
      <c r="G5636" s="117"/>
      <c r="I5636" s="81"/>
      <c r="L5636" s="117"/>
      <c r="P5636" s="81"/>
    </row>
    <row r="5637" spans="6:16">
      <c r="F5637" s="76"/>
      <c r="G5637" s="117"/>
      <c r="I5637" s="81"/>
      <c r="L5637" s="117"/>
      <c r="P5637" s="81"/>
    </row>
    <row r="5638" spans="6:16">
      <c r="F5638" s="76"/>
      <c r="G5638" s="117"/>
      <c r="I5638" s="81"/>
      <c r="L5638" s="117"/>
      <c r="P5638" s="81"/>
    </row>
    <row r="5639" spans="6:16">
      <c r="F5639" s="76"/>
      <c r="G5639" s="117"/>
      <c r="I5639" s="81"/>
      <c r="L5639" s="117"/>
      <c r="P5639" s="81"/>
    </row>
    <row r="5640" spans="6:16">
      <c r="F5640" s="76"/>
      <c r="G5640" s="117"/>
      <c r="I5640" s="81"/>
      <c r="L5640" s="117"/>
      <c r="P5640" s="81"/>
    </row>
    <row r="5641" spans="6:16">
      <c r="F5641" s="76"/>
      <c r="G5641" s="117"/>
      <c r="I5641" s="81"/>
      <c r="L5641" s="117"/>
      <c r="P5641" s="81"/>
    </row>
    <row r="5642" spans="6:16">
      <c r="F5642" s="76"/>
      <c r="G5642" s="117"/>
      <c r="I5642" s="81"/>
      <c r="L5642" s="117"/>
      <c r="P5642" s="81"/>
    </row>
    <row r="5643" spans="6:16">
      <c r="F5643" s="76"/>
      <c r="G5643" s="117"/>
      <c r="I5643" s="81"/>
      <c r="L5643" s="117"/>
      <c r="P5643" s="81"/>
    </row>
    <row r="5644" spans="6:16">
      <c r="F5644" s="76"/>
      <c r="G5644" s="117"/>
      <c r="I5644" s="81"/>
      <c r="L5644" s="117"/>
      <c r="P5644" s="81"/>
    </row>
    <row r="5645" spans="6:16">
      <c r="F5645" s="76"/>
      <c r="G5645" s="117"/>
      <c r="I5645" s="81"/>
      <c r="L5645" s="117"/>
      <c r="P5645" s="81"/>
    </row>
    <row r="5646" spans="6:16">
      <c r="F5646" s="76"/>
      <c r="G5646" s="117"/>
      <c r="I5646" s="81"/>
      <c r="L5646" s="117"/>
      <c r="P5646" s="81"/>
    </row>
    <row r="5647" spans="6:16">
      <c r="F5647" s="76"/>
      <c r="G5647" s="117"/>
      <c r="I5647" s="81"/>
      <c r="L5647" s="117"/>
      <c r="P5647" s="81"/>
    </row>
    <row r="5648" spans="6:16">
      <c r="F5648" s="76"/>
      <c r="G5648" s="117"/>
      <c r="I5648" s="81"/>
      <c r="L5648" s="117"/>
      <c r="P5648" s="81"/>
    </row>
    <row r="5649" spans="6:16">
      <c r="F5649" s="76"/>
      <c r="G5649" s="117"/>
      <c r="I5649" s="81"/>
      <c r="L5649" s="117"/>
      <c r="P5649" s="81"/>
    </row>
    <row r="5650" spans="6:16">
      <c r="F5650" s="76"/>
      <c r="G5650" s="117"/>
      <c r="I5650" s="81"/>
      <c r="L5650" s="117"/>
      <c r="P5650" s="81"/>
    </row>
    <row r="5651" spans="6:16">
      <c r="F5651" s="76"/>
      <c r="G5651" s="117"/>
      <c r="I5651" s="81"/>
      <c r="L5651" s="117"/>
      <c r="P5651" s="81"/>
    </row>
    <row r="5652" spans="6:16">
      <c r="F5652" s="76"/>
      <c r="G5652" s="117"/>
      <c r="I5652" s="81"/>
      <c r="L5652" s="117"/>
      <c r="P5652" s="81"/>
    </row>
    <row r="5653" spans="6:16">
      <c r="F5653" s="76"/>
      <c r="G5653" s="117"/>
      <c r="I5653" s="81"/>
      <c r="L5653" s="117"/>
      <c r="P5653" s="81"/>
    </row>
    <row r="5654" spans="6:16">
      <c r="F5654" s="76"/>
      <c r="G5654" s="117"/>
      <c r="I5654" s="81"/>
      <c r="L5654" s="117"/>
      <c r="P5654" s="81"/>
    </row>
    <row r="5655" spans="6:16">
      <c r="F5655" s="76"/>
      <c r="G5655" s="117"/>
      <c r="I5655" s="81"/>
      <c r="L5655" s="117"/>
      <c r="P5655" s="81"/>
    </row>
    <row r="5656" spans="6:16">
      <c r="F5656" s="76"/>
      <c r="G5656" s="117"/>
      <c r="I5656" s="81"/>
      <c r="L5656" s="117"/>
      <c r="P5656" s="81"/>
    </row>
    <row r="5657" spans="6:16">
      <c r="F5657" s="76"/>
      <c r="G5657" s="117"/>
      <c r="I5657" s="81"/>
      <c r="L5657" s="117"/>
      <c r="P5657" s="81"/>
    </row>
    <row r="5658" spans="6:16">
      <c r="F5658" s="76"/>
      <c r="G5658" s="117"/>
      <c r="I5658" s="81"/>
      <c r="L5658" s="117"/>
      <c r="P5658" s="81"/>
    </row>
    <row r="5659" spans="6:16">
      <c r="F5659" s="76"/>
      <c r="G5659" s="117"/>
      <c r="I5659" s="81"/>
      <c r="L5659" s="117"/>
      <c r="P5659" s="81"/>
    </row>
    <row r="5660" spans="6:16">
      <c r="F5660" s="76"/>
      <c r="G5660" s="117"/>
      <c r="I5660" s="81"/>
      <c r="L5660" s="117"/>
      <c r="P5660" s="81"/>
    </row>
    <row r="5661" spans="6:16">
      <c r="F5661" s="76"/>
      <c r="G5661" s="117"/>
      <c r="I5661" s="81"/>
      <c r="L5661" s="117"/>
      <c r="P5661" s="81"/>
    </row>
    <row r="5662" spans="6:16">
      <c r="F5662" s="76"/>
      <c r="G5662" s="117"/>
      <c r="I5662" s="81"/>
      <c r="L5662" s="117"/>
      <c r="P5662" s="81"/>
    </row>
    <row r="5663" spans="6:16">
      <c r="F5663" s="76"/>
      <c r="G5663" s="117"/>
      <c r="I5663" s="81"/>
      <c r="L5663" s="117"/>
      <c r="P5663" s="81"/>
    </row>
    <row r="5664" spans="6:16">
      <c r="F5664" s="76"/>
      <c r="G5664" s="117"/>
      <c r="I5664" s="81"/>
      <c r="L5664" s="117"/>
      <c r="P5664" s="81"/>
    </row>
    <row r="5665" spans="6:16">
      <c r="F5665" s="76"/>
      <c r="G5665" s="117"/>
      <c r="I5665" s="81"/>
      <c r="L5665" s="117"/>
      <c r="P5665" s="81"/>
    </row>
    <row r="5666" spans="6:16">
      <c r="F5666" s="76"/>
      <c r="G5666" s="117"/>
      <c r="I5666" s="81"/>
      <c r="L5666" s="117"/>
      <c r="P5666" s="81"/>
    </row>
    <row r="5667" spans="6:16">
      <c r="F5667" s="76"/>
      <c r="G5667" s="117"/>
      <c r="I5667" s="81"/>
      <c r="L5667" s="117"/>
      <c r="P5667" s="81"/>
    </row>
    <row r="5668" spans="6:16">
      <c r="F5668" s="76"/>
      <c r="G5668" s="117"/>
      <c r="I5668" s="81"/>
      <c r="L5668" s="117"/>
      <c r="P5668" s="81"/>
    </row>
    <row r="5669" spans="6:16">
      <c r="F5669" s="76"/>
      <c r="G5669" s="117"/>
      <c r="I5669" s="81"/>
      <c r="L5669" s="117"/>
      <c r="P5669" s="81"/>
    </row>
    <row r="5670" spans="6:16">
      <c r="F5670" s="76"/>
      <c r="G5670" s="117"/>
      <c r="I5670" s="81"/>
      <c r="L5670" s="117"/>
      <c r="P5670" s="81"/>
    </row>
    <row r="5671" spans="6:16">
      <c r="F5671" s="76"/>
      <c r="G5671" s="117"/>
      <c r="I5671" s="81"/>
      <c r="L5671" s="117"/>
      <c r="P5671" s="81"/>
    </row>
    <row r="5672" spans="6:16">
      <c r="F5672" s="76"/>
      <c r="G5672" s="117"/>
      <c r="I5672" s="81"/>
      <c r="L5672" s="117"/>
      <c r="P5672" s="81"/>
    </row>
    <row r="5673" spans="6:16">
      <c r="F5673" s="76"/>
      <c r="G5673" s="117"/>
      <c r="I5673" s="81"/>
      <c r="L5673" s="117"/>
      <c r="P5673" s="81"/>
    </row>
    <row r="5674" spans="6:16">
      <c r="F5674" s="76"/>
      <c r="G5674" s="117"/>
      <c r="I5674" s="81"/>
      <c r="L5674" s="117"/>
      <c r="P5674" s="81"/>
    </row>
    <row r="5675" spans="6:16">
      <c r="F5675" s="76"/>
      <c r="G5675" s="117"/>
      <c r="I5675" s="81"/>
      <c r="L5675" s="117"/>
      <c r="P5675" s="81"/>
    </row>
    <row r="5676" spans="6:16">
      <c r="F5676" s="76"/>
      <c r="G5676" s="117"/>
      <c r="I5676" s="81"/>
      <c r="L5676" s="117"/>
      <c r="P5676" s="81"/>
    </row>
    <row r="5677" spans="6:16">
      <c r="F5677" s="76"/>
      <c r="G5677" s="117"/>
      <c r="I5677" s="81"/>
      <c r="L5677" s="117"/>
      <c r="P5677" s="81"/>
    </row>
    <row r="5678" spans="6:16">
      <c r="F5678" s="76"/>
      <c r="G5678" s="117"/>
      <c r="I5678" s="81"/>
      <c r="L5678" s="117"/>
      <c r="P5678" s="81"/>
    </row>
    <row r="5679" spans="6:16">
      <c r="F5679" s="76"/>
      <c r="G5679" s="117"/>
      <c r="I5679" s="81"/>
      <c r="L5679" s="117"/>
      <c r="P5679" s="81"/>
    </row>
    <row r="5680" spans="6:16">
      <c r="F5680" s="76"/>
      <c r="G5680" s="117"/>
      <c r="I5680" s="81"/>
      <c r="L5680" s="117"/>
      <c r="P5680" s="81"/>
    </row>
    <row r="5681" spans="6:16">
      <c r="F5681" s="76"/>
      <c r="G5681" s="117"/>
      <c r="I5681" s="81"/>
      <c r="L5681" s="117"/>
      <c r="P5681" s="81"/>
    </row>
    <row r="5682" spans="6:16">
      <c r="F5682" s="76"/>
      <c r="G5682" s="117"/>
      <c r="I5682" s="81"/>
      <c r="L5682" s="117"/>
      <c r="P5682" s="81"/>
    </row>
    <row r="5683" spans="6:16">
      <c r="F5683" s="76"/>
      <c r="G5683" s="117"/>
      <c r="I5683" s="81"/>
      <c r="L5683" s="117"/>
      <c r="P5683" s="81"/>
    </row>
    <row r="5684" spans="6:16">
      <c r="F5684" s="76"/>
      <c r="G5684" s="117"/>
      <c r="I5684" s="81"/>
      <c r="L5684" s="117"/>
      <c r="P5684" s="81"/>
    </row>
    <row r="5685" spans="6:16">
      <c r="F5685" s="76"/>
      <c r="G5685" s="117"/>
      <c r="I5685" s="81"/>
      <c r="L5685" s="117"/>
      <c r="P5685" s="81"/>
    </row>
    <row r="5686" spans="6:16">
      <c r="F5686" s="76"/>
      <c r="G5686" s="117"/>
      <c r="I5686" s="81"/>
      <c r="L5686" s="117"/>
      <c r="P5686" s="81"/>
    </row>
    <row r="5687" spans="6:16">
      <c r="F5687" s="76"/>
      <c r="G5687" s="117"/>
      <c r="I5687" s="81"/>
      <c r="L5687" s="117"/>
      <c r="P5687" s="81"/>
    </row>
    <row r="5688" spans="6:16">
      <c r="F5688" s="76"/>
      <c r="G5688" s="117"/>
      <c r="I5688" s="81"/>
      <c r="L5688" s="117"/>
      <c r="P5688" s="81"/>
    </row>
    <row r="5689" spans="6:16">
      <c r="F5689" s="76"/>
      <c r="G5689" s="117"/>
      <c r="I5689" s="81"/>
      <c r="L5689" s="117"/>
      <c r="P5689" s="81"/>
    </row>
    <row r="5690" spans="6:16">
      <c r="F5690" s="76"/>
      <c r="G5690" s="117"/>
      <c r="I5690" s="81"/>
      <c r="L5690" s="117"/>
      <c r="P5690" s="81"/>
    </row>
    <row r="5691" spans="6:16">
      <c r="F5691" s="76"/>
      <c r="G5691" s="117"/>
      <c r="I5691" s="81"/>
      <c r="L5691" s="117"/>
      <c r="P5691" s="81"/>
    </row>
    <row r="5692" spans="6:16">
      <c r="F5692" s="76"/>
      <c r="G5692" s="117"/>
      <c r="I5692" s="81"/>
      <c r="L5692" s="117"/>
      <c r="P5692" s="81"/>
    </row>
    <row r="5693" spans="6:16">
      <c r="F5693" s="76"/>
      <c r="G5693" s="117"/>
      <c r="I5693" s="81"/>
      <c r="L5693" s="117"/>
      <c r="P5693" s="81"/>
    </row>
    <row r="5694" spans="6:16">
      <c r="F5694" s="76"/>
      <c r="G5694" s="117"/>
      <c r="I5694" s="81"/>
      <c r="L5694" s="117"/>
      <c r="P5694" s="81"/>
    </row>
    <row r="5695" spans="6:16">
      <c r="F5695" s="76"/>
      <c r="G5695" s="117"/>
      <c r="I5695" s="81"/>
      <c r="L5695" s="117"/>
      <c r="P5695" s="81"/>
    </row>
    <row r="5696" spans="6:16">
      <c r="F5696" s="76"/>
      <c r="G5696" s="117"/>
      <c r="I5696" s="81"/>
      <c r="L5696" s="117"/>
      <c r="P5696" s="81"/>
    </row>
    <row r="5697" spans="6:16">
      <c r="F5697" s="76"/>
      <c r="G5697" s="117"/>
      <c r="I5697" s="81"/>
      <c r="L5697" s="117"/>
      <c r="P5697" s="81"/>
    </row>
    <row r="5698" spans="6:16">
      <c r="F5698" s="76"/>
      <c r="G5698" s="117"/>
      <c r="I5698" s="81"/>
      <c r="L5698" s="117"/>
      <c r="P5698" s="81"/>
    </row>
    <row r="5699" spans="6:16">
      <c r="F5699" s="76"/>
      <c r="G5699" s="117"/>
      <c r="I5699" s="81"/>
      <c r="L5699" s="117"/>
      <c r="P5699" s="81"/>
    </row>
    <row r="5700" spans="6:16">
      <c r="F5700" s="76"/>
      <c r="G5700" s="117"/>
      <c r="I5700" s="81"/>
      <c r="L5700" s="117"/>
      <c r="P5700" s="81"/>
    </row>
    <row r="5701" spans="6:16">
      <c r="F5701" s="76"/>
      <c r="G5701" s="117"/>
      <c r="I5701" s="81"/>
      <c r="L5701" s="117"/>
      <c r="P5701" s="81"/>
    </row>
    <row r="5702" spans="6:16">
      <c r="F5702" s="76"/>
      <c r="G5702" s="117"/>
      <c r="I5702" s="81"/>
      <c r="L5702" s="117"/>
      <c r="P5702" s="81"/>
    </row>
    <row r="5703" spans="6:16">
      <c r="F5703" s="76"/>
      <c r="G5703" s="117"/>
      <c r="I5703" s="81"/>
      <c r="L5703" s="117"/>
      <c r="P5703" s="81"/>
    </row>
    <row r="5704" spans="6:16">
      <c r="F5704" s="76"/>
      <c r="G5704" s="117"/>
      <c r="I5704" s="81"/>
      <c r="L5704" s="117"/>
      <c r="P5704" s="81"/>
    </row>
    <row r="5705" spans="6:16">
      <c r="F5705" s="76"/>
      <c r="G5705" s="117"/>
      <c r="I5705" s="81"/>
      <c r="L5705" s="117"/>
      <c r="P5705" s="81"/>
    </row>
    <row r="5706" spans="6:16">
      <c r="F5706" s="76"/>
      <c r="G5706" s="117"/>
      <c r="I5706" s="81"/>
      <c r="L5706" s="117"/>
      <c r="P5706" s="81"/>
    </row>
    <row r="5707" spans="6:16">
      <c r="F5707" s="76"/>
      <c r="G5707" s="117"/>
      <c r="I5707" s="81"/>
      <c r="L5707" s="117"/>
      <c r="P5707" s="81"/>
    </row>
    <row r="5708" spans="6:16">
      <c r="F5708" s="76"/>
      <c r="G5708" s="117"/>
      <c r="I5708" s="81"/>
      <c r="L5708" s="117"/>
      <c r="P5708" s="81"/>
    </row>
    <row r="5709" spans="6:16">
      <c r="F5709" s="76"/>
      <c r="G5709" s="117"/>
      <c r="I5709" s="81"/>
      <c r="L5709" s="117"/>
      <c r="P5709" s="81"/>
    </row>
    <row r="5710" spans="6:16">
      <c r="F5710" s="76"/>
      <c r="G5710" s="117"/>
      <c r="I5710" s="81"/>
      <c r="L5710" s="117"/>
      <c r="P5710" s="81"/>
    </row>
    <row r="5711" spans="6:16">
      <c r="F5711" s="76"/>
      <c r="G5711" s="117"/>
      <c r="I5711" s="81"/>
      <c r="L5711" s="117"/>
      <c r="P5711" s="81"/>
    </row>
    <row r="5712" spans="6:16">
      <c r="F5712" s="76"/>
      <c r="G5712" s="117"/>
      <c r="I5712" s="81"/>
      <c r="L5712" s="117"/>
      <c r="P5712" s="81"/>
    </row>
    <row r="5713" spans="6:16">
      <c r="F5713" s="76"/>
      <c r="G5713" s="117"/>
      <c r="I5713" s="81"/>
      <c r="L5713" s="117"/>
      <c r="P5713" s="81"/>
    </row>
    <row r="5714" spans="6:16">
      <c r="F5714" s="76"/>
      <c r="G5714" s="117"/>
      <c r="I5714" s="81"/>
      <c r="L5714" s="117"/>
      <c r="P5714" s="81"/>
    </row>
    <row r="5715" spans="6:16">
      <c r="F5715" s="76"/>
      <c r="G5715" s="117"/>
      <c r="I5715" s="81"/>
      <c r="L5715" s="117"/>
      <c r="P5715" s="81"/>
    </row>
    <row r="5716" spans="6:16">
      <c r="F5716" s="76"/>
      <c r="G5716" s="117"/>
      <c r="I5716" s="81"/>
      <c r="L5716" s="117"/>
      <c r="P5716" s="81"/>
    </row>
    <row r="5717" spans="6:16">
      <c r="F5717" s="76"/>
      <c r="G5717" s="117"/>
      <c r="I5717" s="81"/>
      <c r="L5717" s="117"/>
      <c r="P5717" s="81"/>
    </row>
    <row r="5718" spans="6:16">
      <c r="F5718" s="76"/>
      <c r="G5718" s="117"/>
      <c r="I5718" s="81"/>
      <c r="L5718" s="117"/>
      <c r="P5718" s="81"/>
    </row>
    <row r="5719" spans="6:16">
      <c r="F5719" s="76"/>
      <c r="G5719" s="117"/>
      <c r="I5719" s="81"/>
      <c r="L5719" s="117"/>
      <c r="P5719" s="81"/>
    </row>
    <row r="5720" spans="6:16">
      <c r="F5720" s="76"/>
      <c r="G5720" s="117"/>
      <c r="I5720" s="81"/>
      <c r="L5720" s="117"/>
      <c r="P5720" s="81"/>
    </row>
    <row r="5721" spans="6:16">
      <c r="F5721" s="76"/>
      <c r="G5721" s="117"/>
      <c r="I5721" s="81"/>
      <c r="L5721" s="117"/>
      <c r="P5721" s="81"/>
    </row>
    <row r="5722" spans="6:16">
      <c r="F5722" s="76"/>
      <c r="G5722" s="117"/>
      <c r="I5722" s="81"/>
      <c r="L5722" s="117"/>
      <c r="P5722" s="81"/>
    </row>
    <row r="5723" spans="6:16">
      <c r="F5723" s="76"/>
      <c r="G5723" s="117"/>
      <c r="I5723" s="81"/>
      <c r="L5723" s="117"/>
      <c r="P5723" s="81"/>
    </row>
    <row r="5724" spans="6:16">
      <c r="F5724" s="76"/>
      <c r="G5724" s="117"/>
      <c r="I5724" s="81"/>
      <c r="L5724" s="117"/>
      <c r="P5724" s="81"/>
    </row>
    <row r="5725" spans="6:16">
      <c r="F5725" s="76"/>
      <c r="G5725" s="117"/>
      <c r="I5725" s="81"/>
      <c r="L5725" s="117"/>
      <c r="P5725" s="81"/>
    </row>
    <row r="5726" spans="6:16">
      <c r="F5726" s="76"/>
      <c r="G5726" s="117"/>
      <c r="I5726" s="81"/>
      <c r="L5726" s="117"/>
      <c r="P5726" s="81"/>
    </row>
    <row r="5727" spans="6:16">
      <c r="F5727" s="76"/>
      <c r="G5727" s="117"/>
      <c r="I5727" s="81"/>
      <c r="L5727" s="117"/>
      <c r="P5727" s="81"/>
    </row>
    <row r="5728" spans="6:16">
      <c r="F5728" s="76"/>
      <c r="G5728" s="117"/>
      <c r="I5728" s="81"/>
      <c r="L5728" s="117"/>
      <c r="P5728" s="81"/>
    </row>
    <row r="5729" spans="6:16">
      <c r="F5729" s="76"/>
      <c r="G5729" s="117"/>
      <c r="I5729" s="81"/>
      <c r="L5729" s="117"/>
      <c r="P5729" s="81"/>
    </row>
    <row r="5730" spans="6:16">
      <c r="F5730" s="76"/>
      <c r="G5730" s="117"/>
      <c r="I5730" s="81"/>
      <c r="L5730" s="117"/>
      <c r="P5730" s="81"/>
    </row>
    <row r="5731" spans="6:16">
      <c r="F5731" s="76"/>
      <c r="G5731" s="117"/>
      <c r="I5731" s="81"/>
      <c r="L5731" s="117"/>
      <c r="P5731" s="81"/>
    </row>
    <row r="5732" spans="6:16">
      <c r="F5732" s="76"/>
      <c r="G5732" s="117"/>
      <c r="I5732" s="81"/>
      <c r="L5732" s="117"/>
      <c r="P5732" s="81"/>
    </row>
    <row r="5733" spans="6:16">
      <c r="F5733" s="76"/>
      <c r="G5733" s="117"/>
      <c r="I5733" s="81"/>
      <c r="L5733" s="117"/>
      <c r="P5733" s="81"/>
    </row>
    <row r="5734" spans="6:16">
      <c r="F5734" s="76"/>
      <c r="G5734" s="117"/>
      <c r="I5734" s="81"/>
      <c r="L5734" s="117"/>
      <c r="P5734" s="81"/>
    </row>
    <row r="5735" spans="6:16">
      <c r="F5735" s="76"/>
      <c r="G5735" s="117"/>
      <c r="I5735" s="81"/>
      <c r="L5735" s="117"/>
      <c r="P5735" s="81"/>
    </row>
    <row r="5736" spans="6:16">
      <c r="F5736" s="76"/>
      <c r="G5736" s="117"/>
      <c r="I5736" s="81"/>
      <c r="L5736" s="117"/>
      <c r="P5736" s="81"/>
    </row>
    <row r="5737" spans="6:16">
      <c r="F5737" s="76"/>
      <c r="G5737" s="117"/>
      <c r="I5737" s="81"/>
      <c r="L5737" s="117"/>
      <c r="P5737" s="81"/>
    </row>
    <row r="5738" spans="6:16">
      <c r="F5738" s="76"/>
      <c r="G5738" s="117"/>
      <c r="I5738" s="81"/>
      <c r="L5738" s="117"/>
      <c r="P5738" s="81"/>
    </row>
    <row r="5739" spans="6:16">
      <c r="F5739" s="76"/>
      <c r="G5739" s="117"/>
      <c r="I5739" s="81"/>
      <c r="L5739" s="117"/>
      <c r="P5739" s="81"/>
    </row>
    <row r="5740" spans="6:16">
      <c r="F5740" s="76"/>
      <c r="G5740" s="117"/>
      <c r="I5740" s="81"/>
      <c r="L5740" s="117"/>
      <c r="P5740" s="81"/>
    </row>
    <row r="5741" spans="6:16">
      <c r="F5741" s="76"/>
      <c r="G5741" s="117"/>
      <c r="I5741" s="81"/>
      <c r="L5741" s="117"/>
      <c r="P5741" s="81"/>
    </row>
    <row r="5742" spans="6:16">
      <c r="F5742" s="76"/>
      <c r="G5742" s="117"/>
      <c r="I5742" s="81"/>
      <c r="L5742" s="117"/>
      <c r="P5742" s="81"/>
    </row>
    <row r="5743" spans="6:16">
      <c r="F5743" s="76"/>
      <c r="G5743" s="117"/>
      <c r="I5743" s="81"/>
      <c r="L5743" s="117"/>
      <c r="P5743" s="81"/>
    </row>
    <row r="5744" spans="6:16">
      <c r="F5744" s="76"/>
      <c r="G5744" s="117"/>
      <c r="I5744" s="81"/>
      <c r="L5744" s="117"/>
      <c r="P5744" s="81"/>
    </row>
    <row r="5745" spans="6:16">
      <c r="F5745" s="76"/>
      <c r="G5745" s="117"/>
      <c r="I5745" s="81"/>
      <c r="L5745" s="117"/>
      <c r="P5745" s="81"/>
    </row>
    <row r="5746" spans="6:16">
      <c r="F5746" s="76"/>
      <c r="G5746" s="117"/>
      <c r="I5746" s="81"/>
      <c r="L5746" s="117"/>
      <c r="P5746" s="81"/>
    </row>
    <row r="5747" spans="6:16">
      <c r="F5747" s="76"/>
      <c r="G5747" s="117"/>
      <c r="I5747" s="81"/>
      <c r="L5747" s="117"/>
      <c r="P5747" s="81"/>
    </row>
    <row r="5748" spans="6:16">
      <c r="F5748" s="76"/>
      <c r="G5748" s="117"/>
      <c r="I5748" s="81"/>
      <c r="L5748" s="117"/>
      <c r="P5748" s="81"/>
    </row>
    <row r="5749" spans="6:16">
      <c r="F5749" s="76"/>
      <c r="G5749" s="117"/>
      <c r="I5749" s="81"/>
      <c r="L5749" s="117"/>
      <c r="P5749" s="81"/>
    </row>
    <row r="5750" spans="6:16">
      <c r="F5750" s="76"/>
      <c r="G5750" s="117"/>
      <c r="I5750" s="81"/>
      <c r="L5750" s="117"/>
      <c r="P5750" s="81"/>
    </row>
    <row r="5751" spans="6:16">
      <c r="F5751" s="76"/>
      <c r="G5751" s="117"/>
      <c r="I5751" s="81"/>
      <c r="L5751" s="117"/>
      <c r="P5751" s="81"/>
    </row>
    <row r="5752" spans="6:16">
      <c r="F5752" s="76"/>
      <c r="G5752" s="117"/>
      <c r="I5752" s="81"/>
      <c r="L5752" s="117"/>
      <c r="P5752" s="81"/>
    </row>
    <row r="5753" spans="6:16">
      <c r="F5753" s="76"/>
      <c r="G5753" s="117"/>
      <c r="I5753" s="81"/>
      <c r="L5753" s="117"/>
      <c r="P5753" s="81"/>
    </row>
    <row r="5754" spans="6:16">
      <c r="F5754" s="76"/>
      <c r="G5754" s="117"/>
      <c r="I5754" s="81"/>
      <c r="L5754" s="117"/>
      <c r="P5754" s="81"/>
    </row>
    <row r="5755" spans="6:16">
      <c r="F5755" s="76"/>
      <c r="G5755" s="117"/>
      <c r="I5755" s="81"/>
      <c r="L5755" s="117"/>
      <c r="P5755" s="81"/>
    </row>
    <row r="5756" spans="6:16">
      <c r="F5756" s="76"/>
      <c r="G5756" s="117"/>
      <c r="I5756" s="81"/>
      <c r="L5756" s="117"/>
      <c r="P5756" s="81"/>
    </row>
    <row r="5757" spans="6:16">
      <c r="F5757" s="76"/>
      <c r="G5757" s="117"/>
      <c r="I5757" s="81"/>
      <c r="L5757" s="117"/>
      <c r="P5757" s="81"/>
    </row>
    <row r="5758" spans="6:16">
      <c r="F5758" s="76"/>
      <c r="G5758" s="117"/>
      <c r="I5758" s="81"/>
      <c r="L5758" s="117"/>
      <c r="P5758" s="81"/>
    </row>
    <row r="5759" spans="6:16">
      <c r="F5759" s="76"/>
      <c r="G5759" s="117"/>
      <c r="I5759" s="81"/>
      <c r="L5759" s="117"/>
      <c r="P5759" s="81"/>
    </row>
    <row r="5760" spans="6:16">
      <c r="F5760" s="76"/>
      <c r="G5760" s="117"/>
      <c r="I5760" s="81"/>
      <c r="L5760" s="117"/>
      <c r="P5760" s="81"/>
    </row>
    <row r="5761" spans="6:16">
      <c r="F5761" s="76"/>
      <c r="G5761" s="117"/>
      <c r="I5761" s="81"/>
      <c r="L5761" s="117"/>
      <c r="P5761" s="81"/>
    </row>
    <row r="5762" spans="6:16">
      <c r="F5762" s="76"/>
      <c r="G5762" s="117"/>
      <c r="I5762" s="81"/>
      <c r="L5762" s="117"/>
      <c r="P5762" s="81"/>
    </row>
    <row r="5763" spans="6:16">
      <c r="F5763" s="76"/>
      <c r="G5763" s="117"/>
      <c r="I5763" s="81"/>
      <c r="L5763" s="117"/>
      <c r="P5763" s="81"/>
    </row>
    <row r="5764" spans="6:16">
      <c r="F5764" s="76"/>
      <c r="G5764" s="117"/>
      <c r="I5764" s="81"/>
      <c r="L5764" s="117"/>
      <c r="P5764" s="81"/>
    </row>
    <row r="5765" spans="6:16">
      <c r="F5765" s="76"/>
      <c r="G5765" s="117"/>
      <c r="I5765" s="81"/>
      <c r="L5765" s="117"/>
      <c r="P5765" s="81"/>
    </row>
    <row r="5766" spans="6:16">
      <c r="F5766" s="76"/>
      <c r="G5766" s="117"/>
      <c r="I5766" s="81"/>
      <c r="L5766" s="117"/>
      <c r="P5766" s="81"/>
    </row>
    <row r="5767" spans="6:16">
      <c r="F5767" s="76"/>
      <c r="G5767" s="117"/>
      <c r="I5767" s="81"/>
      <c r="L5767" s="117"/>
      <c r="P5767" s="81"/>
    </row>
    <row r="5768" spans="6:16">
      <c r="F5768" s="76"/>
      <c r="G5768" s="117"/>
      <c r="I5768" s="81"/>
      <c r="L5768" s="117"/>
      <c r="P5768" s="81"/>
    </row>
    <row r="5769" spans="6:16">
      <c r="F5769" s="76"/>
      <c r="G5769" s="117"/>
      <c r="I5769" s="81"/>
      <c r="L5769" s="117"/>
      <c r="P5769" s="81"/>
    </row>
    <row r="5770" spans="6:16">
      <c r="F5770" s="76"/>
      <c r="G5770" s="117"/>
      <c r="I5770" s="81"/>
      <c r="L5770" s="117"/>
      <c r="P5770" s="81"/>
    </row>
    <row r="5771" spans="6:16">
      <c r="F5771" s="76"/>
      <c r="G5771" s="117"/>
      <c r="I5771" s="81"/>
      <c r="L5771" s="117"/>
      <c r="P5771" s="81"/>
    </row>
    <row r="5772" spans="6:16">
      <c r="F5772" s="76"/>
      <c r="G5772" s="117"/>
      <c r="I5772" s="81"/>
      <c r="L5772" s="117"/>
      <c r="P5772" s="81"/>
    </row>
    <row r="5773" spans="6:16">
      <c r="F5773" s="76"/>
      <c r="G5773" s="117"/>
      <c r="I5773" s="81"/>
      <c r="L5773" s="117"/>
      <c r="P5773" s="81"/>
    </row>
    <row r="5774" spans="6:16">
      <c r="F5774" s="76"/>
      <c r="G5774" s="117"/>
      <c r="I5774" s="81"/>
      <c r="L5774" s="117"/>
      <c r="P5774" s="81"/>
    </row>
    <row r="5775" spans="6:16">
      <c r="F5775" s="76"/>
      <c r="G5775" s="117"/>
      <c r="I5775" s="81"/>
      <c r="L5775" s="117"/>
      <c r="P5775" s="81"/>
    </row>
    <row r="5776" spans="6:16">
      <c r="F5776" s="76"/>
      <c r="G5776" s="117"/>
      <c r="I5776" s="81"/>
      <c r="L5776" s="117"/>
      <c r="P5776" s="81"/>
    </row>
    <row r="5777" spans="6:16">
      <c r="F5777" s="76"/>
      <c r="G5777" s="117"/>
      <c r="I5777" s="81"/>
      <c r="L5777" s="117"/>
      <c r="P5777" s="81"/>
    </row>
    <row r="5778" spans="6:16">
      <c r="F5778" s="76"/>
      <c r="G5778" s="117"/>
      <c r="I5778" s="81"/>
      <c r="L5778" s="117"/>
      <c r="P5778" s="81"/>
    </row>
    <row r="5779" spans="6:16">
      <c r="F5779" s="76"/>
      <c r="G5779" s="117"/>
      <c r="I5779" s="81"/>
      <c r="L5779" s="117"/>
      <c r="P5779" s="81"/>
    </row>
    <row r="5780" spans="6:16">
      <c r="F5780" s="76"/>
      <c r="G5780" s="117"/>
      <c r="I5780" s="81"/>
      <c r="L5780" s="117"/>
      <c r="P5780" s="81"/>
    </row>
    <row r="5781" spans="6:16">
      <c r="F5781" s="76"/>
      <c r="G5781" s="117"/>
      <c r="I5781" s="81"/>
      <c r="L5781" s="117"/>
      <c r="P5781" s="81"/>
    </row>
    <row r="5782" spans="6:16">
      <c r="F5782" s="76"/>
      <c r="G5782" s="117"/>
      <c r="I5782" s="81"/>
      <c r="L5782" s="117"/>
      <c r="P5782" s="81"/>
    </row>
    <row r="5783" spans="6:16">
      <c r="F5783" s="76"/>
      <c r="G5783" s="117"/>
      <c r="I5783" s="81"/>
      <c r="L5783" s="117"/>
      <c r="P5783" s="81"/>
    </row>
    <row r="5784" spans="6:16">
      <c r="F5784" s="76"/>
      <c r="G5784" s="117"/>
      <c r="I5784" s="81"/>
      <c r="L5784" s="117"/>
      <c r="P5784" s="81"/>
    </row>
    <row r="5785" spans="6:16">
      <c r="F5785" s="76"/>
      <c r="G5785" s="117"/>
      <c r="I5785" s="81"/>
      <c r="L5785" s="117"/>
      <c r="P5785" s="81"/>
    </row>
    <row r="5786" spans="6:16">
      <c r="F5786" s="76"/>
      <c r="G5786" s="117"/>
      <c r="I5786" s="81"/>
      <c r="L5786" s="117"/>
      <c r="P5786" s="81"/>
    </row>
    <row r="5787" spans="6:16">
      <c r="F5787" s="76"/>
      <c r="G5787" s="117"/>
      <c r="I5787" s="81"/>
      <c r="L5787" s="117"/>
      <c r="P5787" s="81"/>
    </row>
    <row r="5788" spans="6:16">
      <c r="F5788" s="76"/>
      <c r="G5788" s="117"/>
      <c r="I5788" s="81"/>
      <c r="L5788" s="117"/>
      <c r="P5788" s="81"/>
    </row>
    <row r="5789" spans="6:16">
      <c r="F5789" s="76"/>
      <c r="G5789" s="117"/>
      <c r="I5789" s="81"/>
      <c r="L5789" s="117"/>
      <c r="P5789" s="81"/>
    </row>
    <row r="5790" spans="6:16">
      <c r="F5790" s="76"/>
      <c r="G5790" s="117"/>
      <c r="I5790" s="81"/>
      <c r="L5790" s="117"/>
      <c r="P5790" s="81"/>
    </row>
    <row r="5791" spans="6:16">
      <c r="F5791" s="76"/>
      <c r="G5791" s="117"/>
      <c r="I5791" s="81"/>
      <c r="L5791" s="117"/>
      <c r="P5791" s="81"/>
    </row>
    <row r="5792" spans="6:16">
      <c r="F5792" s="76"/>
      <c r="G5792" s="117"/>
      <c r="I5792" s="81"/>
      <c r="L5792" s="117"/>
      <c r="P5792" s="81"/>
    </row>
    <row r="5793" spans="6:16">
      <c r="F5793" s="76"/>
      <c r="G5793" s="117"/>
      <c r="I5793" s="81"/>
      <c r="L5793" s="117"/>
      <c r="P5793" s="81"/>
    </row>
    <row r="5794" spans="6:16">
      <c r="F5794" s="76"/>
      <c r="G5794" s="117"/>
      <c r="I5794" s="81"/>
      <c r="L5794" s="117"/>
      <c r="P5794" s="81"/>
    </row>
    <row r="5795" spans="6:16">
      <c r="F5795" s="76"/>
      <c r="G5795" s="117"/>
      <c r="I5795" s="81"/>
      <c r="L5795" s="117"/>
      <c r="P5795" s="81"/>
    </row>
    <row r="5796" spans="6:16">
      <c r="F5796" s="76"/>
      <c r="G5796" s="117"/>
      <c r="I5796" s="81"/>
      <c r="L5796" s="117"/>
      <c r="P5796" s="81"/>
    </row>
    <row r="5797" spans="6:16">
      <c r="F5797" s="76"/>
      <c r="G5797" s="117"/>
      <c r="I5797" s="81"/>
      <c r="L5797" s="117"/>
      <c r="P5797" s="81"/>
    </row>
    <row r="5798" spans="6:16">
      <c r="F5798" s="76"/>
      <c r="G5798" s="117"/>
      <c r="I5798" s="81"/>
      <c r="L5798" s="117"/>
      <c r="P5798" s="81"/>
    </row>
    <row r="5799" spans="6:16">
      <c r="F5799" s="76"/>
      <c r="G5799" s="117"/>
      <c r="I5799" s="81"/>
      <c r="L5799" s="117"/>
      <c r="P5799" s="81"/>
    </row>
    <row r="5800" spans="6:16">
      <c r="F5800" s="76"/>
      <c r="G5800" s="117"/>
      <c r="I5800" s="81"/>
      <c r="L5800" s="117"/>
      <c r="P5800" s="81"/>
    </row>
    <row r="5801" spans="6:16">
      <c r="F5801" s="76"/>
      <c r="G5801" s="117"/>
      <c r="I5801" s="81"/>
      <c r="L5801" s="117"/>
      <c r="P5801" s="81"/>
    </row>
    <row r="5802" spans="6:16">
      <c r="F5802" s="76"/>
      <c r="G5802" s="117"/>
      <c r="I5802" s="81"/>
      <c r="L5802" s="117"/>
      <c r="P5802" s="81"/>
    </row>
    <row r="5803" spans="6:16">
      <c r="F5803" s="76"/>
      <c r="G5803" s="117"/>
      <c r="I5803" s="81"/>
      <c r="L5803" s="117"/>
      <c r="P5803" s="81"/>
    </row>
    <row r="5804" spans="6:16">
      <c r="F5804" s="76"/>
      <c r="G5804" s="117"/>
      <c r="I5804" s="81"/>
      <c r="L5804" s="117"/>
      <c r="P5804" s="81"/>
    </row>
    <row r="5805" spans="6:16">
      <c r="F5805" s="76"/>
      <c r="G5805" s="117"/>
      <c r="I5805" s="81"/>
      <c r="L5805" s="117"/>
      <c r="P5805" s="81"/>
    </row>
    <row r="5806" spans="6:16">
      <c r="F5806" s="76"/>
      <c r="G5806" s="117"/>
      <c r="I5806" s="81"/>
      <c r="L5806" s="117"/>
      <c r="P5806" s="81"/>
    </row>
    <row r="5807" spans="6:16">
      <c r="F5807" s="76"/>
      <c r="G5807" s="117"/>
      <c r="I5807" s="81"/>
      <c r="L5807" s="117"/>
      <c r="P5807" s="81"/>
    </row>
    <row r="5808" spans="6:16">
      <c r="F5808" s="76"/>
      <c r="G5808" s="117"/>
      <c r="I5808" s="81"/>
      <c r="L5808" s="117"/>
      <c r="P5808" s="81"/>
    </row>
    <row r="5809" spans="6:16">
      <c r="F5809" s="76"/>
      <c r="G5809" s="117"/>
      <c r="I5809" s="81"/>
      <c r="L5809" s="117"/>
      <c r="P5809" s="81"/>
    </row>
    <row r="5810" spans="6:16">
      <c r="F5810" s="76"/>
      <c r="G5810" s="117"/>
      <c r="I5810" s="81"/>
      <c r="L5810" s="117"/>
      <c r="P5810" s="81"/>
    </row>
    <row r="5811" spans="6:16">
      <c r="F5811" s="76"/>
      <c r="G5811" s="117"/>
      <c r="I5811" s="81"/>
      <c r="L5811" s="117"/>
      <c r="P5811" s="81"/>
    </row>
    <row r="5812" spans="6:16">
      <c r="F5812" s="76"/>
      <c r="G5812" s="117"/>
      <c r="I5812" s="81"/>
      <c r="L5812" s="117"/>
      <c r="P5812" s="81"/>
    </row>
    <row r="5813" spans="6:16">
      <c r="F5813" s="76"/>
      <c r="G5813" s="117"/>
      <c r="I5813" s="81"/>
      <c r="L5813" s="117"/>
      <c r="P5813" s="81"/>
    </row>
    <row r="5814" spans="6:16">
      <c r="F5814" s="76"/>
      <c r="G5814" s="117"/>
      <c r="I5814" s="81"/>
      <c r="L5814" s="117"/>
      <c r="P5814" s="81"/>
    </row>
    <row r="5815" spans="6:16">
      <c r="F5815" s="76"/>
      <c r="G5815" s="117"/>
      <c r="I5815" s="81"/>
      <c r="L5815" s="117"/>
      <c r="P5815" s="81"/>
    </row>
    <row r="5816" spans="6:16">
      <c r="F5816" s="76"/>
      <c r="G5816" s="117"/>
      <c r="I5816" s="81"/>
      <c r="L5816" s="117"/>
      <c r="P5816" s="81"/>
    </row>
    <row r="5817" spans="6:16">
      <c r="F5817" s="76"/>
      <c r="G5817" s="117"/>
      <c r="I5817" s="81"/>
      <c r="L5817" s="117"/>
      <c r="P5817" s="81"/>
    </row>
    <row r="5818" spans="6:16">
      <c r="F5818" s="76"/>
      <c r="G5818" s="117"/>
      <c r="I5818" s="81"/>
      <c r="L5818" s="117"/>
      <c r="P5818" s="81"/>
    </row>
    <row r="5819" spans="6:16">
      <c r="F5819" s="76"/>
      <c r="G5819" s="117"/>
      <c r="I5819" s="81"/>
      <c r="L5819" s="117"/>
      <c r="P5819" s="81"/>
    </row>
    <row r="5820" spans="6:16">
      <c r="F5820" s="76"/>
      <c r="G5820" s="117"/>
      <c r="I5820" s="81"/>
      <c r="L5820" s="117"/>
      <c r="P5820" s="81"/>
    </row>
    <row r="5821" spans="6:16">
      <c r="F5821" s="76"/>
      <c r="G5821" s="117"/>
      <c r="I5821" s="81"/>
      <c r="L5821" s="117"/>
      <c r="P5821" s="81"/>
    </row>
    <row r="5822" spans="6:16">
      <c r="F5822" s="76"/>
      <c r="G5822" s="117"/>
      <c r="I5822" s="81"/>
      <c r="L5822" s="117"/>
      <c r="P5822" s="81"/>
    </row>
    <row r="5823" spans="6:16">
      <c r="F5823" s="76"/>
      <c r="G5823" s="117"/>
      <c r="I5823" s="81"/>
      <c r="L5823" s="117"/>
      <c r="P5823" s="81"/>
    </row>
    <row r="5824" spans="6:16">
      <c r="F5824" s="76"/>
      <c r="G5824" s="117"/>
      <c r="I5824" s="81"/>
      <c r="L5824" s="117"/>
      <c r="P5824" s="81"/>
    </row>
    <row r="5825" spans="6:16">
      <c r="F5825" s="76"/>
      <c r="G5825" s="117"/>
      <c r="I5825" s="81"/>
      <c r="L5825" s="117"/>
      <c r="P5825" s="81"/>
    </row>
    <row r="5826" spans="6:16">
      <c r="F5826" s="76"/>
      <c r="G5826" s="117"/>
      <c r="I5826" s="81"/>
      <c r="L5826" s="117"/>
      <c r="P5826" s="81"/>
    </row>
    <row r="5827" spans="6:16">
      <c r="F5827" s="76"/>
      <c r="G5827" s="117"/>
      <c r="I5827" s="81"/>
      <c r="L5827" s="117"/>
      <c r="P5827" s="81"/>
    </row>
    <row r="5828" spans="6:16">
      <c r="F5828" s="76"/>
      <c r="G5828" s="117"/>
      <c r="I5828" s="81"/>
      <c r="L5828" s="117"/>
      <c r="P5828" s="81"/>
    </row>
    <row r="5829" spans="6:16">
      <c r="F5829" s="76"/>
      <c r="G5829" s="117"/>
      <c r="I5829" s="81"/>
      <c r="L5829" s="117"/>
      <c r="P5829" s="81"/>
    </row>
    <row r="5830" spans="6:16">
      <c r="F5830" s="76"/>
      <c r="G5830" s="117"/>
      <c r="I5830" s="81"/>
      <c r="L5830" s="117"/>
      <c r="P5830" s="81"/>
    </row>
    <row r="5831" spans="6:16">
      <c r="F5831" s="76"/>
      <c r="G5831" s="117"/>
      <c r="I5831" s="81"/>
      <c r="L5831" s="117"/>
      <c r="P5831" s="81"/>
    </row>
    <row r="5832" spans="6:16">
      <c r="F5832" s="76"/>
      <c r="G5832" s="117"/>
      <c r="I5832" s="81"/>
      <c r="L5832" s="117"/>
      <c r="P5832" s="81"/>
    </row>
    <row r="5833" spans="6:16">
      <c r="F5833" s="76"/>
      <c r="G5833" s="117"/>
      <c r="I5833" s="81"/>
      <c r="L5833" s="117"/>
      <c r="P5833" s="81"/>
    </row>
    <row r="5834" spans="6:16">
      <c r="F5834" s="76"/>
      <c r="G5834" s="117"/>
      <c r="I5834" s="81"/>
      <c r="L5834" s="117"/>
      <c r="P5834" s="81"/>
    </row>
    <row r="5835" spans="6:16">
      <c r="F5835" s="76"/>
      <c r="G5835" s="117"/>
      <c r="I5835" s="81"/>
      <c r="L5835" s="117"/>
      <c r="P5835" s="81"/>
    </row>
    <row r="5836" spans="6:16">
      <c r="F5836" s="76"/>
      <c r="G5836" s="117"/>
      <c r="I5836" s="81"/>
      <c r="L5836" s="117"/>
      <c r="P5836" s="81"/>
    </row>
    <row r="5837" spans="6:16">
      <c r="F5837" s="76"/>
      <c r="G5837" s="117"/>
      <c r="I5837" s="81"/>
      <c r="L5837" s="117"/>
      <c r="P5837" s="81"/>
    </row>
    <row r="5838" spans="6:16">
      <c r="F5838" s="76"/>
      <c r="G5838" s="117"/>
      <c r="I5838" s="81"/>
      <c r="L5838" s="117"/>
      <c r="P5838" s="81"/>
    </row>
    <row r="5839" spans="6:16">
      <c r="F5839" s="76"/>
      <c r="G5839" s="117"/>
      <c r="I5839" s="81"/>
      <c r="L5839" s="117"/>
      <c r="P5839" s="81"/>
    </row>
    <row r="5840" spans="6:16">
      <c r="F5840" s="76"/>
      <c r="G5840" s="117"/>
      <c r="I5840" s="81"/>
      <c r="L5840" s="117"/>
      <c r="P5840" s="81"/>
    </row>
    <row r="5841" spans="6:16">
      <c r="F5841" s="76"/>
      <c r="G5841" s="117"/>
      <c r="I5841" s="81"/>
      <c r="L5841" s="117"/>
      <c r="P5841" s="81"/>
    </row>
    <row r="5842" spans="6:16">
      <c r="F5842" s="76"/>
      <c r="G5842" s="117"/>
      <c r="I5842" s="81"/>
      <c r="L5842" s="117"/>
      <c r="P5842" s="81"/>
    </row>
    <row r="5843" spans="6:16">
      <c r="F5843" s="76"/>
      <c r="G5843" s="117"/>
      <c r="I5843" s="81"/>
      <c r="L5843" s="117"/>
      <c r="P5843" s="81"/>
    </row>
    <row r="5844" spans="6:16">
      <c r="F5844" s="76"/>
      <c r="G5844" s="117"/>
      <c r="I5844" s="81"/>
      <c r="L5844" s="117"/>
      <c r="P5844" s="81"/>
    </row>
    <row r="5845" spans="6:16">
      <c r="F5845" s="76"/>
      <c r="G5845" s="117"/>
      <c r="I5845" s="81"/>
      <c r="L5845" s="117"/>
      <c r="P5845" s="81"/>
    </row>
    <row r="5846" spans="6:16">
      <c r="F5846" s="76"/>
      <c r="G5846" s="117"/>
      <c r="I5846" s="81"/>
      <c r="L5846" s="117"/>
      <c r="P5846" s="81"/>
    </row>
    <row r="5847" spans="6:16">
      <c r="F5847" s="76"/>
      <c r="G5847" s="117"/>
      <c r="I5847" s="81"/>
      <c r="L5847" s="117"/>
      <c r="P5847" s="81"/>
    </row>
    <row r="5848" spans="6:16">
      <c r="F5848" s="76"/>
      <c r="G5848" s="117"/>
      <c r="I5848" s="81"/>
      <c r="L5848" s="117"/>
      <c r="P5848" s="81"/>
    </row>
    <row r="5849" spans="6:16">
      <c r="F5849" s="76"/>
      <c r="G5849" s="117"/>
      <c r="I5849" s="81"/>
      <c r="L5849" s="117"/>
      <c r="P5849" s="81"/>
    </row>
    <row r="5850" spans="6:16">
      <c r="F5850" s="76"/>
      <c r="G5850" s="117"/>
      <c r="I5850" s="81"/>
      <c r="L5850" s="117"/>
      <c r="P5850" s="81"/>
    </row>
    <row r="5851" spans="6:16">
      <c r="F5851" s="76"/>
      <c r="G5851" s="117"/>
      <c r="I5851" s="81"/>
      <c r="L5851" s="117"/>
      <c r="P5851" s="81"/>
    </row>
    <row r="5852" spans="6:16">
      <c r="F5852" s="76"/>
      <c r="G5852" s="117"/>
      <c r="I5852" s="81"/>
      <c r="L5852" s="117"/>
      <c r="P5852" s="81"/>
    </row>
    <row r="5853" spans="6:16">
      <c r="F5853" s="76"/>
      <c r="G5853" s="117"/>
      <c r="I5853" s="81"/>
      <c r="L5853" s="117"/>
      <c r="P5853" s="81"/>
    </row>
    <row r="5854" spans="6:16">
      <c r="F5854" s="76"/>
      <c r="G5854" s="117"/>
      <c r="I5854" s="81"/>
      <c r="L5854" s="117"/>
      <c r="P5854" s="81"/>
    </row>
    <row r="5855" spans="6:16">
      <c r="F5855" s="76"/>
      <c r="G5855" s="117"/>
      <c r="I5855" s="81"/>
      <c r="L5855" s="117"/>
      <c r="P5855" s="81"/>
    </row>
    <row r="5856" spans="6:16">
      <c r="F5856" s="76"/>
      <c r="G5856" s="117"/>
      <c r="I5856" s="81"/>
      <c r="L5856" s="117"/>
      <c r="P5856" s="81"/>
    </row>
    <row r="5857" spans="6:16">
      <c r="F5857" s="76"/>
      <c r="G5857" s="117"/>
      <c r="I5857" s="81"/>
      <c r="L5857" s="117"/>
      <c r="P5857" s="81"/>
    </row>
    <row r="5858" spans="6:16">
      <c r="F5858" s="76"/>
      <c r="G5858" s="117"/>
      <c r="I5858" s="81"/>
      <c r="L5858" s="117"/>
      <c r="P5858" s="81"/>
    </row>
    <row r="5859" spans="6:16">
      <c r="F5859" s="76"/>
      <c r="G5859" s="117"/>
      <c r="I5859" s="81"/>
      <c r="L5859" s="117"/>
      <c r="P5859" s="81"/>
    </row>
    <row r="5860" spans="6:16">
      <c r="F5860" s="76"/>
      <c r="G5860" s="117"/>
      <c r="I5860" s="81"/>
      <c r="L5860" s="117"/>
      <c r="P5860" s="81"/>
    </row>
    <row r="5861" spans="6:16">
      <c r="F5861" s="76"/>
      <c r="G5861" s="117"/>
      <c r="I5861" s="81"/>
      <c r="L5861" s="117"/>
      <c r="P5861" s="81"/>
    </row>
    <row r="5862" spans="6:16">
      <c r="F5862" s="76"/>
      <c r="G5862" s="117"/>
      <c r="I5862" s="81"/>
      <c r="L5862" s="117"/>
      <c r="P5862" s="81"/>
    </row>
    <row r="5863" spans="6:16">
      <c r="F5863" s="76"/>
      <c r="G5863" s="117"/>
      <c r="I5863" s="81"/>
      <c r="L5863" s="117"/>
      <c r="P5863" s="81"/>
    </row>
    <row r="5864" spans="6:16">
      <c r="F5864" s="76"/>
      <c r="G5864" s="117"/>
      <c r="I5864" s="81"/>
      <c r="L5864" s="117"/>
      <c r="P5864" s="81"/>
    </row>
    <row r="5865" spans="6:16">
      <c r="F5865" s="76"/>
      <c r="G5865" s="117"/>
      <c r="I5865" s="81"/>
      <c r="L5865" s="117"/>
      <c r="P5865" s="81"/>
    </row>
    <row r="5866" spans="6:16">
      <c r="F5866" s="76"/>
      <c r="G5866" s="117"/>
      <c r="I5866" s="81"/>
      <c r="L5866" s="117"/>
      <c r="P5866" s="81"/>
    </row>
    <row r="5867" spans="6:16">
      <c r="F5867" s="76"/>
      <c r="G5867" s="117"/>
      <c r="I5867" s="81"/>
      <c r="L5867" s="117"/>
      <c r="P5867" s="81"/>
    </row>
    <row r="5868" spans="6:16">
      <c r="F5868" s="76"/>
      <c r="G5868" s="117"/>
      <c r="I5868" s="81"/>
      <c r="L5868" s="117"/>
      <c r="P5868" s="81"/>
    </row>
    <row r="5869" spans="6:16">
      <c r="F5869" s="76"/>
      <c r="G5869" s="117"/>
      <c r="I5869" s="81"/>
      <c r="L5869" s="117"/>
      <c r="P5869" s="81"/>
    </row>
    <row r="5870" spans="6:16">
      <c r="F5870" s="76"/>
      <c r="G5870" s="117"/>
      <c r="I5870" s="81"/>
      <c r="L5870" s="117"/>
      <c r="P5870" s="81"/>
    </row>
    <row r="5871" spans="6:16">
      <c r="F5871" s="76"/>
      <c r="G5871" s="117"/>
      <c r="I5871" s="81"/>
      <c r="L5871" s="117"/>
      <c r="P5871" s="81"/>
    </row>
    <row r="5872" spans="6:16">
      <c r="F5872" s="76"/>
      <c r="G5872" s="117"/>
      <c r="I5872" s="81"/>
      <c r="L5872" s="117"/>
      <c r="P5872" s="81"/>
    </row>
    <row r="5873" spans="6:16">
      <c r="F5873" s="76"/>
      <c r="G5873" s="117"/>
      <c r="I5873" s="81"/>
      <c r="L5873" s="117"/>
      <c r="P5873" s="81"/>
    </row>
    <row r="5874" spans="6:16">
      <c r="F5874" s="76"/>
      <c r="G5874" s="117"/>
      <c r="I5874" s="81"/>
      <c r="L5874" s="117"/>
      <c r="P5874" s="81"/>
    </row>
    <row r="5875" spans="6:16">
      <c r="F5875" s="76"/>
      <c r="G5875" s="117"/>
      <c r="I5875" s="81"/>
      <c r="L5875" s="117"/>
      <c r="P5875" s="81"/>
    </row>
    <row r="5876" spans="6:16">
      <c r="F5876" s="76"/>
      <c r="G5876" s="117"/>
      <c r="I5876" s="81"/>
      <c r="L5876" s="117"/>
      <c r="P5876" s="81"/>
    </row>
    <row r="5877" spans="6:16">
      <c r="F5877" s="76"/>
      <c r="G5877" s="117"/>
      <c r="I5877" s="81"/>
      <c r="L5877" s="117"/>
      <c r="P5877" s="81"/>
    </row>
    <row r="5878" spans="6:16">
      <c r="F5878" s="76"/>
      <c r="G5878" s="117"/>
      <c r="I5878" s="81"/>
      <c r="L5878" s="117"/>
      <c r="P5878" s="81"/>
    </row>
    <row r="5879" spans="6:16">
      <c r="F5879" s="76"/>
      <c r="G5879" s="117"/>
      <c r="I5879" s="81"/>
      <c r="L5879" s="117"/>
      <c r="P5879" s="81"/>
    </row>
    <row r="5880" spans="6:16">
      <c r="F5880" s="76"/>
      <c r="G5880" s="117"/>
      <c r="I5880" s="81"/>
      <c r="L5880" s="117"/>
      <c r="P5880" s="81"/>
    </row>
    <row r="5881" spans="6:16">
      <c r="F5881" s="76"/>
      <c r="G5881" s="117"/>
      <c r="I5881" s="81"/>
      <c r="L5881" s="117"/>
      <c r="P5881" s="81"/>
    </row>
    <row r="5882" spans="6:16">
      <c r="F5882" s="76"/>
      <c r="G5882" s="117"/>
      <c r="I5882" s="81"/>
      <c r="L5882" s="117"/>
      <c r="P5882" s="81"/>
    </row>
    <row r="5883" spans="6:16">
      <c r="F5883" s="76"/>
      <c r="G5883" s="117"/>
      <c r="I5883" s="81"/>
      <c r="L5883" s="117"/>
      <c r="P5883" s="81"/>
    </row>
    <row r="5884" spans="6:16">
      <c r="F5884" s="76"/>
      <c r="G5884" s="117"/>
      <c r="I5884" s="81"/>
      <c r="L5884" s="117"/>
      <c r="P5884" s="81"/>
    </row>
    <row r="5885" spans="6:16">
      <c r="F5885" s="76"/>
      <c r="G5885" s="117"/>
      <c r="I5885" s="81"/>
      <c r="L5885" s="117"/>
      <c r="P5885" s="81"/>
    </row>
    <row r="5886" spans="6:16">
      <c r="F5886" s="76"/>
      <c r="G5886" s="117"/>
      <c r="I5886" s="81"/>
      <c r="L5886" s="117"/>
      <c r="P5886" s="81"/>
    </row>
    <row r="5887" spans="6:16">
      <c r="F5887" s="76"/>
      <c r="G5887" s="117"/>
      <c r="I5887" s="81"/>
      <c r="L5887" s="117"/>
      <c r="P5887" s="81"/>
    </row>
    <row r="5888" spans="6:16">
      <c r="F5888" s="76"/>
      <c r="G5888" s="117"/>
      <c r="I5888" s="81"/>
      <c r="L5888" s="117"/>
      <c r="P5888" s="81"/>
    </row>
    <row r="5889" spans="6:16">
      <c r="F5889" s="76"/>
      <c r="G5889" s="117"/>
      <c r="I5889" s="81"/>
      <c r="L5889" s="117"/>
      <c r="P5889" s="81"/>
    </row>
    <row r="5890" spans="6:16">
      <c r="F5890" s="76"/>
      <c r="G5890" s="117"/>
      <c r="I5890" s="81"/>
      <c r="L5890" s="117"/>
      <c r="P5890" s="81"/>
    </row>
    <row r="5891" spans="6:16">
      <c r="F5891" s="76"/>
      <c r="G5891" s="117"/>
      <c r="I5891" s="81"/>
      <c r="L5891" s="117"/>
      <c r="P5891" s="81"/>
    </row>
    <row r="5892" spans="6:16">
      <c r="F5892" s="76"/>
      <c r="G5892" s="117"/>
      <c r="I5892" s="81"/>
      <c r="L5892" s="117"/>
      <c r="P5892" s="81"/>
    </row>
    <row r="5893" spans="6:16">
      <c r="F5893" s="76"/>
      <c r="G5893" s="117"/>
      <c r="I5893" s="81"/>
      <c r="L5893" s="117"/>
      <c r="P5893" s="81"/>
    </row>
    <row r="5894" spans="6:16">
      <c r="F5894" s="76"/>
      <c r="G5894" s="117"/>
      <c r="I5894" s="81"/>
      <c r="L5894" s="117"/>
      <c r="P5894" s="81"/>
    </row>
    <row r="5895" spans="6:16">
      <c r="F5895" s="76"/>
      <c r="G5895" s="117"/>
      <c r="I5895" s="81"/>
      <c r="L5895" s="117"/>
      <c r="P5895" s="81"/>
    </row>
    <row r="5896" spans="6:16">
      <c r="F5896" s="76"/>
      <c r="G5896" s="117"/>
      <c r="I5896" s="81"/>
      <c r="L5896" s="117"/>
      <c r="P5896" s="81"/>
    </row>
    <row r="5897" spans="6:16">
      <c r="F5897" s="76"/>
      <c r="G5897" s="117"/>
      <c r="I5897" s="81"/>
      <c r="L5897" s="117"/>
      <c r="P5897" s="81"/>
    </row>
    <row r="5898" spans="6:16">
      <c r="F5898" s="76"/>
      <c r="G5898" s="117"/>
      <c r="I5898" s="81"/>
      <c r="L5898" s="117"/>
      <c r="P5898" s="81"/>
    </row>
    <row r="5899" spans="6:16">
      <c r="F5899" s="76"/>
      <c r="G5899" s="117"/>
      <c r="I5899" s="81"/>
      <c r="L5899" s="117"/>
      <c r="P5899" s="81"/>
    </row>
    <row r="5900" spans="6:16">
      <c r="F5900" s="76"/>
      <c r="G5900" s="117"/>
      <c r="I5900" s="81"/>
      <c r="L5900" s="117"/>
      <c r="P5900" s="81"/>
    </row>
    <row r="5901" spans="6:16">
      <c r="F5901" s="76"/>
      <c r="G5901" s="117"/>
      <c r="I5901" s="81"/>
      <c r="L5901" s="117"/>
      <c r="P5901" s="81"/>
    </row>
    <row r="5902" spans="6:16">
      <c r="F5902" s="76"/>
      <c r="G5902" s="117"/>
      <c r="I5902" s="81"/>
      <c r="L5902" s="117"/>
      <c r="P5902" s="81"/>
    </row>
    <row r="5903" spans="6:16">
      <c r="F5903" s="76"/>
      <c r="G5903" s="117"/>
      <c r="I5903" s="81"/>
      <c r="L5903" s="117"/>
      <c r="P5903" s="81"/>
    </row>
    <row r="5904" spans="6:16">
      <c r="F5904" s="76"/>
      <c r="G5904" s="117"/>
      <c r="I5904" s="81"/>
      <c r="L5904" s="117"/>
      <c r="P5904" s="81"/>
    </row>
    <row r="5905" spans="6:16">
      <c r="F5905" s="76"/>
      <c r="G5905" s="117"/>
      <c r="I5905" s="81"/>
      <c r="L5905" s="117"/>
      <c r="P5905" s="81"/>
    </row>
    <row r="5906" spans="6:16">
      <c r="F5906" s="76"/>
      <c r="G5906" s="117"/>
      <c r="I5906" s="81"/>
      <c r="L5906" s="117"/>
      <c r="P5906" s="81"/>
    </row>
    <row r="5907" spans="6:16">
      <c r="F5907" s="76"/>
      <c r="G5907" s="117"/>
      <c r="I5907" s="81"/>
      <c r="L5907" s="117"/>
      <c r="P5907" s="81"/>
    </row>
    <row r="5908" spans="6:16">
      <c r="F5908" s="76"/>
      <c r="G5908" s="117"/>
      <c r="I5908" s="81"/>
      <c r="L5908" s="117"/>
      <c r="P5908" s="81"/>
    </row>
    <row r="5909" spans="6:16">
      <c r="F5909" s="76"/>
      <c r="G5909" s="117"/>
      <c r="I5909" s="81"/>
      <c r="L5909" s="117"/>
      <c r="P5909" s="81"/>
    </row>
    <row r="5910" spans="6:16">
      <c r="F5910" s="76"/>
      <c r="G5910" s="117"/>
      <c r="I5910" s="81"/>
      <c r="L5910" s="117"/>
      <c r="P5910" s="81"/>
    </row>
    <row r="5911" spans="6:16">
      <c r="F5911" s="76"/>
      <c r="G5911" s="117"/>
      <c r="I5911" s="81"/>
      <c r="L5911" s="117"/>
      <c r="P5911" s="81"/>
    </row>
    <row r="5912" spans="6:16">
      <c r="F5912" s="76"/>
      <c r="G5912" s="117"/>
      <c r="I5912" s="81"/>
      <c r="L5912" s="117"/>
      <c r="P5912" s="81"/>
    </row>
    <row r="5913" spans="6:16">
      <c r="F5913" s="76"/>
      <c r="G5913" s="117"/>
      <c r="I5913" s="81"/>
      <c r="L5913" s="117"/>
      <c r="P5913" s="81"/>
    </row>
    <row r="5914" spans="6:16">
      <c r="F5914" s="76"/>
      <c r="G5914" s="117"/>
      <c r="I5914" s="81"/>
      <c r="L5914" s="117"/>
      <c r="P5914" s="81"/>
    </row>
    <row r="5915" spans="6:16">
      <c r="F5915" s="76"/>
      <c r="G5915" s="117"/>
      <c r="I5915" s="81"/>
      <c r="L5915" s="117"/>
      <c r="P5915" s="81"/>
    </row>
    <row r="5916" spans="6:16">
      <c r="F5916" s="76"/>
      <c r="G5916" s="117"/>
      <c r="I5916" s="81"/>
      <c r="L5916" s="117"/>
      <c r="P5916" s="81"/>
    </row>
    <row r="5917" spans="6:16">
      <c r="F5917" s="76"/>
      <c r="G5917" s="117"/>
      <c r="I5917" s="81"/>
      <c r="L5917" s="117"/>
      <c r="P5917" s="81"/>
    </row>
    <row r="5918" spans="6:16">
      <c r="F5918" s="76"/>
      <c r="G5918" s="117"/>
      <c r="I5918" s="81"/>
      <c r="L5918" s="117"/>
      <c r="P5918" s="81"/>
    </row>
    <row r="5919" spans="6:16">
      <c r="F5919" s="76"/>
      <c r="G5919" s="117"/>
      <c r="I5919" s="81"/>
      <c r="L5919" s="117"/>
      <c r="P5919" s="81"/>
    </row>
    <row r="5920" spans="6:16">
      <c r="F5920" s="76"/>
      <c r="G5920" s="117"/>
      <c r="I5920" s="81"/>
      <c r="L5920" s="117"/>
      <c r="P5920" s="81"/>
    </row>
    <row r="5921" spans="6:16">
      <c r="F5921" s="76"/>
      <c r="G5921" s="117"/>
      <c r="I5921" s="81"/>
      <c r="L5921" s="117"/>
      <c r="P5921" s="81"/>
    </row>
    <row r="5922" spans="6:16">
      <c r="F5922" s="76"/>
      <c r="G5922" s="117"/>
      <c r="I5922" s="81"/>
      <c r="L5922" s="117"/>
      <c r="P5922" s="81"/>
    </row>
    <row r="5923" spans="6:16">
      <c r="F5923" s="76"/>
      <c r="G5923" s="117"/>
      <c r="I5923" s="81"/>
      <c r="L5923" s="117"/>
      <c r="P5923" s="81"/>
    </row>
    <row r="5924" spans="6:16">
      <c r="F5924" s="76"/>
      <c r="G5924" s="117"/>
      <c r="I5924" s="81"/>
      <c r="L5924" s="117"/>
      <c r="P5924" s="81"/>
    </row>
    <row r="5925" spans="6:16">
      <c r="F5925" s="76"/>
      <c r="G5925" s="117"/>
      <c r="I5925" s="81"/>
      <c r="L5925" s="117"/>
      <c r="P5925" s="81"/>
    </row>
    <row r="5926" spans="6:16">
      <c r="F5926" s="76"/>
      <c r="G5926" s="117"/>
      <c r="I5926" s="81"/>
      <c r="L5926" s="117"/>
      <c r="P5926" s="81"/>
    </row>
    <row r="5927" spans="6:16">
      <c r="F5927" s="76"/>
      <c r="G5927" s="117"/>
      <c r="I5927" s="81"/>
      <c r="L5927" s="117"/>
      <c r="P5927" s="81"/>
    </row>
    <row r="5928" spans="6:16">
      <c r="F5928" s="76"/>
      <c r="G5928" s="117"/>
      <c r="I5928" s="81"/>
      <c r="L5928" s="117"/>
      <c r="P5928" s="81"/>
    </row>
    <row r="5929" spans="6:16">
      <c r="F5929" s="76"/>
      <c r="G5929" s="117"/>
      <c r="I5929" s="81"/>
      <c r="L5929" s="117"/>
      <c r="P5929" s="81"/>
    </row>
    <row r="5930" spans="6:16">
      <c r="F5930" s="76"/>
      <c r="G5930" s="117"/>
      <c r="I5930" s="81"/>
      <c r="L5930" s="117"/>
      <c r="P5930" s="81"/>
    </row>
    <row r="5931" spans="6:16">
      <c r="F5931" s="76"/>
      <c r="G5931" s="117"/>
      <c r="I5931" s="81"/>
      <c r="L5931" s="117"/>
      <c r="P5931" s="81"/>
    </row>
    <row r="5932" spans="6:16">
      <c r="F5932" s="76"/>
      <c r="G5932" s="117"/>
      <c r="I5932" s="81"/>
      <c r="L5932" s="117"/>
      <c r="P5932" s="81"/>
    </row>
    <row r="5933" spans="6:16">
      <c r="F5933" s="76"/>
      <c r="G5933" s="117"/>
      <c r="I5933" s="81"/>
      <c r="L5933" s="117"/>
      <c r="P5933" s="81"/>
    </row>
    <row r="5934" spans="6:16">
      <c r="F5934" s="76"/>
      <c r="G5934" s="117"/>
      <c r="I5934" s="81"/>
      <c r="L5934" s="117"/>
      <c r="P5934" s="81"/>
    </row>
    <row r="5935" spans="6:16">
      <c r="F5935" s="76"/>
      <c r="G5935" s="117"/>
      <c r="I5935" s="81"/>
      <c r="L5935" s="117"/>
      <c r="P5935" s="81"/>
    </row>
    <row r="5936" spans="6:16">
      <c r="F5936" s="76"/>
      <c r="G5936" s="117"/>
      <c r="I5936" s="81"/>
      <c r="L5936" s="117"/>
      <c r="P5936" s="81"/>
    </row>
    <row r="5937" spans="6:16">
      <c r="F5937" s="76"/>
      <c r="G5937" s="117"/>
      <c r="I5937" s="81"/>
      <c r="L5937" s="117"/>
      <c r="P5937" s="81"/>
    </row>
    <row r="5938" spans="6:16">
      <c r="F5938" s="76"/>
      <c r="G5938" s="117"/>
      <c r="I5938" s="81"/>
      <c r="L5938" s="117"/>
      <c r="P5938" s="81"/>
    </row>
    <row r="5939" spans="6:16">
      <c r="F5939" s="76"/>
      <c r="G5939" s="117"/>
      <c r="I5939" s="81"/>
      <c r="L5939" s="117"/>
      <c r="P5939" s="81"/>
    </row>
    <row r="5940" spans="6:16">
      <c r="F5940" s="76"/>
      <c r="G5940" s="117"/>
      <c r="I5940" s="81"/>
      <c r="L5940" s="117"/>
      <c r="P5940" s="81"/>
    </row>
    <row r="5941" spans="6:16">
      <c r="F5941" s="76"/>
      <c r="G5941" s="117"/>
      <c r="I5941" s="81"/>
      <c r="L5941" s="117"/>
      <c r="P5941" s="81"/>
    </row>
    <row r="5942" spans="6:16">
      <c r="F5942" s="76"/>
      <c r="G5942" s="117"/>
      <c r="I5942" s="81"/>
      <c r="L5942" s="117"/>
      <c r="P5942" s="81"/>
    </row>
    <row r="5943" spans="6:16">
      <c r="F5943" s="76"/>
      <c r="G5943" s="117"/>
      <c r="I5943" s="81"/>
      <c r="L5943" s="117"/>
      <c r="P5943" s="81"/>
    </row>
    <row r="5944" spans="6:16">
      <c r="F5944" s="76"/>
      <c r="G5944" s="117"/>
      <c r="I5944" s="81"/>
      <c r="L5944" s="117"/>
      <c r="P5944" s="81"/>
    </row>
    <row r="5945" spans="6:16">
      <c r="F5945" s="76"/>
      <c r="G5945" s="117"/>
      <c r="I5945" s="81"/>
      <c r="L5945" s="117"/>
      <c r="P5945" s="81"/>
    </row>
    <row r="5946" spans="6:16">
      <c r="F5946" s="76"/>
      <c r="G5946" s="117"/>
      <c r="I5946" s="81"/>
      <c r="L5946" s="117"/>
      <c r="P5946" s="81"/>
    </row>
    <row r="5947" spans="6:16">
      <c r="F5947" s="76"/>
      <c r="G5947" s="117"/>
      <c r="I5947" s="81"/>
      <c r="L5947" s="117"/>
      <c r="P5947" s="81"/>
    </row>
    <row r="5948" spans="6:16">
      <c r="F5948" s="76"/>
      <c r="G5948" s="117"/>
      <c r="I5948" s="81"/>
      <c r="L5948" s="117"/>
      <c r="P5948" s="81"/>
    </row>
    <row r="5949" spans="6:16">
      <c r="F5949" s="76"/>
      <c r="G5949" s="117"/>
      <c r="I5949" s="81"/>
      <c r="L5949" s="117"/>
      <c r="P5949" s="81"/>
    </row>
    <row r="5950" spans="6:16">
      <c r="F5950" s="76"/>
      <c r="G5950" s="117"/>
      <c r="I5950" s="81"/>
      <c r="L5950" s="117"/>
      <c r="P5950" s="81"/>
    </row>
    <row r="5951" spans="6:16">
      <c r="F5951" s="76"/>
      <c r="G5951" s="117"/>
      <c r="I5951" s="81"/>
      <c r="L5951" s="117"/>
      <c r="P5951" s="81"/>
    </row>
    <row r="5952" spans="6:16">
      <c r="F5952" s="76"/>
      <c r="G5952" s="117"/>
      <c r="I5952" s="81"/>
      <c r="L5952" s="117"/>
      <c r="P5952" s="81"/>
    </row>
    <row r="5953" spans="6:16">
      <c r="F5953" s="76"/>
      <c r="G5953" s="117"/>
      <c r="I5953" s="81"/>
      <c r="L5953" s="117"/>
      <c r="P5953" s="81"/>
    </row>
    <row r="5954" spans="6:16">
      <c r="F5954" s="76"/>
      <c r="G5954" s="117"/>
      <c r="I5954" s="81"/>
      <c r="L5954" s="117"/>
      <c r="P5954" s="81"/>
    </row>
    <row r="5955" spans="6:16">
      <c r="F5955" s="76"/>
      <c r="G5955" s="117"/>
      <c r="I5955" s="81"/>
      <c r="L5955" s="117"/>
      <c r="P5955" s="81"/>
    </row>
    <row r="5956" spans="6:16">
      <c r="F5956" s="76"/>
      <c r="G5956" s="117"/>
      <c r="I5956" s="81"/>
      <c r="L5956" s="117"/>
      <c r="P5956" s="81"/>
    </row>
    <row r="5957" spans="6:16">
      <c r="F5957" s="76"/>
      <c r="G5957" s="117"/>
      <c r="I5957" s="81"/>
      <c r="L5957" s="117"/>
      <c r="P5957" s="81"/>
    </row>
    <row r="5958" spans="6:16">
      <c r="F5958" s="76"/>
      <c r="G5958" s="117"/>
      <c r="I5958" s="81"/>
      <c r="L5958" s="117"/>
      <c r="P5958" s="81"/>
    </row>
    <row r="5959" spans="6:16">
      <c r="F5959" s="76"/>
      <c r="G5959" s="117"/>
      <c r="I5959" s="81"/>
      <c r="L5959" s="117"/>
      <c r="P5959" s="81"/>
    </row>
    <row r="5960" spans="6:16">
      <c r="F5960" s="76"/>
      <c r="G5960" s="117"/>
      <c r="I5960" s="81"/>
      <c r="L5960" s="117"/>
      <c r="P5960" s="81"/>
    </row>
    <row r="5961" spans="6:16">
      <c r="F5961" s="76"/>
      <c r="G5961" s="117"/>
      <c r="I5961" s="81"/>
      <c r="L5961" s="117"/>
      <c r="P5961" s="81"/>
    </row>
    <row r="5962" spans="6:16">
      <c r="F5962" s="76"/>
      <c r="G5962" s="117"/>
      <c r="I5962" s="81"/>
      <c r="L5962" s="117"/>
      <c r="P5962" s="81"/>
    </row>
    <row r="5963" spans="6:16">
      <c r="F5963" s="76"/>
      <c r="G5963" s="117"/>
      <c r="I5963" s="81"/>
      <c r="L5963" s="117"/>
      <c r="P5963" s="81"/>
    </row>
    <row r="5964" spans="6:16">
      <c r="F5964" s="76"/>
      <c r="G5964" s="117"/>
      <c r="I5964" s="81"/>
      <c r="L5964" s="117"/>
      <c r="P5964" s="81"/>
    </row>
    <row r="5965" spans="6:16">
      <c r="F5965" s="76"/>
      <c r="G5965" s="117"/>
      <c r="I5965" s="81"/>
      <c r="L5965" s="117"/>
      <c r="P5965" s="81"/>
    </row>
    <row r="5966" spans="6:16">
      <c r="F5966" s="76"/>
      <c r="G5966" s="117"/>
      <c r="I5966" s="81"/>
      <c r="L5966" s="117"/>
      <c r="P5966" s="81"/>
    </row>
    <row r="5967" spans="6:16">
      <c r="F5967" s="76"/>
      <c r="G5967" s="117"/>
      <c r="I5967" s="81"/>
      <c r="L5967" s="117"/>
      <c r="P5967" s="81"/>
    </row>
    <row r="5968" spans="6:16">
      <c r="F5968" s="76"/>
      <c r="G5968" s="117"/>
      <c r="I5968" s="81"/>
      <c r="L5968" s="117"/>
      <c r="P5968" s="81"/>
    </row>
    <row r="5969" spans="6:16">
      <c r="F5969" s="76"/>
      <c r="G5969" s="117"/>
      <c r="I5969" s="81"/>
      <c r="L5969" s="117"/>
      <c r="P5969" s="81"/>
    </row>
    <row r="5970" spans="6:16">
      <c r="F5970" s="76"/>
      <c r="G5970" s="117"/>
      <c r="I5970" s="81"/>
      <c r="L5970" s="117"/>
      <c r="P5970" s="81"/>
    </row>
    <row r="5971" spans="6:16">
      <c r="F5971" s="76"/>
      <c r="G5971" s="117"/>
      <c r="I5971" s="81"/>
      <c r="L5971" s="117"/>
      <c r="P5971" s="81"/>
    </row>
    <row r="5972" spans="6:16">
      <c r="F5972" s="76"/>
      <c r="G5972" s="117"/>
      <c r="I5972" s="81"/>
      <c r="L5972" s="117"/>
      <c r="P5972" s="81"/>
    </row>
    <row r="5973" spans="6:16">
      <c r="F5973" s="76"/>
      <c r="G5973" s="117"/>
      <c r="I5973" s="81"/>
      <c r="L5973" s="117"/>
      <c r="P5973" s="81"/>
    </row>
    <row r="5974" spans="6:16">
      <c r="F5974" s="76"/>
      <c r="G5974" s="117"/>
      <c r="I5974" s="81"/>
      <c r="L5974" s="117"/>
      <c r="P5974" s="81"/>
    </row>
    <row r="5975" spans="6:16">
      <c r="F5975" s="76"/>
      <c r="G5975" s="117"/>
      <c r="I5975" s="81"/>
      <c r="L5975" s="117"/>
      <c r="P5975" s="81"/>
    </row>
    <row r="5976" spans="6:16">
      <c r="F5976" s="76"/>
      <c r="G5976" s="117"/>
      <c r="I5976" s="81"/>
      <c r="L5976" s="117"/>
      <c r="P5976" s="81"/>
    </row>
    <row r="5977" spans="6:16">
      <c r="F5977" s="76"/>
      <c r="G5977" s="117"/>
      <c r="I5977" s="81"/>
      <c r="L5977" s="117"/>
      <c r="P5977" s="81"/>
    </row>
    <row r="5978" spans="6:16">
      <c r="F5978" s="76"/>
      <c r="G5978" s="117"/>
      <c r="I5978" s="81"/>
      <c r="L5978" s="117"/>
      <c r="P5978" s="81"/>
    </row>
    <row r="5979" spans="6:16">
      <c r="F5979" s="76"/>
      <c r="G5979" s="117"/>
      <c r="I5979" s="81"/>
      <c r="L5979" s="117"/>
      <c r="P5979" s="81"/>
    </row>
    <row r="5980" spans="6:16">
      <c r="F5980" s="76"/>
      <c r="G5980" s="117"/>
      <c r="I5980" s="81"/>
      <c r="L5980" s="117"/>
      <c r="P5980" s="81"/>
    </row>
    <row r="5981" spans="6:16">
      <c r="F5981" s="76"/>
      <c r="G5981" s="117"/>
      <c r="I5981" s="81"/>
      <c r="L5981" s="117"/>
      <c r="P5981" s="81"/>
    </row>
    <row r="5982" spans="6:16">
      <c r="F5982" s="76"/>
      <c r="G5982" s="117"/>
      <c r="I5982" s="81"/>
      <c r="L5982" s="117"/>
      <c r="P5982" s="81"/>
    </row>
    <row r="5983" spans="6:16">
      <c r="F5983" s="76"/>
      <c r="G5983" s="117"/>
      <c r="I5983" s="81"/>
      <c r="L5983" s="117"/>
      <c r="P5983" s="81"/>
    </row>
    <row r="5984" spans="6:16">
      <c r="F5984" s="76"/>
      <c r="G5984" s="117"/>
      <c r="I5984" s="81"/>
      <c r="L5984" s="117"/>
      <c r="P5984" s="81"/>
    </row>
    <row r="5985" spans="6:16">
      <c r="F5985" s="76"/>
      <c r="G5985" s="117"/>
      <c r="I5985" s="81"/>
      <c r="L5985" s="117"/>
      <c r="P5985" s="81"/>
    </row>
    <row r="5986" spans="6:16">
      <c r="F5986" s="76"/>
      <c r="G5986" s="117"/>
      <c r="I5986" s="81"/>
      <c r="L5986" s="117"/>
      <c r="P5986" s="81"/>
    </row>
    <row r="5987" spans="6:16">
      <c r="F5987" s="76"/>
      <c r="G5987" s="117"/>
      <c r="I5987" s="81"/>
      <c r="L5987" s="117"/>
      <c r="P5987" s="81"/>
    </row>
    <row r="5988" spans="6:16">
      <c r="F5988" s="76"/>
      <c r="G5988" s="117"/>
      <c r="I5988" s="81"/>
      <c r="L5988" s="117"/>
      <c r="P5988" s="81"/>
    </row>
    <row r="5989" spans="6:16">
      <c r="F5989" s="76"/>
      <c r="G5989" s="117"/>
      <c r="I5989" s="81"/>
      <c r="L5989" s="117"/>
      <c r="P5989" s="81"/>
    </row>
    <row r="5990" spans="6:16">
      <c r="F5990" s="76"/>
      <c r="G5990" s="117"/>
      <c r="I5990" s="81"/>
      <c r="L5990" s="117"/>
      <c r="P5990" s="81"/>
    </row>
    <row r="5991" spans="6:16">
      <c r="F5991" s="76"/>
      <c r="G5991" s="117"/>
      <c r="I5991" s="81"/>
      <c r="L5991" s="117"/>
      <c r="P5991" s="81"/>
    </row>
    <row r="5992" spans="6:16">
      <c r="F5992" s="76"/>
      <c r="G5992" s="117"/>
      <c r="I5992" s="81"/>
      <c r="L5992" s="117"/>
      <c r="P5992" s="81"/>
    </row>
    <row r="5993" spans="6:16">
      <c r="F5993" s="76"/>
      <c r="G5993" s="117"/>
      <c r="I5993" s="81"/>
      <c r="L5993" s="117"/>
      <c r="P5993" s="81"/>
    </row>
    <row r="5994" spans="6:16">
      <c r="F5994" s="76"/>
      <c r="G5994" s="117"/>
      <c r="I5994" s="81"/>
      <c r="L5994" s="117"/>
      <c r="P5994" s="81"/>
    </row>
    <row r="5995" spans="6:16">
      <c r="F5995" s="76"/>
      <c r="G5995" s="117"/>
      <c r="I5995" s="81"/>
      <c r="L5995" s="117"/>
      <c r="P5995" s="81"/>
    </row>
    <row r="5996" spans="6:16">
      <c r="F5996" s="76"/>
      <c r="G5996" s="117"/>
      <c r="I5996" s="81"/>
      <c r="L5996" s="117"/>
      <c r="P5996" s="81"/>
    </row>
    <row r="5997" spans="6:16">
      <c r="F5997" s="76"/>
      <c r="G5997" s="117"/>
      <c r="I5997" s="81"/>
      <c r="L5997" s="117"/>
      <c r="P5997" s="81"/>
    </row>
    <row r="5998" spans="6:16">
      <c r="F5998" s="76"/>
      <c r="G5998" s="117"/>
      <c r="I5998" s="81"/>
      <c r="L5998" s="117"/>
      <c r="P5998" s="81"/>
    </row>
    <row r="5999" spans="6:16">
      <c r="F5999" s="76"/>
      <c r="G5999" s="117"/>
      <c r="I5999" s="81"/>
      <c r="L5999" s="117"/>
      <c r="P5999" s="81"/>
    </row>
    <row r="6000" spans="6:16">
      <c r="F6000" s="76"/>
      <c r="G6000" s="117"/>
      <c r="I6000" s="81"/>
      <c r="L6000" s="117"/>
      <c r="P6000" s="81"/>
    </row>
    <row r="6001" spans="6:16">
      <c r="F6001" s="76"/>
      <c r="G6001" s="117"/>
      <c r="I6001" s="81"/>
      <c r="L6001" s="117"/>
      <c r="P6001" s="81"/>
    </row>
    <row r="6002" spans="6:16">
      <c r="F6002" s="76"/>
      <c r="G6002" s="117"/>
      <c r="I6002" s="81"/>
      <c r="L6002" s="117"/>
      <c r="P6002" s="81"/>
    </row>
    <row r="6003" spans="6:16">
      <c r="F6003" s="76"/>
      <c r="G6003" s="117"/>
      <c r="I6003" s="81"/>
      <c r="L6003" s="117"/>
      <c r="P6003" s="81"/>
    </row>
    <row r="6004" spans="6:16">
      <c r="F6004" s="76"/>
      <c r="G6004" s="117"/>
      <c r="I6004" s="81"/>
      <c r="L6004" s="117"/>
      <c r="P6004" s="81"/>
    </row>
    <row r="6005" spans="6:16">
      <c r="F6005" s="76"/>
      <c r="G6005" s="117"/>
      <c r="I6005" s="81"/>
      <c r="L6005" s="117"/>
      <c r="P6005" s="81"/>
    </row>
    <row r="6006" spans="6:16">
      <c r="F6006" s="76"/>
      <c r="G6006" s="117"/>
      <c r="I6006" s="81"/>
      <c r="L6006" s="117"/>
      <c r="P6006" s="81"/>
    </row>
    <row r="6007" spans="6:16">
      <c r="F6007" s="76"/>
      <c r="G6007" s="117"/>
      <c r="I6007" s="81"/>
      <c r="L6007" s="117"/>
      <c r="P6007" s="81"/>
    </row>
    <row r="6008" spans="6:16">
      <c r="F6008" s="76"/>
      <c r="G6008" s="117"/>
      <c r="I6008" s="81"/>
      <c r="L6008" s="117"/>
      <c r="P6008" s="81"/>
    </row>
    <row r="6009" spans="6:16">
      <c r="F6009" s="76"/>
      <c r="G6009" s="117"/>
      <c r="I6009" s="81"/>
      <c r="L6009" s="117"/>
      <c r="P6009" s="81"/>
    </row>
    <row r="6010" spans="6:16">
      <c r="F6010" s="76"/>
      <c r="G6010" s="117"/>
      <c r="I6010" s="81"/>
      <c r="L6010" s="117"/>
      <c r="P6010" s="81"/>
    </row>
    <row r="6011" spans="6:16">
      <c r="F6011" s="76"/>
      <c r="G6011" s="117"/>
      <c r="I6011" s="81"/>
      <c r="L6011" s="117"/>
      <c r="P6011" s="81"/>
    </row>
    <row r="6012" spans="6:16">
      <c r="F6012" s="76"/>
      <c r="G6012" s="117"/>
      <c r="I6012" s="81"/>
      <c r="L6012" s="117"/>
      <c r="P6012" s="81"/>
    </row>
    <row r="6013" spans="6:16">
      <c r="F6013" s="76"/>
      <c r="G6013" s="117"/>
      <c r="I6013" s="81"/>
      <c r="L6013" s="117"/>
      <c r="P6013" s="81"/>
    </row>
    <row r="6014" spans="6:16">
      <c r="F6014" s="76"/>
      <c r="G6014" s="117"/>
      <c r="I6014" s="81"/>
      <c r="L6014" s="117"/>
      <c r="P6014" s="81"/>
    </row>
    <row r="6015" spans="6:16">
      <c r="F6015" s="76"/>
      <c r="G6015" s="117"/>
      <c r="I6015" s="81"/>
      <c r="L6015" s="117"/>
      <c r="P6015" s="81"/>
    </row>
    <row r="6016" spans="6:16">
      <c r="F6016" s="76"/>
      <c r="G6016" s="117"/>
      <c r="I6016" s="81"/>
      <c r="L6016" s="117"/>
      <c r="P6016" s="81"/>
    </row>
    <row r="6017" spans="6:16">
      <c r="F6017" s="76"/>
      <c r="G6017" s="117"/>
      <c r="I6017" s="81"/>
      <c r="L6017" s="117"/>
      <c r="P6017" s="81"/>
    </row>
    <row r="6018" spans="6:16">
      <c r="F6018" s="76"/>
      <c r="G6018" s="117"/>
      <c r="I6018" s="81"/>
      <c r="L6018" s="117"/>
      <c r="P6018" s="81"/>
    </row>
    <row r="6019" spans="6:16">
      <c r="F6019" s="76"/>
      <c r="G6019" s="117"/>
      <c r="I6019" s="81"/>
      <c r="L6019" s="117"/>
      <c r="P6019" s="81"/>
    </row>
    <row r="6020" spans="6:16">
      <c r="F6020" s="76"/>
      <c r="G6020" s="117"/>
      <c r="I6020" s="81"/>
      <c r="L6020" s="117"/>
      <c r="P6020" s="81"/>
    </row>
    <row r="6021" spans="6:16">
      <c r="F6021" s="76"/>
      <c r="G6021" s="117"/>
      <c r="I6021" s="81"/>
      <c r="L6021" s="117"/>
      <c r="P6021" s="81"/>
    </row>
    <row r="6022" spans="6:16">
      <c r="F6022" s="76"/>
      <c r="G6022" s="117"/>
      <c r="I6022" s="81"/>
      <c r="L6022" s="117"/>
      <c r="P6022" s="81"/>
    </row>
    <row r="6023" spans="6:16">
      <c r="F6023" s="76"/>
      <c r="G6023" s="117"/>
      <c r="I6023" s="81"/>
      <c r="L6023" s="117"/>
      <c r="P6023" s="81"/>
    </row>
    <row r="6024" spans="6:16">
      <c r="F6024" s="76"/>
      <c r="G6024" s="117"/>
      <c r="I6024" s="81"/>
      <c r="L6024" s="117"/>
      <c r="P6024" s="81"/>
    </row>
    <row r="6025" spans="6:16">
      <c r="F6025" s="76"/>
      <c r="G6025" s="117"/>
      <c r="I6025" s="81"/>
      <c r="L6025" s="117"/>
      <c r="P6025" s="81"/>
    </row>
    <row r="6026" spans="6:16">
      <c r="F6026" s="76"/>
      <c r="G6026" s="117"/>
      <c r="I6026" s="81"/>
      <c r="L6026" s="117"/>
      <c r="P6026" s="81"/>
    </row>
    <row r="6027" spans="6:16">
      <c r="F6027" s="76"/>
      <c r="G6027" s="117"/>
      <c r="I6027" s="81"/>
      <c r="L6027" s="117"/>
      <c r="P6027" s="81"/>
    </row>
    <row r="6028" spans="6:16">
      <c r="F6028" s="76"/>
      <c r="G6028" s="117"/>
      <c r="I6028" s="81"/>
      <c r="L6028" s="117"/>
      <c r="P6028" s="81"/>
    </row>
    <row r="6029" spans="6:16">
      <c r="F6029" s="76"/>
      <c r="G6029" s="117"/>
      <c r="I6029" s="81"/>
      <c r="L6029" s="117"/>
      <c r="P6029" s="81"/>
    </row>
    <row r="6030" spans="6:16">
      <c r="F6030" s="76"/>
      <c r="G6030" s="117"/>
      <c r="I6030" s="81"/>
      <c r="L6030" s="117"/>
      <c r="P6030" s="81"/>
    </row>
    <row r="6031" spans="6:16">
      <c r="F6031" s="76"/>
      <c r="G6031" s="117"/>
      <c r="I6031" s="81"/>
      <c r="L6031" s="117"/>
      <c r="P6031" s="81"/>
    </row>
    <row r="6032" spans="6:16">
      <c r="F6032" s="76"/>
      <c r="G6032" s="117"/>
      <c r="I6032" s="81"/>
      <c r="L6032" s="117"/>
      <c r="P6032" s="81"/>
    </row>
    <row r="6033" spans="6:16">
      <c r="F6033" s="76"/>
      <c r="G6033" s="117"/>
      <c r="I6033" s="81"/>
      <c r="L6033" s="117"/>
      <c r="P6033" s="81"/>
    </row>
    <row r="6034" spans="6:16">
      <c r="F6034" s="76"/>
      <c r="G6034" s="117"/>
      <c r="I6034" s="81"/>
      <c r="L6034" s="117"/>
      <c r="P6034" s="81"/>
    </row>
    <row r="6035" spans="6:16">
      <c r="F6035" s="76"/>
      <c r="G6035" s="117"/>
      <c r="I6035" s="81"/>
      <c r="L6035" s="117"/>
      <c r="P6035" s="81"/>
    </row>
    <row r="6036" spans="6:16">
      <c r="F6036" s="76"/>
      <c r="G6036" s="117"/>
      <c r="I6036" s="81"/>
      <c r="L6036" s="117"/>
      <c r="P6036" s="81"/>
    </row>
    <row r="6037" spans="6:16">
      <c r="F6037" s="76"/>
      <c r="G6037" s="117"/>
      <c r="I6037" s="81"/>
      <c r="L6037" s="117"/>
      <c r="P6037" s="81"/>
    </row>
    <row r="6038" spans="6:16">
      <c r="F6038" s="76"/>
      <c r="G6038" s="117"/>
      <c r="I6038" s="81"/>
      <c r="L6038" s="117"/>
      <c r="P6038" s="81"/>
    </row>
    <row r="6039" spans="6:16">
      <c r="F6039" s="76"/>
      <c r="G6039" s="117"/>
      <c r="I6039" s="81"/>
      <c r="L6039" s="117"/>
      <c r="P6039" s="81"/>
    </row>
    <row r="6040" spans="6:16">
      <c r="F6040" s="76"/>
      <c r="G6040" s="117"/>
      <c r="I6040" s="81"/>
      <c r="L6040" s="117"/>
      <c r="P6040" s="81"/>
    </row>
    <row r="6041" spans="6:16">
      <c r="F6041" s="76"/>
      <c r="G6041" s="117"/>
      <c r="I6041" s="81"/>
      <c r="L6041" s="117"/>
      <c r="P6041" s="81"/>
    </row>
    <row r="6042" spans="6:16">
      <c r="F6042" s="76"/>
      <c r="G6042" s="117"/>
      <c r="I6042" s="81"/>
      <c r="L6042" s="117"/>
      <c r="P6042" s="81"/>
    </row>
    <row r="6043" spans="6:16">
      <c r="F6043" s="76"/>
      <c r="G6043" s="117"/>
      <c r="I6043" s="81"/>
      <c r="L6043" s="117"/>
      <c r="P6043" s="81"/>
    </row>
    <row r="6044" spans="6:16">
      <c r="F6044" s="76"/>
      <c r="G6044" s="117"/>
      <c r="I6044" s="81"/>
      <c r="L6044" s="117"/>
      <c r="P6044" s="81"/>
    </row>
    <row r="6045" spans="6:16">
      <c r="F6045" s="76"/>
      <c r="G6045" s="117"/>
      <c r="I6045" s="81"/>
      <c r="L6045" s="117"/>
      <c r="P6045" s="81"/>
    </row>
    <row r="6046" spans="6:16">
      <c r="F6046" s="76"/>
      <c r="G6046" s="117"/>
      <c r="I6046" s="81"/>
      <c r="L6046" s="117"/>
      <c r="P6046" s="81"/>
    </row>
    <row r="6047" spans="6:16">
      <c r="F6047" s="76"/>
      <c r="G6047" s="117"/>
      <c r="I6047" s="81"/>
      <c r="L6047" s="117"/>
      <c r="P6047" s="81"/>
    </row>
    <row r="6048" spans="6:16">
      <c r="F6048" s="76"/>
      <c r="G6048" s="117"/>
      <c r="I6048" s="81"/>
      <c r="L6048" s="117"/>
      <c r="P6048" s="81"/>
    </row>
    <row r="6049" spans="6:16">
      <c r="F6049" s="76"/>
      <c r="G6049" s="117"/>
      <c r="I6049" s="81"/>
      <c r="L6049" s="117"/>
      <c r="P6049" s="81"/>
    </row>
    <row r="6050" spans="6:16">
      <c r="F6050" s="76"/>
      <c r="G6050" s="117"/>
      <c r="I6050" s="81"/>
      <c r="L6050" s="117"/>
      <c r="P6050" s="81"/>
    </row>
    <row r="6051" spans="6:16">
      <c r="F6051" s="76"/>
      <c r="G6051" s="117"/>
      <c r="I6051" s="81"/>
      <c r="L6051" s="117"/>
      <c r="P6051" s="81"/>
    </row>
    <row r="6052" spans="6:16">
      <c r="F6052" s="76"/>
      <c r="G6052" s="117"/>
      <c r="I6052" s="81"/>
      <c r="L6052" s="117"/>
      <c r="P6052" s="81"/>
    </row>
    <row r="6053" spans="6:16">
      <c r="F6053" s="76"/>
      <c r="G6053" s="117"/>
      <c r="I6053" s="81"/>
      <c r="L6053" s="117"/>
      <c r="P6053" s="81"/>
    </row>
    <row r="6054" spans="6:16">
      <c r="F6054" s="76"/>
      <c r="G6054" s="117"/>
      <c r="I6054" s="81"/>
      <c r="L6054" s="117"/>
      <c r="P6054" s="81"/>
    </row>
    <row r="6055" spans="6:16">
      <c r="F6055" s="76"/>
      <c r="G6055" s="117"/>
      <c r="I6055" s="81"/>
      <c r="L6055" s="117"/>
      <c r="P6055" s="81"/>
    </row>
    <row r="6056" spans="6:16">
      <c r="F6056" s="76"/>
      <c r="G6056" s="117"/>
      <c r="I6056" s="81"/>
      <c r="L6056" s="117"/>
      <c r="P6056" s="81"/>
    </row>
    <row r="6057" spans="6:16">
      <c r="F6057" s="76"/>
      <c r="G6057" s="117"/>
      <c r="I6057" s="81"/>
      <c r="L6057" s="117"/>
      <c r="P6057" s="81"/>
    </row>
    <row r="6058" spans="6:16">
      <c r="F6058" s="76"/>
      <c r="G6058" s="117"/>
      <c r="I6058" s="81"/>
      <c r="L6058" s="117"/>
      <c r="P6058" s="81"/>
    </row>
    <row r="6059" spans="6:16">
      <c r="F6059" s="76"/>
      <c r="G6059" s="117"/>
      <c r="I6059" s="81"/>
      <c r="L6059" s="117"/>
      <c r="P6059" s="81"/>
    </row>
    <row r="6060" spans="6:16">
      <c r="F6060" s="76"/>
      <c r="G6060" s="117"/>
      <c r="I6060" s="81"/>
      <c r="L6060" s="117"/>
      <c r="P6060" s="81"/>
    </row>
    <row r="6061" spans="6:16">
      <c r="F6061" s="76"/>
      <c r="G6061" s="117"/>
      <c r="I6061" s="81"/>
      <c r="L6061" s="117"/>
      <c r="P6061" s="81"/>
    </row>
    <row r="6062" spans="6:16">
      <c r="F6062" s="76"/>
      <c r="G6062" s="117"/>
      <c r="I6062" s="81"/>
      <c r="L6062" s="117"/>
      <c r="P6062" s="81"/>
    </row>
    <row r="6063" spans="6:16">
      <c r="F6063" s="76"/>
      <c r="G6063" s="117"/>
      <c r="I6063" s="81"/>
      <c r="L6063" s="117"/>
      <c r="P6063" s="81"/>
    </row>
    <row r="6064" spans="6:16">
      <c r="F6064" s="76"/>
      <c r="G6064" s="117"/>
      <c r="I6064" s="81"/>
      <c r="L6064" s="117"/>
      <c r="P6064" s="81"/>
    </row>
    <row r="6065" spans="6:16">
      <c r="F6065" s="76"/>
      <c r="G6065" s="117"/>
      <c r="I6065" s="81"/>
      <c r="L6065" s="117"/>
      <c r="P6065" s="81"/>
    </row>
    <row r="6066" spans="6:16">
      <c r="F6066" s="76"/>
      <c r="G6066" s="117"/>
      <c r="I6066" s="81"/>
      <c r="L6066" s="117"/>
      <c r="P6066" s="81"/>
    </row>
    <row r="6067" spans="6:16">
      <c r="F6067" s="76"/>
      <c r="G6067" s="117"/>
      <c r="I6067" s="81"/>
      <c r="L6067" s="117"/>
      <c r="P6067" s="81"/>
    </row>
    <row r="6068" spans="6:16">
      <c r="F6068" s="76"/>
      <c r="G6068" s="117"/>
      <c r="I6068" s="81"/>
      <c r="L6068" s="117"/>
      <c r="P6068" s="81"/>
    </row>
    <row r="6069" spans="6:16">
      <c r="F6069" s="76"/>
      <c r="G6069" s="117"/>
      <c r="I6069" s="81"/>
      <c r="L6069" s="117"/>
      <c r="P6069" s="81"/>
    </row>
    <row r="6070" spans="6:16">
      <c r="F6070" s="76"/>
      <c r="G6070" s="117"/>
      <c r="I6070" s="81"/>
      <c r="L6070" s="117"/>
      <c r="P6070" s="81"/>
    </row>
    <row r="6071" spans="6:16">
      <c r="F6071" s="76"/>
      <c r="G6071" s="117"/>
      <c r="I6071" s="81"/>
      <c r="L6071" s="117"/>
      <c r="P6071" s="81"/>
    </row>
    <row r="6072" spans="6:16">
      <c r="F6072" s="76"/>
      <c r="G6072" s="117"/>
      <c r="I6072" s="81"/>
      <c r="L6072" s="117"/>
      <c r="P6072" s="81"/>
    </row>
    <row r="6073" spans="6:16">
      <c r="F6073" s="76"/>
      <c r="G6073" s="117"/>
      <c r="I6073" s="81"/>
      <c r="L6073" s="117"/>
      <c r="P6073" s="81"/>
    </row>
    <row r="6074" spans="6:16">
      <c r="F6074" s="76"/>
      <c r="G6074" s="117"/>
      <c r="I6074" s="81"/>
      <c r="L6074" s="117"/>
      <c r="P6074" s="81"/>
    </row>
    <row r="6075" spans="6:16">
      <c r="F6075" s="76"/>
      <c r="G6075" s="117"/>
      <c r="I6075" s="81"/>
      <c r="L6075" s="117"/>
      <c r="P6075" s="81"/>
    </row>
    <row r="6076" spans="6:16">
      <c r="F6076" s="76"/>
      <c r="G6076" s="117"/>
      <c r="I6076" s="81"/>
      <c r="L6076" s="117"/>
      <c r="P6076" s="81"/>
    </row>
    <row r="6077" spans="6:16">
      <c r="F6077" s="76"/>
      <c r="G6077" s="117"/>
      <c r="I6077" s="81"/>
      <c r="L6077" s="117"/>
      <c r="P6077" s="81"/>
    </row>
    <row r="6078" spans="6:16">
      <c r="F6078" s="76"/>
      <c r="G6078" s="117"/>
      <c r="I6078" s="81"/>
      <c r="L6078" s="117"/>
      <c r="P6078" s="81"/>
    </row>
    <row r="6079" spans="6:16">
      <c r="F6079" s="76"/>
      <c r="G6079" s="117"/>
      <c r="I6079" s="81"/>
      <c r="L6079" s="117"/>
      <c r="P6079" s="81"/>
    </row>
    <row r="6080" spans="6:16">
      <c r="F6080" s="76"/>
      <c r="G6080" s="117"/>
      <c r="I6080" s="81"/>
      <c r="L6080" s="117"/>
      <c r="P6080" s="81"/>
    </row>
    <row r="6081" spans="6:16">
      <c r="F6081" s="76"/>
      <c r="G6081" s="117"/>
      <c r="I6081" s="81"/>
      <c r="L6081" s="117"/>
      <c r="P6081" s="81"/>
    </row>
    <row r="6082" spans="6:16">
      <c r="F6082" s="76"/>
      <c r="G6082" s="117"/>
      <c r="I6082" s="81"/>
      <c r="L6082" s="117"/>
      <c r="P6082" s="81"/>
    </row>
    <row r="6083" spans="6:16">
      <c r="F6083" s="76"/>
      <c r="G6083" s="117"/>
      <c r="I6083" s="81"/>
      <c r="L6083" s="117"/>
      <c r="P6083" s="81"/>
    </row>
    <row r="6084" spans="6:16">
      <c r="F6084" s="76"/>
      <c r="G6084" s="117"/>
      <c r="I6084" s="81"/>
      <c r="L6084" s="117"/>
      <c r="P6084" s="81"/>
    </row>
    <row r="6085" spans="6:16">
      <c r="F6085" s="76"/>
      <c r="G6085" s="117"/>
      <c r="I6085" s="81"/>
      <c r="L6085" s="117"/>
      <c r="P6085" s="81"/>
    </row>
    <row r="6086" spans="6:16">
      <c r="F6086" s="76"/>
      <c r="G6086" s="117"/>
      <c r="I6086" s="81"/>
      <c r="L6086" s="117"/>
      <c r="P6086" s="81"/>
    </row>
    <row r="6087" spans="6:16">
      <c r="F6087" s="76"/>
      <c r="G6087" s="117"/>
      <c r="I6087" s="81"/>
      <c r="L6087" s="117"/>
      <c r="P6087" s="81"/>
    </row>
    <row r="6088" spans="6:16">
      <c r="F6088" s="76"/>
      <c r="G6088" s="117"/>
      <c r="I6088" s="81"/>
      <c r="L6088" s="117"/>
      <c r="P6088" s="81"/>
    </row>
    <row r="6089" spans="6:16">
      <c r="F6089" s="76"/>
      <c r="G6089" s="117"/>
      <c r="I6089" s="81"/>
      <c r="L6089" s="117"/>
      <c r="P6089" s="81"/>
    </row>
    <row r="6090" spans="6:16">
      <c r="F6090" s="76"/>
      <c r="G6090" s="117"/>
      <c r="I6090" s="81"/>
      <c r="L6090" s="117"/>
      <c r="P6090" s="81"/>
    </row>
    <row r="6091" spans="6:16">
      <c r="F6091" s="76"/>
      <c r="G6091" s="117"/>
      <c r="I6091" s="81"/>
      <c r="L6091" s="117"/>
      <c r="P6091" s="81"/>
    </row>
    <row r="6092" spans="6:16">
      <c r="F6092" s="76"/>
      <c r="G6092" s="117"/>
      <c r="I6092" s="81"/>
      <c r="L6092" s="117"/>
      <c r="P6092" s="81"/>
    </row>
    <row r="6093" spans="6:16">
      <c r="F6093" s="76"/>
      <c r="G6093" s="117"/>
      <c r="I6093" s="81"/>
      <c r="L6093" s="117"/>
      <c r="P6093" s="81"/>
    </row>
    <row r="6094" spans="6:16">
      <c r="F6094" s="76"/>
      <c r="G6094" s="117"/>
      <c r="I6094" s="81"/>
      <c r="L6094" s="117"/>
      <c r="P6094" s="81"/>
    </row>
    <row r="6095" spans="6:16">
      <c r="F6095" s="76"/>
      <c r="G6095" s="117"/>
      <c r="I6095" s="81"/>
      <c r="L6095" s="117"/>
      <c r="P6095" s="81"/>
    </row>
    <row r="6096" spans="6:16">
      <c r="F6096" s="76"/>
      <c r="G6096" s="117"/>
      <c r="I6096" s="81"/>
      <c r="L6096" s="117"/>
      <c r="P6096" s="81"/>
    </row>
    <row r="6097" spans="6:16">
      <c r="F6097" s="76"/>
      <c r="G6097" s="117"/>
      <c r="I6097" s="81"/>
      <c r="L6097" s="117"/>
      <c r="P6097" s="81"/>
    </row>
    <row r="6098" spans="6:16">
      <c r="F6098" s="76"/>
      <c r="G6098" s="117"/>
      <c r="I6098" s="81"/>
      <c r="L6098" s="117"/>
      <c r="P6098" s="81"/>
    </row>
    <row r="6099" spans="6:16">
      <c r="F6099" s="76"/>
      <c r="G6099" s="117"/>
      <c r="I6099" s="81"/>
      <c r="L6099" s="117"/>
      <c r="P6099" s="81"/>
    </row>
    <row r="6100" spans="6:16">
      <c r="F6100" s="76"/>
      <c r="G6100" s="117"/>
      <c r="I6100" s="81"/>
      <c r="L6100" s="117"/>
      <c r="P6100" s="81"/>
    </row>
    <row r="6101" spans="6:16">
      <c r="F6101" s="76"/>
      <c r="G6101" s="117"/>
      <c r="I6101" s="81"/>
      <c r="L6101" s="117"/>
      <c r="P6101" s="81"/>
    </row>
    <row r="6102" spans="6:16">
      <c r="F6102" s="76"/>
      <c r="G6102" s="117"/>
      <c r="I6102" s="81"/>
      <c r="L6102" s="117"/>
      <c r="P6102" s="81"/>
    </row>
    <row r="6103" spans="6:16">
      <c r="F6103" s="76"/>
      <c r="G6103" s="117"/>
      <c r="I6103" s="81"/>
      <c r="L6103" s="117"/>
      <c r="P6103" s="81"/>
    </row>
    <row r="6104" spans="6:16">
      <c r="F6104" s="76"/>
      <c r="G6104" s="117"/>
      <c r="I6104" s="81"/>
      <c r="L6104" s="117"/>
      <c r="P6104" s="81"/>
    </row>
    <row r="6105" spans="6:16">
      <c r="F6105" s="76"/>
      <c r="G6105" s="117"/>
      <c r="I6105" s="81"/>
      <c r="L6105" s="117"/>
      <c r="P6105" s="81"/>
    </row>
    <row r="6106" spans="6:16">
      <c r="F6106" s="76"/>
      <c r="G6106" s="117"/>
      <c r="I6106" s="81"/>
      <c r="L6106" s="117"/>
      <c r="P6106" s="81"/>
    </row>
    <row r="6107" spans="6:16">
      <c r="F6107" s="76"/>
      <c r="G6107" s="117"/>
      <c r="I6107" s="81"/>
      <c r="L6107" s="117"/>
      <c r="P6107" s="81"/>
    </row>
    <row r="6108" spans="6:16">
      <c r="F6108" s="76"/>
      <c r="G6108" s="117"/>
      <c r="I6108" s="81"/>
      <c r="L6108" s="117"/>
      <c r="P6108" s="81"/>
    </row>
    <row r="6109" spans="6:16">
      <c r="F6109" s="76"/>
      <c r="G6109" s="117"/>
      <c r="I6109" s="81"/>
      <c r="L6109" s="117"/>
      <c r="P6109" s="81"/>
    </row>
    <row r="6110" spans="6:16">
      <c r="F6110" s="76"/>
      <c r="G6110" s="117"/>
      <c r="I6110" s="81"/>
      <c r="L6110" s="117"/>
      <c r="P6110" s="81"/>
    </row>
    <row r="6111" spans="6:16">
      <c r="F6111" s="76"/>
      <c r="G6111" s="117"/>
      <c r="I6111" s="81"/>
      <c r="L6111" s="117"/>
      <c r="P6111" s="81"/>
    </row>
    <row r="6112" spans="6:16">
      <c r="F6112" s="76"/>
      <c r="G6112" s="117"/>
      <c r="I6112" s="81"/>
      <c r="L6112" s="117"/>
      <c r="P6112" s="81"/>
    </row>
    <row r="6113" spans="6:16">
      <c r="F6113" s="76"/>
      <c r="G6113" s="117"/>
      <c r="I6113" s="81"/>
      <c r="L6113" s="117"/>
      <c r="P6113" s="81"/>
    </row>
    <row r="6114" spans="6:16">
      <c r="F6114" s="76"/>
      <c r="G6114" s="117"/>
      <c r="I6114" s="81"/>
      <c r="L6114" s="117"/>
      <c r="P6114" s="81"/>
    </row>
    <row r="6115" spans="6:16">
      <c r="F6115" s="76"/>
      <c r="G6115" s="117"/>
      <c r="I6115" s="81"/>
      <c r="L6115" s="117"/>
      <c r="P6115" s="81"/>
    </row>
    <row r="6116" spans="6:16">
      <c r="F6116" s="76"/>
      <c r="G6116" s="117"/>
      <c r="I6116" s="81"/>
      <c r="L6116" s="117"/>
      <c r="P6116" s="81"/>
    </row>
    <row r="6117" spans="6:16">
      <c r="F6117" s="76"/>
      <c r="G6117" s="117"/>
      <c r="I6117" s="81"/>
      <c r="L6117" s="117"/>
      <c r="P6117" s="81"/>
    </row>
    <row r="6118" spans="6:16">
      <c r="F6118" s="76"/>
      <c r="G6118" s="117"/>
      <c r="I6118" s="81"/>
      <c r="L6118" s="117"/>
      <c r="P6118" s="81"/>
    </row>
    <row r="6119" spans="6:16">
      <c r="F6119" s="76"/>
      <c r="G6119" s="117"/>
      <c r="I6119" s="81"/>
      <c r="L6119" s="117"/>
      <c r="P6119" s="81"/>
    </row>
    <row r="6120" spans="6:16">
      <c r="F6120" s="76"/>
      <c r="G6120" s="117"/>
      <c r="I6120" s="81"/>
      <c r="L6120" s="117"/>
      <c r="P6120" s="81"/>
    </row>
    <row r="6121" spans="6:16">
      <c r="F6121" s="76"/>
      <c r="G6121" s="117"/>
      <c r="I6121" s="81"/>
      <c r="L6121" s="117"/>
      <c r="P6121" s="81"/>
    </row>
    <row r="6122" spans="6:16">
      <c r="F6122" s="76"/>
      <c r="G6122" s="117"/>
      <c r="I6122" s="81"/>
      <c r="L6122" s="117"/>
      <c r="P6122" s="81"/>
    </row>
    <row r="6123" spans="6:16">
      <c r="F6123" s="76"/>
      <c r="G6123" s="117"/>
      <c r="I6123" s="81"/>
      <c r="L6123" s="117"/>
      <c r="P6123" s="81"/>
    </row>
    <row r="6124" spans="6:16">
      <c r="F6124" s="76"/>
      <c r="G6124" s="117"/>
      <c r="I6124" s="81"/>
      <c r="L6124" s="117"/>
      <c r="P6124" s="81"/>
    </row>
    <row r="6125" spans="6:16">
      <c r="F6125" s="76"/>
      <c r="G6125" s="117"/>
      <c r="I6125" s="81"/>
      <c r="L6125" s="117"/>
      <c r="P6125" s="81"/>
    </row>
    <row r="6126" spans="6:16">
      <c r="F6126" s="76"/>
      <c r="G6126" s="117"/>
      <c r="I6126" s="81"/>
      <c r="L6126" s="117"/>
      <c r="P6126" s="81"/>
    </row>
    <row r="6127" spans="6:16">
      <c r="F6127" s="76"/>
      <c r="G6127" s="117"/>
      <c r="I6127" s="81"/>
      <c r="L6127" s="117"/>
      <c r="P6127" s="81"/>
    </row>
    <row r="6128" spans="6:16">
      <c r="F6128" s="76"/>
      <c r="G6128" s="117"/>
      <c r="I6128" s="81"/>
      <c r="L6128" s="117"/>
      <c r="P6128" s="81"/>
    </row>
    <row r="6129" spans="6:16">
      <c r="F6129" s="76"/>
      <c r="G6129" s="117"/>
      <c r="I6129" s="81"/>
      <c r="L6129" s="117"/>
      <c r="P6129" s="81"/>
    </row>
    <row r="6130" spans="6:16">
      <c r="F6130" s="76"/>
      <c r="G6130" s="117"/>
      <c r="I6130" s="81"/>
      <c r="L6130" s="117"/>
      <c r="P6130" s="81"/>
    </row>
    <row r="6131" spans="6:16">
      <c r="F6131" s="76"/>
      <c r="G6131" s="117"/>
      <c r="I6131" s="81"/>
      <c r="L6131" s="117"/>
      <c r="P6131" s="81"/>
    </row>
    <row r="6132" spans="6:16">
      <c r="F6132" s="76"/>
      <c r="G6132" s="117"/>
      <c r="I6132" s="81"/>
      <c r="L6132" s="117"/>
      <c r="P6132" s="81"/>
    </row>
    <row r="6133" spans="6:16">
      <c r="F6133" s="76"/>
      <c r="G6133" s="117"/>
      <c r="I6133" s="81"/>
      <c r="L6133" s="117"/>
      <c r="P6133" s="81"/>
    </row>
    <row r="6134" spans="6:16">
      <c r="F6134" s="76"/>
      <c r="G6134" s="117"/>
      <c r="I6134" s="81"/>
      <c r="L6134" s="117"/>
      <c r="P6134" s="81"/>
    </row>
    <row r="6135" spans="6:16">
      <c r="F6135" s="76"/>
      <c r="G6135" s="117"/>
      <c r="I6135" s="81"/>
      <c r="L6135" s="117"/>
      <c r="P6135" s="81"/>
    </row>
    <row r="6136" spans="6:16">
      <c r="F6136" s="76"/>
      <c r="G6136" s="117"/>
      <c r="I6136" s="81"/>
      <c r="L6136" s="117"/>
      <c r="P6136" s="81"/>
    </row>
    <row r="6137" spans="6:16">
      <c r="F6137" s="76"/>
      <c r="G6137" s="117"/>
      <c r="I6137" s="81"/>
      <c r="L6137" s="117"/>
      <c r="P6137" s="81"/>
    </row>
    <row r="6138" spans="6:16">
      <c r="F6138" s="76"/>
      <c r="G6138" s="117"/>
      <c r="I6138" s="81"/>
      <c r="L6138" s="117"/>
      <c r="P6138" s="81"/>
    </row>
    <row r="6139" spans="6:16">
      <c r="F6139" s="76"/>
      <c r="G6139" s="117"/>
      <c r="I6139" s="81"/>
      <c r="L6139" s="117"/>
      <c r="P6139" s="81"/>
    </row>
    <row r="6140" spans="6:16">
      <c r="F6140" s="76"/>
      <c r="G6140" s="117"/>
      <c r="I6140" s="81"/>
      <c r="L6140" s="117"/>
      <c r="P6140" s="81"/>
    </row>
    <row r="6141" spans="6:16">
      <c r="F6141" s="76"/>
      <c r="G6141" s="117"/>
      <c r="I6141" s="81"/>
      <c r="L6141" s="117"/>
      <c r="P6141" s="81"/>
    </row>
    <row r="6142" spans="6:16">
      <c r="F6142" s="76"/>
      <c r="G6142" s="117"/>
      <c r="I6142" s="81"/>
      <c r="L6142" s="117"/>
      <c r="P6142" s="81"/>
    </row>
    <row r="6143" spans="6:16">
      <c r="F6143" s="76"/>
      <c r="G6143" s="117"/>
      <c r="I6143" s="81"/>
      <c r="L6143" s="117"/>
      <c r="P6143" s="81"/>
    </row>
    <row r="6144" spans="6:16">
      <c r="F6144" s="76"/>
      <c r="G6144" s="117"/>
      <c r="I6144" s="81"/>
      <c r="L6144" s="117"/>
      <c r="P6144" s="81"/>
    </row>
    <row r="6145" spans="6:16">
      <c r="F6145" s="76"/>
      <c r="G6145" s="117"/>
      <c r="I6145" s="81"/>
      <c r="L6145" s="117"/>
      <c r="P6145" s="81"/>
    </row>
    <row r="6146" spans="6:16">
      <c r="F6146" s="76"/>
      <c r="G6146" s="117"/>
      <c r="I6146" s="81"/>
      <c r="L6146" s="117"/>
      <c r="P6146" s="81"/>
    </row>
    <row r="6147" spans="6:16">
      <c r="F6147" s="76"/>
      <c r="G6147" s="117"/>
      <c r="I6147" s="81"/>
      <c r="L6147" s="117"/>
      <c r="P6147" s="81"/>
    </row>
    <row r="6148" spans="6:16">
      <c r="F6148" s="76"/>
      <c r="G6148" s="117"/>
      <c r="I6148" s="81"/>
      <c r="L6148" s="117"/>
      <c r="P6148" s="81"/>
    </row>
    <row r="6149" spans="6:16">
      <c r="F6149" s="76"/>
      <c r="G6149" s="117"/>
      <c r="I6149" s="81"/>
      <c r="L6149" s="117"/>
      <c r="P6149" s="81"/>
    </row>
    <row r="6150" spans="6:16">
      <c r="F6150" s="76"/>
      <c r="G6150" s="117"/>
      <c r="I6150" s="81"/>
      <c r="L6150" s="117"/>
      <c r="P6150" s="81"/>
    </row>
    <row r="6151" spans="6:16">
      <c r="F6151" s="76"/>
      <c r="G6151" s="117"/>
      <c r="I6151" s="81"/>
      <c r="L6151" s="117"/>
      <c r="P6151" s="81"/>
    </row>
    <row r="6152" spans="6:16">
      <c r="F6152" s="76"/>
      <c r="G6152" s="117"/>
      <c r="I6152" s="81"/>
      <c r="L6152" s="117"/>
      <c r="P6152" s="81"/>
    </row>
    <row r="6153" spans="6:16">
      <c r="F6153" s="76"/>
      <c r="G6153" s="117"/>
      <c r="I6153" s="81"/>
      <c r="L6153" s="117"/>
      <c r="P6153" s="81"/>
    </row>
    <row r="6154" spans="6:16">
      <c r="F6154" s="76"/>
      <c r="G6154" s="117"/>
      <c r="I6154" s="81"/>
      <c r="L6154" s="117"/>
      <c r="P6154" s="81"/>
    </row>
    <row r="6155" spans="6:16">
      <c r="F6155" s="76"/>
      <c r="G6155" s="117"/>
      <c r="I6155" s="81"/>
      <c r="L6155" s="117"/>
      <c r="P6155" s="81"/>
    </row>
    <row r="6156" spans="6:16">
      <c r="F6156" s="76"/>
      <c r="G6156" s="117"/>
      <c r="I6156" s="81"/>
      <c r="L6156" s="117"/>
      <c r="P6156" s="81"/>
    </row>
    <row r="6157" spans="6:16">
      <c r="F6157" s="76"/>
      <c r="G6157" s="117"/>
      <c r="I6157" s="81"/>
      <c r="L6157" s="117"/>
      <c r="P6157" s="81"/>
    </row>
    <row r="6158" spans="6:16">
      <c r="F6158" s="76"/>
      <c r="G6158" s="117"/>
      <c r="I6158" s="81"/>
      <c r="L6158" s="117"/>
      <c r="P6158" s="81"/>
    </row>
    <row r="6159" spans="6:16">
      <c r="F6159" s="76"/>
      <c r="G6159" s="117"/>
      <c r="I6159" s="81"/>
      <c r="L6159" s="117"/>
      <c r="P6159" s="81"/>
    </row>
    <row r="6160" spans="6:16">
      <c r="F6160" s="76"/>
      <c r="G6160" s="117"/>
      <c r="I6160" s="81"/>
      <c r="L6160" s="117"/>
      <c r="P6160" s="81"/>
    </row>
    <row r="6161" spans="6:16">
      <c r="F6161" s="76"/>
      <c r="G6161" s="117"/>
      <c r="I6161" s="81"/>
      <c r="L6161" s="117"/>
      <c r="P6161" s="81"/>
    </row>
    <row r="6162" spans="6:16">
      <c r="F6162" s="76"/>
      <c r="G6162" s="117"/>
      <c r="I6162" s="81"/>
      <c r="L6162" s="117"/>
      <c r="P6162" s="81"/>
    </row>
    <row r="6163" spans="6:16">
      <c r="F6163" s="76"/>
      <c r="G6163" s="117"/>
      <c r="I6163" s="81"/>
      <c r="L6163" s="117"/>
      <c r="P6163" s="81"/>
    </row>
    <row r="6164" spans="6:16">
      <c r="F6164" s="76"/>
      <c r="G6164" s="117"/>
      <c r="I6164" s="81"/>
      <c r="L6164" s="117"/>
      <c r="P6164" s="81"/>
    </row>
    <row r="6165" spans="6:16">
      <c r="F6165" s="76"/>
      <c r="G6165" s="117"/>
      <c r="I6165" s="81"/>
      <c r="L6165" s="117"/>
      <c r="P6165" s="81"/>
    </row>
    <row r="6166" spans="6:16">
      <c r="F6166" s="76"/>
      <c r="G6166" s="117"/>
      <c r="I6166" s="81"/>
      <c r="L6166" s="117"/>
      <c r="P6166" s="81"/>
    </row>
    <row r="6167" spans="6:16">
      <c r="F6167" s="76"/>
      <c r="G6167" s="117"/>
      <c r="I6167" s="81"/>
      <c r="L6167" s="117"/>
      <c r="P6167" s="81"/>
    </row>
    <row r="6168" spans="6:16">
      <c r="F6168" s="76"/>
      <c r="G6168" s="117"/>
      <c r="I6168" s="81"/>
      <c r="L6168" s="117"/>
      <c r="P6168" s="81"/>
    </row>
    <row r="6169" spans="6:16">
      <c r="F6169" s="76"/>
      <c r="G6169" s="117"/>
      <c r="I6169" s="81"/>
      <c r="L6169" s="117"/>
      <c r="P6169" s="81"/>
    </row>
    <row r="6170" spans="6:16">
      <c r="F6170" s="76"/>
      <c r="G6170" s="117"/>
      <c r="I6170" s="81"/>
      <c r="L6170" s="117"/>
      <c r="P6170" s="81"/>
    </row>
    <row r="6171" spans="6:16">
      <c r="F6171" s="76"/>
      <c r="G6171" s="117"/>
      <c r="I6171" s="81"/>
      <c r="L6171" s="117"/>
      <c r="P6171" s="81"/>
    </row>
    <row r="6172" spans="6:16">
      <c r="F6172" s="76"/>
      <c r="G6172" s="117"/>
      <c r="I6172" s="81"/>
      <c r="L6172" s="117"/>
      <c r="P6172" s="81"/>
    </row>
    <row r="6173" spans="6:16">
      <c r="F6173" s="76"/>
      <c r="G6173" s="117"/>
      <c r="I6173" s="81"/>
      <c r="L6173" s="117"/>
      <c r="P6173" s="81"/>
    </row>
    <row r="6174" spans="6:16">
      <c r="F6174" s="76"/>
      <c r="G6174" s="117"/>
      <c r="I6174" s="81"/>
      <c r="L6174" s="117"/>
      <c r="P6174" s="81"/>
    </row>
    <row r="6175" spans="6:16">
      <c r="F6175" s="76"/>
      <c r="G6175" s="117"/>
      <c r="I6175" s="81"/>
      <c r="L6175" s="117"/>
      <c r="P6175" s="81"/>
    </row>
    <row r="6176" spans="6:16">
      <c r="F6176" s="76"/>
      <c r="G6176" s="117"/>
      <c r="I6176" s="81"/>
      <c r="L6176" s="117"/>
      <c r="P6176" s="81"/>
    </row>
    <row r="6177" spans="6:16">
      <c r="F6177" s="76"/>
      <c r="G6177" s="117"/>
      <c r="I6177" s="81"/>
      <c r="L6177" s="117"/>
      <c r="P6177" s="81"/>
    </row>
    <row r="6178" spans="6:16">
      <c r="F6178" s="76"/>
      <c r="G6178" s="117"/>
      <c r="I6178" s="81"/>
      <c r="L6178" s="117"/>
      <c r="P6178" s="81"/>
    </row>
    <row r="6179" spans="6:16">
      <c r="F6179" s="76"/>
      <c r="G6179" s="117"/>
      <c r="I6179" s="81"/>
      <c r="L6179" s="117"/>
      <c r="P6179" s="81"/>
    </row>
    <row r="6180" spans="6:16">
      <c r="F6180" s="76"/>
      <c r="G6180" s="117"/>
      <c r="I6180" s="81"/>
      <c r="L6180" s="117"/>
      <c r="P6180" s="81"/>
    </row>
    <row r="6181" spans="6:16">
      <c r="F6181" s="76"/>
      <c r="G6181" s="117"/>
      <c r="I6181" s="81"/>
      <c r="L6181" s="117"/>
      <c r="P6181" s="81"/>
    </row>
    <row r="6182" spans="6:16">
      <c r="F6182" s="76"/>
      <c r="G6182" s="117"/>
      <c r="I6182" s="81"/>
      <c r="L6182" s="117"/>
      <c r="P6182" s="81"/>
    </row>
    <row r="6183" spans="6:16">
      <c r="F6183" s="76"/>
      <c r="G6183" s="117"/>
      <c r="I6183" s="81"/>
      <c r="L6183" s="117"/>
      <c r="P6183" s="81"/>
    </row>
    <row r="6184" spans="6:16">
      <c r="F6184" s="76"/>
      <c r="G6184" s="117"/>
      <c r="I6184" s="81"/>
      <c r="L6184" s="117"/>
      <c r="P6184" s="81"/>
    </row>
    <row r="6185" spans="6:16">
      <c r="F6185" s="76"/>
      <c r="G6185" s="117"/>
      <c r="I6185" s="81"/>
      <c r="L6185" s="117"/>
      <c r="P6185" s="81"/>
    </row>
    <row r="6186" spans="6:16">
      <c r="F6186" s="76"/>
      <c r="G6186" s="117"/>
      <c r="I6186" s="81"/>
      <c r="L6186" s="117"/>
      <c r="P6186" s="81"/>
    </row>
    <row r="6187" spans="6:16">
      <c r="F6187" s="76"/>
      <c r="G6187" s="117"/>
      <c r="I6187" s="81"/>
      <c r="L6187" s="117"/>
      <c r="P6187" s="81"/>
    </row>
    <row r="6188" spans="6:16">
      <c r="F6188" s="76"/>
      <c r="G6188" s="117"/>
      <c r="I6188" s="81"/>
      <c r="L6188" s="117"/>
      <c r="P6188" s="81"/>
    </row>
    <row r="6189" spans="6:16">
      <c r="F6189" s="76"/>
      <c r="G6189" s="117"/>
      <c r="I6189" s="81"/>
      <c r="L6189" s="117"/>
      <c r="P6189" s="81"/>
    </row>
    <row r="6190" spans="6:16">
      <c r="F6190" s="76"/>
      <c r="G6190" s="117"/>
      <c r="I6190" s="81"/>
      <c r="L6190" s="117"/>
      <c r="P6190" s="81"/>
    </row>
    <row r="6191" spans="6:16">
      <c r="F6191" s="76"/>
      <c r="G6191" s="117"/>
      <c r="I6191" s="81"/>
      <c r="L6191" s="117"/>
      <c r="P6191" s="81"/>
    </row>
    <row r="6192" spans="6:16">
      <c r="F6192" s="76"/>
      <c r="G6192" s="117"/>
      <c r="I6192" s="81"/>
      <c r="L6192" s="117"/>
      <c r="P6192" s="81"/>
    </row>
    <row r="6193" spans="6:16">
      <c r="F6193" s="76"/>
      <c r="G6193" s="117"/>
      <c r="I6193" s="81"/>
      <c r="L6193" s="117"/>
      <c r="P6193" s="81"/>
    </row>
    <row r="6194" spans="6:16">
      <c r="F6194" s="76"/>
      <c r="G6194" s="117"/>
      <c r="I6194" s="81"/>
      <c r="L6194" s="117"/>
      <c r="P6194" s="81"/>
    </row>
    <row r="6195" spans="6:16">
      <c r="F6195" s="76"/>
      <c r="G6195" s="117"/>
      <c r="I6195" s="81"/>
      <c r="L6195" s="117"/>
      <c r="P6195" s="81"/>
    </row>
    <row r="6196" spans="6:16">
      <c r="F6196" s="76"/>
      <c r="G6196" s="117"/>
      <c r="I6196" s="81"/>
      <c r="L6196" s="117"/>
      <c r="P6196" s="81"/>
    </row>
    <row r="6197" spans="6:16">
      <c r="F6197" s="76"/>
      <c r="G6197" s="117"/>
      <c r="I6197" s="81"/>
      <c r="L6197" s="117"/>
      <c r="P6197" s="81"/>
    </row>
    <row r="6198" spans="6:16">
      <c r="F6198" s="76"/>
      <c r="G6198" s="117"/>
      <c r="I6198" s="81"/>
      <c r="L6198" s="117"/>
      <c r="P6198" s="81"/>
    </row>
    <row r="6199" spans="6:16">
      <c r="F6199" s="76"/>
      <c r="G6199" s="117"/>
      <c r="I6199" s="81"/>
      <c r="L6199" s="117"/>
      <c r="P6199" s="81"/>
    </row>
    <row r="6200" spans="6:16">
      <c r="F6200" s="76"/>
      <c r="G6200" s="117"/>
      <c r="I6200" s="81"/>
      <c r="L6200" s="117"/>
      <c r="P6200" s="81"/>
    </row>
    <row r="6201" spans="6:16">
      <c r="F6201" s="76"/>
      <c r="G6201" s="117"/>
      <c r="I6201" s="81"/>
      <c r="L6201" s="117"/>
      <c r="P6201" s="81"/>
    </row>
    <row r="6202" spans="6:16">
      <c r="F6202" s="76"/>
      <c r="G6202" s="117"/>
      <c r="I6202" s="81"/>
      <c r="L6202" s="117"/>
      <c r="P6202" s="81"/>
    </row>
    <row r="6203" spans="6:16">
      <c r="F6203" s="76"/>
      <c r="G6203" s="117"/>
      <c r="I6203" s="81"/>
      <c r="L6203" s="117"/>
      <c r="P6203" s="81"/>
    </row>
    <row r="6204" spans="6:16">
      <c r="F6204" s="76"/>
      <c r="G6204" s="117"/>
      <c r="I6204" s="81"/>
      <c r="L6204" s="117"/>
      <c r="P6204" s="81"/>
    </row>
    <row r="6205" spans="6:16">
      <c r="F6205" s="76"/>
      <c r="G6205" s="117"/>
      <c r="I6205" s="81"/>
      <c r="L6205" s="117"/>
      <c r="P6205" s="81"/>
    </row>
    <row r="6206" spans="6:16">
      <c r="F6206" s="76"/>
      <c r="G6206" s="117"/>
      <c r="I6206" s="81"/>
      <c r="L6206" s="117"/>
      <c r="P6206" s="81"/>
    </row>
    <row r="6207" spans="6:16">
      <c r="F6207" s="76"/>
      <c r="G6207" s="117"/>
      <c r="I6207" s="81"/>
      <c r="L6207" s="117"/>
      <c r="P6207" s="81"/>
    </row>
    <row r="6208" spans="6:16">
      <c r="F6208" s="76"/>
      <c r="G6208" s="117"/>
      <c r="I6208" s="81"/>
      <c r="L6208" s="117"/>
      <c r="P6208" s="81"/>
    </row>
    <row r="6209" spans="6:16">
      <c r="F6209" s="76"/>
      <c r="G6209" s="117"/>
      <c r="I6209" s="81"/>
      <c r="L6209" s="117"/>
      <c r="P6209" s="81"/>
    </row>
    <row r="6210" spans="6:16">
      <c r="F6210" s="76"/>
      <c r="G6210" s="117"/>
      <c r="I6210" s="81"/>
      <c r="L6210" s="117"/>
      <c r="P6210" s="81"/>
    </row>
    <row r="6211" spans="6:16">
      <c r="F6211" s="76"/>
      <c r="G6211" s="117"/>
      <c r="I6211" s="81"/>
      <c r="L6211" s="117"/>
      <c r="P6211" s="81"/>
    </row>
    <row r="6212" spans="6:16">
      <c r="F6212" s="76"/>
      <c r="G6212" s="117"/>
      <c r="I6212" s="81"/>
      <c r="L6212" s="117"/>
      <c r="P6212" s="81"/>
    </row>
    <row r="6213" spans="6:16">
      <c r="F6213" s="76"/>
      <c r="G6213" s="117"/>
      <c r="I6213" s="81"/>
      <c r="L6213" s="117"/>
      <c r="P6213" s="81"/>
    </row>
    <row r="6214" spans="6:16">
      <c r="F6214" s="76"/>
      <c r="G6214" s="117"/>
      <c r="I6214" s="81"/>
      <c r="L6214" s="117"/>
      <c r="P6214" s="81"/>
    </row>
    <row r="6215" spans="6:16">
      <c r="F6215" s="76"/>
      <c r="G6215" s="117"/>
      <c r="I6215" s="81"/>
      <c r="L6215" s="117"/>
      <c r="P6215" s="81"/>
    </row>
    <row r="6216" spans="6:16">
      <c r="F6216" s="76"/>
      <c r="G6216" s="117"/>
      <c r="I6216" s="81"/>
      <c r="L6216" s="117"/>
      <c r="P6216" s="81"/>
    </row>
    <row r="6217" spans="6:16">
      <c r="F6217" s="76"/>
      <c r="G6217" s="117"/>
      <c r="I6217" s="81"/>
      <c r="L6217" s="117"/>
      <c r="P6217" s="81"/>
    </row>
    <row r="6218" spans="6:16">
      <c r="F6218" s="76"/>
      <c r="G6218" s="117"/>
      <c r="I6218" s="81"/>
      <c r="L6218" s="117"/>
      <c r="P6218" s="81"/>
    </row>
    <row r="6219" spans="6:16">
      <c r="F6219" s="76"/>
      <c r="G6219" s="117"/>
      <c r="I6219" s="81"/>
      <c r="L6219" s="117"/>
      <c r="P6219" s="81"/>
    </row>
    <row r="6220" spans="6:16">
      <c r="F6220" s="76"/>
      <c r="G6220" s="117"/>
      <c r="I6220" s="81"/>
      <c r="L6220" s="117"/>
      <c r="P6220" s="81"/>
    </row>
    <row r="6221" spans="6:16">
      <c r="F6221" s="76"/>
      <c r="G6221" s="117"/>
      <c r="I6221" s="81"/>
      <c r="L6221" s="117"/>
      <c r="P6221" s="81"/>
    </row>
    <row r="6222" spans="6:16">
      <c r="F6222" s="76"/>
      <c r="G6222" s="117"/>
      <c r="I6222" s="81"/>
      <c r="L6222" s="117"/>
      <c r="P6222" s="81"/>
    </row>
    <row r="6223" spans="6:16">
      <c r="F6223" s="76"/>
      <c r="G6223" s="117"/>
      <c r="I6223" s="81"/>
      <c r="L6223" s="117"/>
      <c r="P6223" s="81"/>
    </row>
    <row r="6224" spans="6:16">
      <c r="F6224" s="76"/>
      <c r="G6224" s="117"/>
      <c r="I6224" s="81"/>
      <c r="L6224" s="117"/>
      <c r="P6224" s="81"/>
    </row>
    <row r="6225" spans="6:16">
      <c r="F6225" s="76"/>
      <c r="G6225" s="117"/>
      <c r="I6225" s="81"/>
      <c r="L6225" s="117"/>
      <c r="P6225" s="81"/>
    </row>
    <row r="6226" spans="6:16">
      <c r="F6226" s="76"/>
      <c r="G6226" s="117"/>
      <c r="I6226" s="81"/>
      <c r="L6226" s="117"/>
      <c r="P6226" s="81"/>
    </row>
    <row r="6227" spans="6:16">
      <c r="F6227" s="76"/>
      <c r="G6227" s="117"/>
      <c r="I6227" s="81"/>
      <c r="L6227" s="117"/>
      <c r="P6227" s="81"/>
    </row>
    <row r="6228" spans="6:16">
      <c r="F6228" s="76"/>
      <c r="G6228" s="117"/>
      <c r="I6228" s="81"/>
      <c r="L6228" s="117"/>
      <c r="P6228" s="81"/>
    </row>
    <row r="6229" spans="6:16">
      <c r="F6229" s="76"/>
      <c r="G6229" s="117"/>
      <c r="I6229" s="81"/>
      <c r="L6229" s="117"/>
      <c r="P6229" s="81"/>
    </row>
    <row r="6230" spans="6:16">
      <c r="F6230" s="76"/>
      <c r="G6230" s="117"/>
      <c r="I6230" s="81"/>
      <c r="L6230" s="117"/>
      <c r="P6230" s="81"/>
    </row>
    <row r="6231" spans="6:16">
      <c r="F6231" s="76"/>
      <c r="G6231" s="117"/>
      <c r="I6231" s="81"/>
      <c r="L6231" s="117"/>
      <c r="P6231" s="81"/>
    </row>
    <row r="6232" spans="6:16">
      <c r="F6232" s="76"/>
      <c r="G6232" s="117"/>
      <c r="I6232" s="81"/>
      <c r="L6232" s="117"/>
      <c r="P6232" s="81"/>
    </row>
    <row r="6233" spans="6:16">
      <c r="F6233" s="76"/>
      <c r="G6233" s="117"/>
      <c r="I6233" s="81"/>
      <c r="L6233" s="117"/>
      <c r="P6233" s="81"/>
    </row>
    <row r="6234" spans="6:16">
      <c r="F6234" s="76"/>
      <c r="G6234" s="117"/>
      <c r="I6234" s="81"/>
      <c r="L6234" s="117"/>
      <c r="P6234" s="81"/>
    </row>
    <row r="6235" spans="6:16">
      <c r="F6235" s="76"/>
      <c r="G6235" s="117"/>
      <c r="I6235" s="81"/>
      <c r="L6235" s="117"/>
      <c r="P6235" s="81"/>
    </row>
    <row r="6236" spans="6:16">
      <c r="F6236" s="76"/>
      <c r="G6236" s="117"/>
      <c r="I6236" s="81"/>
      <c r="L6236" s="117"/>
      <c r="P6236" s="81"/>
    </row>
    <row r="6237" spans="6:16">
      <c r="F6237" s="76"/>
      <c r="G6237" s="117"/>
      <c r="I6237" s="81"/>
      <c r="L6237" s="117"/>
      <c r="P6237" s="81"/>
    </row>
    <row r="6238" spans="6:16">
      <c r="F6238" s="76"/>
      <c r="G6238" s="117"/>
      <c r="I6238" s="81"/>
      <c r="L6238" s="117"/>
      <c r="P6238" s="81"/>
    </row>
    <row r="6239" spans="6:16">
      <c r="F6239" s="76"/>
      <c r="G6239" s="117"/>
      <c r="I6239" s="81"/>
      <c r="L6239" s="117"/>
      <c r="P6239" s="81"/>
    </row>
    <row r="6240" spans="6:16">
      <c r="F6240" s="76"/>
      <c r="G6240" s="117"/>
      <c r="I6240" s="81"/>
      <c r="L6240" s="117"/>
      <c r="P6240" s="81"/>
    </row>
    <row r="6241" spans="6:16">
      <c r="F6241" s="76"/>
      <c r="G6241" s="117"/>
      <c r="I6241" s="81"/>
      <c r="L6241" s="117"/>
      <c r="P6241" s="81"/>
    </row>
    <row r="6242" spans="6:16">
      <c r="F6242" s="76"/>
      <c r="G6242" s="117"/>
      <c r="I6242" s="81"/>
      <c r="L6242" s="117"/>
      <c r="P6242" s="81"/>
    </row>
    <row r="6243" spans="6:16">
      <c r="F6243" s="76"/>
      <c r="G6243" s="117"/>
      <c r="I6243" s="81"/>
      <c r="L6243" s="117"/>
      <c r="P6243" s="81"/>
    </row>
    <row r="6244" spans="6:16">
      <c r="F6244" s="76"/>
      <c r="G6244" s="117"/>
      <c r="I6244" s="81"/>
      <c r="L6244" s="117"/>
      <c r="P6244" s="81"/>
    </row>
    <row r="6245" spans="6:16">
      <c r="F6245" s="76"/>
      <c r="G6245" s="117"/>
      <c r="I6245" s="81"/>
      <c r="L6245" s="117"/>
      <c r="P6245" s="81"/>
    </row>
    <row r="6246" spans="6:16">
      <c r="F6246" s="76"/>
      <c r="G6246" s="117"/>
      <c r="I6246" s="81"/>
      <c r="L6246" s="117"/>
      <c r="P6246" s="81"/>
    </row>
    <row r="6247" spans="6:16">
      <c r="F6247" s="76"/>
      <c r="G6247" s="117"/>
      <c r="I6247" s="81"/>
      <c r="L6247" s="117"/>
      <c r="P6247" s="81"/>
    </row>
    <row r="6248" spans="6:16">
      <c r="F6248" s="76"/>
      <c r="G6248" s="117"/>
      <c r="I6248" s="81"/>
      <c r="L6248" s="117"/>
      <c r="P6248" s="81"/>
    </row>
    <row r="6249" spans="6:16">
      <c r="F6249" s="76"/>
      <c r="G6249" s="117"/>
      <c r="I6249" s="81"/>
      <c r="L6249" s="117"/>
      <c r="P6249" s="81"/>
    </row>
    <row r="6250" spans="6:16">
      <c r="F6250" s="76"/>
      <c r="G6250" s="117"/>
      <c r="I6250" s="81"/>
      <c r="L6250" s="117"/>
      <c r="P6250" s="81"/>
    </row>
    <row r="6251" spans="6:16">
      <c r="F6251" s="76"/>
      <c r="G6251" s="117"/>
      <c r="I6251" s="81"/>
      <c r="L6251" s="117"/>
      <c r="P6251" s="81"/>
    </row>
    <row r="6252" spans="6:16">
      <c r="F6252" s="76"/>
      <c r="G6252" s="117"/>
      <c r="I6252" s="81"/>
      <c r="L6252" s="117"/>
      <c r="P6252" s="81"/>
    </row>
    <row r="6253" spans="6:16">
      <c r="F6253" s="76"/>
      <c r="G6253" s="117"/>
      <c r="I6253" s="81"/>
      <c r="L6253" s="117"/>
      <c r="P6253" s="81"/>
    </row>
    <row r="6254" spans="6:16">
      <c r="F6254" s="76"/>
      <c r="G6254" s="117"/>
      <c r="I6254" s="81"/>
      <c r="L6254" s="117"/>
      <c r="P6254" s="81"/>
    </row>
    <row r="6255" spans="6:16">
      <c r="F6255" s="76"/>
      <c r="G6255" s="117"/>
      <c r="I6255" s="81"/>
      <c r="L6255" s="117"/>
      <c r="P6255" s="81"/>
    </row>
    <row r="6256" spans="6:16">
      <c r="F6256" s="76"/>
      <c r="G6256" s="117"/>
      <c r="I6256" s="81"/>
      <c r="L6256" s="117"/>
      <c r="P6256" s="81"/>
    </row>
    <row r="6257" spans="6:16">
      <c r="F6257" s="76"/>
      <c r="G6257" s="117"/>
      <c r="I6257" s="81"/>
      <c r="L6257" s="117"/>
      <c r="P6257" s="81"/>
    </row>
    <row r="6258" spans="6:16">
      <c r="F6258" s="76"/>
      <c r="G6258" s="117"/>
      <c r="I6258" s="81"/>
      <c r="L6258" s="117"/>
      <c r="P6258" s="81"/>
    </row>
    <row r="6259" spans="6:16">
      <c r="F6259" s="76"/>
      <c r="G6259" s="117"/>
      <c r="I6259" s="81"/>
      <c r="L6259" s="117"/>
      <c r="P6259" s="81"/>
    </row>
    <row r="6260" spans="6:16">
      <c r="F6260" s="76"/>
      <c r="G6260" s="117"/>
      <c r="I6260" s="81"/>
      <c r="L6260" s="117"/>
      <c r="P6260" s="81"/>
    </row>
    <row r="6261" spans="6:16">
      <c r="F6261" s="76"/>
      <c r="G6261" s="117"/>
      <c r="I6261" s="81"/>
      <c r="L6261" s="117"/>
      <c r="P6261" s="81"/>
    </row>
    <row r="6262" spans="6:16">
      <c r="F6262" s="76"/>
      <c r="G6262" s="117"/>
      <c r="I6262" s="81"/>
      <c r="L6262" s="117"/>
      <c r="P6262" s="81"/>
    </row>
    <row r="6263" spans="6:16">
      <c r="F6263" s="76"/>
      <c r="G6263" s="117"/>
      <c r="I6263" s="81"/>
      <c r="L6263" s="117"/>
      <c r="P6263" s="81"/>
    </row>
    <row r="6264" spans="6:16">
      <c r="F6264" s="76"/>
      <c r="G6264" s="117"/>
      <c r="I6264" s="81"/>
      <c r="L6264" s="117"/>
      <c r="P6264" s="81"/>
    </row>
    <row r="6265" spans="6:16">
      <c r="F6265" s="76"/>
      <c r="G6265" s="117"/>
      <c r="I6265" s="81"/>
      <c r="L6265" s="117"/>
      <c r="P6265" s="81"/>
    </row>
    <row r="6266" spans="6:16">
      <c r="F6266" s="76"/>
      <c r="G6266" s="117"/>
      <c r="I6266" s="81"/>
      <c r="L6266" s="117"/>
      <c r="P6266" s="81"/>
    </row>
    <row r="6267" spans="6:16">
      <c r="F6267" s="76"/>
      <c r="G6267" s="117"/>
      <c r="I6267" s="81"/>
      <c r="L6267" s="117"/>
      <c r="P6267" s="81"/>
    </row>
    <row r="6268" spans="6:16">
      <c r="F6268" s="76"/>
      <c r="G6268" s="117"/>
      <c r="I6268" s="81"/>
      <c r="L6268" s="117"/>
      <c r="P6268" s="81"/>
    </row>
    <row r="6269" spans="6:16">
      <c r="F6269" s="76"/>
      <c r="G6269" s="117"/>
      <c r="I6269" s="81"/>
      <c r="L6269" s="117"/>
      <c r="P6269" s="81"/>
    </row>
    <row r="6270" spans="6:16">
      <c r="F6270" s="76"/>
      <c r="G6270" s="117"/>
      <c r="I6270" s="81"/>
      <c r="L6270" s="117"/>
      <c r="P6270" s="81"/>
    </row>
    <row r="6271" spans="6:16">
      <c r="F6271" s="76"/>
      <c r="G6271" s="117"/>
      <c r="I6271" s="81"/>
      <c r="L6271" s="117"/>
      <c r="P6271" s="81"/>
    </row>
    <row r="6272" spans="6:16">
      <c r="F6272" s="76"/>
      <c r="G6272" s="117"/>
      <c r="I6272" s="81"/>
      <c r="L6272" s="117"/>
      <c r="P6272" s="81"/>
    </row>
    <row r="6273" spans="6:16">
      <c r="F6273" s="76"/>
      <c r="G6273" s="117"/>
      <c r="I6273" s="81"/>
      <c r="L6273" s="117"/>
      <c r="P6273" s="81"/>
    </row>
    <row r="6274" spans="6:16">
      <c r="F6274" s="76"/>
      <c r="G6274" s="117"/>
      <c r="I6274" s="81"/>
      <c r="L6274" s="117"/>
      <c r="P6274" s="81"/>
    </row>
    <row r="6275" spans="6:16">
      <c r="F6275" s="76"/>
      <c r="G6275" s="117"/>
      <c r="I6275" s="81"/>
      <c r="L6275" s="117"/>
      <c r="P6275" s="81"/>
    </row>
    <row r="6276" spans="6:16">
      <c r="F6276" s="76"/>
      <c r="G6276" s="117"/>
      <c r="I6276" s="81"/>
      <c r="L6276" s="117"/>
      <c r="P6276" s="81"/>
    </row>
    <row r="6277" spans="6:16">
      <c r="F6277" s="76"/>
      <c r="G6277" s="117"/>
      <c r="I6277" s="81"/>
      <c r="L6277" s="117"/>
      <c r="P6277" s="81"/>
    </row>
    <row r="6278" spans="6:16">
      <c r="F6278" s="76"/>
      <c r="G6278" s="117"/>
      <c r="I6278" s="81"/>
      <c r="L6278" s="117"/>
      <c r="P6278" s="81"/>
    </row>
    <row r="6279" spans="6:16">
      <c r="F6279" s="76"/>
      <c r="G6279" s="117"/>
      <c r="I6279" s="81"/>
      <c r="L6279" s="117"/>
      <c r="P6279" s="81"/>
    </row>
    <row r="6280" spans="6:16">
      <c r="F6280" s="76"/>
      <c r="G6280" s="117"/>
      <c r="I6280" s="81"/>
      <c r="L6280" s="117"/>
      <c r="P6280" s="81"/>
    </row>
    <row r="6281" spans="6:16">
      <c r="F6281" s="76"/>
      <c r="G6281" s="117"/>
      <c r="I6281" s="81"/>
      <c r="L6281" s="117"/>
      <c r="P6281" s="81"/>
    </row>
    <row r="6282" spans="6:16">
      <c r="F6282" s="76"/>
      <c r="G6282" s="117"/>
      <c r="I6282" s="81"/>
      <c r="L6282" s="117"/>
      <c r="P6282" s="81"/>
    </row>
    <row r="6283" spans="6:16">
      <c r="F6283" s="76"/>
      <c r="G6283" s="117"/>
      <c r="I6283" s="81"/>
      <c r="L6283" s="117"/>
      <c r="P6283" s="81"/>
    </row>
    <row r="6284" spans="6:16">
      <c r="F6284" s="76"/>
      <c r="G6284" s="117"/>
      <c r="I6284" s="81"/>
      <c r="L6284" s="117"/>
      <c r="P6284" s="81"/>
    </row>
    <row r="6285" spans="6:16">
      <c r="F6285" s="76"/>
      <c r="G6285" s="117"/>
      <c r="I6285" s="81"/>
      <c r="L6285" s="117"/>
      <c r="P6285" s="81"/>
    </row>
    <row r="6286" spans="6:16">
      <c r="F6286" s="76"/>
      <c r="G6286" s="117"/>
      <c r="I6286" s="81"/>
      <c r="L6286" s="117"/>
      <c r="P6286" s="81"/>
    </row>
    <row r="6287" spans="6:16">
      <c r="F6287" s="76"/>
      <c r="G6287" s="117"/>
      <c r="I6287" s="81"/>
      <c r="L6287" s="117"/>
      <c r="P6287" s="81"/>
    </row>
    <row r="6288" spans="6:16">
      <c r="F6288" s="76"/>
      <c r="G6288" s="117"/>
      <c r="I6288" s="81"/>
      <c r="L6288" s="117"/>
      <c r="P6288" s="81"/>
    </row>
    <row r="6289" spans="6:16">
      <c r="F6289" s="76"/>
      <c r="G6289" s="117"/>
      <c r="I6289" s="81"/>
      <c r="L6289" s="117"/>
      <c r="P6289" s="81"/>
    </row>
    <row r="6290" spans="6:16">
      <c r="F6290" s="76"/>
      <c r="G6290" s="117"/>
      <c r="I6290" s="81"/>
      <c r="L6290" s="117"/>
      <c r="P6290" s="81"/>
    </row>
    <row r="6291" spans="6:16">
      <c r="F6291" s="76"/>
      <c r="G6291" s="117"/>
      <c r="I6291" s="81"/>
      <c r="L6291" s="117"/>
      <c r="P6291" s="81"/>
    </row>
    <row r="6292" spans="6:16">
      <c r="F6292" s="76"/>
      <c r="G6292" s="117"/>
      <c r="I6292" s="81"/>
      <c r="L6292" s="117"/>
      <c r="P6292" s="81"/>
    </row>
    <row r="6293" spans="6:16">
      <c r="F6293" s="76"/>
      <c r="G6293" s="117"/>
      <c r="I6293" s="81"/>
      <c r="L6293" s="117"/>
      <c r="P6293" s="81"/>
    </row>
    <row r="6294" spans="6:16">
      <c r="F6294" s="76"/>
      <c r="G6294" s="117"/>
      <c r="I6294" s="81"/>
      <c r="L6294" s="117"/>
      <c r="P6294" s="81"/>
    </row>
    <row r="6295" spans="6:16">
      <c r="F6295" s="76"/>
      <c r="G6295" s="117"/>
      <c r="I6295" s="81"/>
      <c r="L6295" s="117"/>
      <c r="P6295" s="81"/>
    </row>
    <row r="6296" spans="6:16">
      <c r="F6296" s="76"/>
      <c r="G6296" s="117"/>
      <c r="I6296" s="81"/>
      <c r="L6296" s="117"/>
      <c r="P6296" s="81"/>
    </row>
    <row r="6297" spans="6:16">
      <c r="F6297" s="76"/>
      <c r="G6297" s="117"/>
      <c r="I6297" s="81"/>
      <c r="L6297" s="117"/>
      <c r="P6297" s="81"/>
    </row>
    <row r="6298" spans="6:16">
      <c r="F6298" s="76"/>
      <c r="G6298" s="117"/>
      <c r="I6298" s="81"/>
      <c r="L6298" s="117"/>
      <c r="P6298" s="81"/>
    </row>
    <row r="6299" spans="6:16">
      <c r="F6299" s="76"/>
      <c r="G6299" s="117"/>
      <c r="I6299" s="81"/>
      <c r="L6299" s="117"/>
      <c r="P6299" s="81"/>
    </row>
    <row r="6300" spans="6:16">
      <c r="F6300" s="76"/>
      <c r="G6300" s="117"/>
      <c r="I6300" s="81"/>
      <c r="L6300" s="117"/>
      <c r="P6300" s="81"/>
    </row>
    <row r="6301" spans="6:16">
      <c r="F6301" s="76"/>
      <c r="G6301" s="117"/>
      <c r="I6301" s="81"/>
      <c r="L6301" s="117"/>
      <c r="P6301" s="81"/>
    </row>
    <row r="6302" spans="6:16">
      <c r="F6302" s="76"/>
      <c r="G6302" s="117"/>
      <c r="I6302" s="81"/>
      <c r="L6302" s="117"/>
      <c r="P6302" s="81"/>
    </row>
    <row r="6303" spans="6:16">
      <c r="F6303" s="76"/>
      <c r="G6303" s="117"/>
      <c r="I6303" s="81"/>
      <c r="L6303" s="117"/>
      <c r="P6303" s="81"/>
    </row>
    <row r="6304" spans="6:16">
      <c r="F6304" s="76"/>
      <c r="G6304" s="117"/>
      <c r="I6304" s="81"/>
      <c r="L6304" s="117"/>
      <c r="P6304" s="81"/>
    </row>
    <row r="6305" spans="6:16">
      <c r="F6305" s="76"/>
      <c r="G6305" s="117"/>
      <c r="I6305" s="81"/>
      <c r="L6305" s="117"/>
      <c r="P6305" s="81"/>
    </row>
    <row r="6306" spans="6:16">
      <c r="F6306" s="76"/>
      <c r="G6306" s="117"/>
      <c r="I6306" s="81"/>
      <c r="L6306" s="117"/>
      <c r="P6306" s="81"/>
    </row>
    <row r="6307" spans="6:16">
      <c r="F6307" s="76"/>
      <c r="G6307" s="117"/>
      <c r="I6307" s="81"/>
      <c r="L6307" s="117"/>
      <c r="P6307" s="81"/>
    </row>
    <row r="6308" spans="6:16">
      <c r="F6308" s="76"/>
      <c r="G6308" s="117"/>
      <c r="I6308" s="81"/>
      <c r="L6308" s="117"/>
      <c r="P6308" s="81"/>
    </row>
    <row r="6309" spans="6:16">
      <c r="F6309" s="76"/>
      <c r="G6309" s="117"/>
      <c r="I6309" s="81"/>
      <c r="L6309" s="117"/>
      <c r="P6309" s="81"/>
    </row>
    <row r="6310" spans="6:16">
      <c r="F6310" s="76"/>
      <c r="G6310" s="117"/>
      <c r="I6310" s="81"/>
      <c r="L6310" s="117"/>
      <c r="P6310" s="81"/>
    </row>
    <row r="6311" spans="6:16">
      <c r="F6311" s="76"/>
      <c r="G6311" s="117"/>
      <c r="I6311" s="81"/>
      <c r="L6311" s="117"/>
      <c r="P6311" s="81"/>
    </row>
    <row r="6312" spans="6:16">
      <c r="F6312" s="76"/>
      <c r="G6312" s="117"/>
      <c r="I6312" s="81"/>
      <c r="L6312" s="117"/>
      <c r="P6312" s="81"/>
    </row>
    <row r="6313" spans="6:16">
      <c r="F6313" s="76"/>
      <c r="G6313" s="117"/>
      <c r="I6313" s="81"/>
      <c r="L6313" s="117"/>
      <c r="P6313" s="81"/>
    </row>
    <row r="6314" spans="6:16">
      <c r="F6314" s="76"/>
      <c r="G6314" s="117"/>
      <c r="I6314" s="81"/>
      <c r="L6314" s="117"/>
      <c r="P6314" s="81"/>
    </row>
    <row r="6315" spans="6:16">
      <c r="F6315" s="76"/>
      <c r="G6315" s="117"/>
      <c r="I6315" s="81"/>
      <c r="L6315" s="117"/>
      <c r="P6315" s="81"/>
    </row>
    <row r="6316" spans="6:16">
      <c r="F6316" s="76"/>
      <c r="G6316" s="117"/>
      <c r="I6316" s="81"/>
      <c r="L6316" s="117"/>
      <c r="P6316" s="81"/>
    </row>
    <row r="6317" spans="6:16">
      <c r="F6317" s="76"/>
      <c r="G6317" s="117"/>
      <c r="I6317" s="81"/>
      <c r="L6317" s="117"/>
      <c r="P6317" s="81"/>
    </row>
    <row r="6318" spans="6:16">
      <c r="F6318" s="76"/>
      <c r="G6318" s="117"/>
      <c r="I6318" s="81"/>
      <c r="L6318" s="117"/>
      <c r="P6318" s="81"/>
    </row>
    <row r="6319" spans="6:16">
      <c r="F6319" s="76"/>
      <c r="G6319" s="117"/>
      <c r="I6319" s="81"/>
      <c r="L6319" s="117"/>
      <c r="P6319" s="81"/>
    </row>
    <row r="6320" spans="6:16">
      <c r="F6320" s="76"/>
      <c r="G6320" s="117"/>
      <c r="I6320" s="81"/>
      <c r="L6320" s="117"/>
      <c r="P6320" s="81"/>
    </row>
    <row r="6321" spans="6:16">
      <c r="F6321" s="76"/>
      <c r="G6321" s="117"/>
      <c r="I6321" s="81"/>
      <c r="L6321" s="117"/>
      <c r="P6321" s="81"/>
    </row>
    <row r="6322" spans="6:16">
      <c r="F6322" s="76"/>
      <c r="G6322" s="117"/>
      <c r="I6322" s="81"/>
      <c r="L6322" s="117"/>
      <c r="P6322" s="81"/>
    </row>
    <row r="6323" spans="6:16">
      <c r="F6323" s="76"/>
      <c r="G6323" s="117"/>
      <c r="I6323" s="81"/>
      <c r="L6323" s="117"/>
      <c r="P6323" s="81"/>
    </row>
    <row r="6324" spans="6:16">
      <c r="F6324" s="76"/>
      <c r="G6324" s="117"/>
      <c r="I6324" s="81"/>
      <c r="L6324" s="117"/>
      <c r="P6324" s="81"/>
    </row>
    <row r="6325" spans="6:16">
      <c r="F6325" s="76"/>
      <c r="G6325" s="117"/>
      <c r="I6325" s="81"/>
      <c r="L6325" s="117"/>
      <c r="P6325" s="81"/>
    </row>
    <row r="6326" spans="6:16">
      <c r="F6326" s="76"/>
      <c r="G6326" s="117"/>
      <c r="I6326" s="81"/>
      <c r="L6326" s="117"/>
      <c r="P6326" s="81"/>
    </row>
    <row r="6327" spans="6:16">
      <c r="F6327" s="76"/>
      <c r="G6327" s="117"/>
      <c r="I6327" s="81"/>
      <c r="L6327" s="117"/>
      <c r="P6327" s="81"/>
    </row>
    <row r="6328" spans="6:16">
      <c r="F6328" s="76"/>
      <c r="G6328" s="117"/>
      <c r="I6328" s="81"/>
      <c r="L6328" s="117"/>
      <c r="P6328" s="81"/>
    </row>
    <row r="6329" spans="6:16">
      <c r="F6329" s="76"/>
      <c r="G6329" s="117"/>
      <c r="I6329" s="81"/>
      <c r="L6329" s="117"/>
      <c r="P6329" s="81"/>
    </row>
    <row r="6330" spans="6:16">
      <c r="F6330" s="76"/>
      <c r="G6330" s="117"/>
      <c r="I6330" s="81"/>
      <c r="L6330" s="117"/>
      <c r="P6330" s="81"/>
    </row>
    <row r="6331" spans="6:16">
      <c r="F6331" s="76"/>
      <c r="G6331" s="117"/>
      <c r="I6331" s="81"/>
      <c r="L6331" s="117"/>
      <c r="P6331" s="81"/>
    </row>
    <row r="6332" spans="6:16">
      <c r="F6332" s="76"/>
      <c r="G6332" s="117"/>
      <c r="I6332" s="81"/>
      <c r="L6332" s="117"/>
      <c r="P6332" s="81"/>
    </row>
    <row r="6333" spans="6:16">
      <c r="F6333" s="76"/>
      <c r="G6333" s="117"/>
      <c r="I6333" s="81"/>
      <c r="L6333" s="117"/>
      <c r="P6333" s="81"/>
    </row>
    <row r="6334" spans="6:16">
      <c r="F6334" s="76"/>
      <c r="G6334" s="117"/>
      <c r="I6334" s="81"/>
      <c r="L6334" s="117"/>
      <c r="P6334" s="81"/>
    </row>
    <row r="6335" spans="6:16">
      <c r="F6335" s="76"/>
      <c r="G6335" s="117"/>
      <c r="I6335" s="81"/>
      <c r="L6335" s="117"/>
      <c r="P6335" s="81"/>
    </row>
    <row r="6336" spans="6:16">
      <c r="F6336" s="76"/>
      <c r="G6336" s="117"/>
      <c r="I6336" s="81"/>
      <c r="L6336" s="117"/>
      <c r="P6336" s="81"/>
    </row>
    <row r="6337" spans="6:16">
      <c r="F6337" s="76"/>
      <c r="G6337" s="117"/>
      <c r="I6337" s="81"/>
      <c r="L6337" s="117"/>
      <c r="P6337" s="81"/>
    </row>
    <row r="6338" spans="6:16">
      <c r="F6338" s="76"/>
      <c r="G6338" s="117"/>
      <c r="I6338" s="81"/>
      <c r="L6338" s="117"/>
      <c r="P6338" s="81"/>
    </row>
    <row r="6339" spans="6:16">
      <c r="F6339" s="76"/>
      <c r="G6339" s="117"/>
      <c r="I6339" s="81"/>
      <c r="L6339" s="117"/>
      <c r="P6339" s="81"/>
    </row>
    <row r="6340" spans="6:16">
      <c r="F6340" s="76"/>
      <c r="G6340" s="117"/>
      <c r="I6340" s="81"/>
      <c r="L6340" s="117"/>
      <c r="P6340" s="81"/>
    </row>
    <row r="6341" spans="6:16">
      <c r="F6341" s="76"/>
      <c r="G6341" s="117"/>
      <c r="I6341" s="81"/>
      <c r="L6341" s="117"/>
      <c r="P6341" s="81"/>
    </row>
    <row r="6342" spans="6:16">
      <c r="F6342" s="76"/>
      <c r="G6342" s="117"/>
      <c r="I6342" s="81"/>
      <c r="L6342" s="117"/>
      <c r="P6342" s="81"/>
    </row>
    <row r="6343" spans="6:16">
      <c r="F6343" s="76"/>
      <c r="G6343" s="117"/>
      <c r="I6343" s="81"/>
      <c r="L6343" s="117"/>
      <c r="P6343" s="81"/>
    </row>
    <row r="6344" spans="6:16">
      <c r="F6344" s="76"/>
      <c r="G6344" s="117"/>
      <c r="I6344" s="81"/>
      <c r="L6344" s="117"/>
      <c r="P6344" s="81"/>
    </row>
    <row r="6345" spans="6:16">
      <c r="F6345" s="76"/>
      <c r="G6345" s="117"/>
      <c r="I6345" s="81"/>
      <c r="L6345" s="117"/>
      <c r="P6345" s="81"/>
    </row>
    <row r="6346" spans="6:16">
      <c r="F6346" s="76"/>
      <c r="G6346" s="117"/>
      <c r="I6346" s="81"/>
      <c r="L6346" s="117"/>
      <c r="P6346" s="81"/>
    </row>
    <row r="6347" spans="6:16">
      <c r="F6347" s="76"/>
      <c r="G6347" s="117"/>
      <c r="I6347" s="81"/>
      <c r="L6347" s="117"/>
      <c r="P6347" s="81"/>
    </row>
    <row r="6348" spans="6:16">
      <c r="F6348" s="76"/>
      <c r="G6348" s="117"/>
      <c r="I6348" s="81"/>
      <c r="L6348" s="117"/>
      <c r="P6348" s="81"/>
    </row>
    <row r="6349" spans="6:16">
      <c r="F6349" s="76"/>
      <c r="G6349" s="117"/>
      <c r="I6349" s="81"/>
      <c r="L6349" s="117"/>
      <c r="P6349" s="81"/>
    </row>
    <row r="6350" spans="6:16">
      <c r="F6350" s="76"/>
      <c r="G6350" s="117"/>
      <c r="I6350" s="81"/>
      <c r="L6350" s="117"/>
      <c r="P6350" s="81"/>
    </row>
    <row r="6351" spans="6:16">
      <c r="F6351" s="76"/>
      <c r="G6351" s="117"/>
      <c r="I6351" s="81"/>
      <c r="L6351" s="117"/>
      <c r="P6351" s="81"/>
    </row>
    <row r="6352" spans="6:16">
      <c r="F6352" s="76"/>
      <c r="G6352" s="117"/>
      <c r="I6352" s="81"/>
      <c r="L6352" s="117"/>
      <c r="P6352" s="81"/>
    </row>
    <row r="6353" spans="6:16">
      <c r="F6353" s="76"/>
      <c r="G6353" s="117"/>
      <c r="I6353" s="81"/>
      <c r="L6353" s="117"/>
      <c r="P6353" s="81"/>
    </row>
    <row r="6354" spans="6:16">
      <c r="F6354" s="76"/>
      <c r="G6354" s="117"/>
      <c r="I6354" s="81"/>
      <c r="L6354" s="117"/>
      <c r="P6354" s="81"/>
    </row>
    <row r="6355" spans="6:16">
      <c r="F6355" s="76"/>
      <c r="G6355" s="117"/>
      <c r="I6355" s="81"/>
      <c r="L6355" s="117"/>
      <c r="P6355" s="81"/>
    </row>
    <row r="6356" spans="6:16">
      <c r="F6356" s="76"/>
      <c r="G6356" s="117"/>
      <c r="I6356" s="81"/>
      <c r="L6356" s="117"/>
      <c r="P6356" s="81"/>
    </row>
    <row r="6357" spans="6:16">
      <c r="F6357" s="76"/>
      <c r="G6357" s="117"/>
      <c r="I6357" s="81"/>
      <c r="L6357" s="117"/>
      <c r="P6357" s="81"/>
    </row>
    <row r="6358" spans="6:16">
      <c r="F6358" s="76"/>
      <c r="G6358" s="117"/>
      <c r="I6358" s="81"/>
      <c r="L6358" s="117"/>
      <c r="P6358" s="81"/>
    </row>
    <row r="6359" spans="6:16">
      <c r="F6359" s="76"/>
      <c r="G6359" s="117"/>
      <c r="I6359" s="81"/>
      <c r="L6359" s="117"/>
      <c r="P6359" s="81"/>
    </row>
    <row r="6360" spans="6:16">
      <c r="F6360" s="76"/>
      <c r="G6360" s="117"/>
      <c r="I6360" s="81"/>
      <c r="L6360" s="117"/>
      <c r="P6360" s="81"/>
    </row>
    <row r="6361" spans="6:16">
      <c r="F6361" s="76"/>
      <c r="G6361" s="117"/>
      <c r="I6361" s="81"/>
      <c r="L6361" s="117"/>
      <c r="P6361" s="81"/>
    </row>
    <row r="6362" spans="6:16">
      <c r="F6362" s="76"/>
      <c r="G6362" s="117"/>
      <c r="I6362" s="81"/>
      <c r="L6362" s="117"/>
      <c r="P6362" s="81"/>
    </row>
    <row r="6363" spans="6:16">
      <c r="F6363" s="76"/>
      <c r="G6363" s="117"/>
      <c r="I6363" s="81"/>
      <c r="L6363" s="117"/>
      <c r="P6363" s="81"/>
    </row>
    <row r="6364" spans="6:16">
      <c r="F6364" s="76"/>
      <c r="G6364" s="117"/>
      <c r="I6364" s="81"/>
      <c r="L6364" s="117"/>
      <c r="P6364" s="81"/>
    </row>
    <row r="6365" spans="6:16">
      <c r="F6365" s="76"/>
      <c r="G6365" s="117"/>
      <c r="I6365" s="81"/>
      <c r="L6365" s="117"/>
      <c r="P6365" s="81"/>
    </row>
    <row r="6366" spans="6:16">
      <c r="F6366" s="76"/>
      <c r="G6366" s="117"/>
      <c r="I6366" s="81"/>
      <c r="L6366" s="117"/>
      <c r="P6366" s="81"/>
    </row>
    <row r="6367" spans="6:16">
      <c r="F6367" s="76"/>
      <c r="G6367" s="117"/>
      <c r="I6367" s="81"/>
      <c r="L6367" s="117"/>
      <c r="P6367" s="81"/>
    </row>
    <row r="6368" spans="6:16">
      <c r="F6368" s="76"/>
      <c r="G6368" s="117"/>
      <c r="I6368" s="81"/>
      <c r="L6368" s="117"/>
      <c r="P6368" s="81"/>
    </row>
    <row r="6369" spans="6:16">
      <c r="F6369" s="76"/>
      <c r="G6369" s="117"/>
      <c r="I6369" s="81"/>
      <c r="L6369" s="117"/>
      <c r="P6369" s="81"/>
    </row>
    <row r="6370" spans="6:16">
      <c r="F6370" s="76"/>
      <c r="G6370" s="117"/>
      <c r="I6370" s="81"/>
      <c r="L6370" s="117"/>
      <c r="P6370" s="81"/>
    </row>
    <row r="6371" spans="6:16">
      <c r="F6371" s="76"/>
      <c r="G6371" s="117"/>
      <c r="I6371" s="81"/>
      <c r="L6371" s="117"/>
      <c r="P6371" s="81"/>
    </row>
    <row r="6372" spans="6:16">
      <c r="F6372" s="76"/>
      <c r="G6372" s="117"/>
      <c r="I6372" s="81"/>
      <c r="L6372" s="117"/>
      <c r="P6372" s="81"/>
    </row>
    <row r="6373" spans="6:16">
      <c r="F6373" s="76"/>
      <c r="G6373" s="117"/>
      <c r="I6373" s="81"/>
      <c r="L6373" s="117"/>
      <c r="P6373" s="81"/>
    </row>
    <row r="6374" spans="6:16">
      <c r="F6374" s="76"/>
      <c r="G6374" s="117"/>
      <c r="I6374" s="81"/>
      <c r="L6374" s="117"/>
      <c r="P6374" s="81"/>
    </row>
    <row r="6375" spans="6:16">
      <c r="F6375" s="76"/>
      <c r="G6375" s="117"/>
      <c r="I6375" s="81"/>
      <c r="L6375" s="117"/>
      <c r="P6375" s="81"/>
    </row>
    <row r="6376" spans="6:16">
      <c r="F6376" s="76"/>
      <c r="G6376" s="117"/>
      <c r="I6376" s="81"/>
      <c r="L6376" s="117"/>
      <c r="P6376" s="81"/>
    </row>
    <row r="6377" spans="6:16">
      <c r="F6377" s="76"/>
      <c r="G6377" s="117"/>
      <c r="I6377" s="81"/>
      <c r="L6377" s="117"/>
      <c r="P6377" s="81"/>
    </row>
    <row r="6378" spans="6:16">
      <c r="F6378" s="76"/>
      <c r="G6378" s="117"/>
      <c r="I6378" s="81"/>
      <c r="L6378" s="117"/>
      <c r="P6378" s="81"/>
    </row>
    <row r="6379" spans="6:16">
      <c r="F6379" s="76"/>
      <c r="G6379" s="117"/>
      <c r="I6379" s="81"/>
      <c r="L6379" s="117"/>
      <c r="P6379" s="81"/>
    </row>
    <row r="6380" spans="6:16">
      <c r="F6380" s="76"/>
      <c r="G6380" s="117"/>
      <c r="I6380" s="81"/>
      <c r="L6380" s="117"/>
      <c r="P6380" s="81"/>
    </row>
    <row r="6381" spans="6:16">
      <c r="F6381" s="76"/>
      <c r="G6381" s="117"/>
      <c r="I6381" s="81"/>
      <c r="L6381" s="117"/>
      <c r="P6381" s="81"/>
    </row>
    <row r="6382" spans="6:16">
      <c r="F6382" s="76"/>
      <c r="G6382" s="117"/>
      <c r="I6382" s="81"/>
      <c r="L6382" s="117"/>
      <c r="P6382" s="81"/>
    </row>
    <row r="6383" spans="6:16">
      <c r="F6383" s="76"/>
      <c r="G6383" s="117"/>
      <c r="I6383" s="81"/>
      <c r="L6383" s="117"/>
      <c r="P6383" s="81"/>
    </row>
    <row r="6384" spans="6:16">
      <c r="F6384" s="76"/>
      <c r="G6384" s="117"/>
      <c r="I6384" s="81"/>
      <c r="L6384" s="117"/>
      <c r="P6384" s="81"/>
    </row>
    <row r="6385" spans="6:16">
      <c r="F6385" s="76"/>
      <c r="G6385" s="117"/>
      <c r="I6385" s="81"/>
      <c r="L6385" s="117"/>
      <c r="P6385" s="81"/>
    </row>
    <row r="6386" spans="6:16">
      <c r="F6386" s="76"/>
      <c r="G6386" s="117"/>
      <c r="I6386" s="81"/>
      <c r="L6386" s="117"/>
      <c r="P6386" s="81"/>
    </row>
    <row r="6387" spans="6:16">
      <c r="F6387" s="76"/>
      <c r="G6387" s="117"/>
      <c r="I6387" s="81"/>
      <c r="L6387" s="117"/>
      <c r="P6387" s="81"/>
    </row>
    <row r="6388" spans="6:16">
      <c r="F6388" s="76"/>
      <c r="G6388" s="117"/>
      <c r="I6388" s="81"/>
      <c r="L6388" s="117"/>
      <c r="P6388" s="81"/>
    </row>
    <row r="6389" spans="6:16">
      <c r="F6389" s="76"/>
      <c r="G6389" s="117"/>
      <c r="I6389" s="81"/>
      <c r="L6389" s="117"/>
      <c r="P6389" s="81"/>
    </row>
    <row r="6390" spans="6:16">
      <c r="F6390" s="76"/>
      <c r="G6390" s="117"/>
      <c r="I6390" s="81"/>
      <c r="L6390" s="117"/>
      <c r="P6390" s="81"/>
    </row>
    <row r="6391" spans="6:16">
      <c r="F6391" s="76"/>
      <c r="G6391" s="117"/>
      <c r="I6391" s="81"/>
      <c r="L6391" s="117"/>
      <c r="P6391" s="81"/>
    </row>
    <row r="6392" spans="6:16">
      <c r="F6392" s="76"/>
      <c r="G6392" s="117"/>
      <c r="I6392" s="81"/>
      <c r="L6392" s="117"/>
      <c r="P6392" s="81"/>
    </row>
    <row r="6393" spans="6:16">
      <c r="F6393" s="76"/>
      <c r="G6393" s="117"/>
      <c r="I6393" s="81"/>
      <c r="L6393" s="117"/>
      <c r="P6393" s="81"/>
    </row>
    <row r="6394" spans="6:16">
      <c r="F6394" s="76"/>
      <c r="G6394" s="117"/>
      <c r="I6394" s="81"/>
      <c r="L6394" s="117"/>
      <c r="P6394" s="81"/>
    </row>
    <row r="6395" spans="6:16">
      <c r="F6395" s="76"/>
      <c r="G6395" s="117"/>
      <c r="I6395" s="81"/>
      <c r="L6395" s="117"/>
      <c r="P6395" s="81"/>
    </row>
    <row r="6396" spans="6:16">
      <c r="F6396" s="76"/>
      <c r="G6396" s="117"/>
      <c r="I6396" s="81"/>
      <c r="L6396" s="117"/>
      <c r="P6396" s="81"/>
    </row>
    <row r="6397" spans="6:16">
      <c r="F6397" s="76"/>
      <c r="G6397" s="117"/>
      <c r="I6397" s="81"/>
      <c r="L6397" s="117"/>
      <c r="P6397" s="81"/>
    </row>
    <row r="6398" spans="6:16">
      <c r="F6398" s="76"/>
      <c r="G6398" s="117"/>
      <c r="I6398" s="81"/>
      <c r="L6398" s="117"/>
      <c r="P6398" s="81"/>
    </row>
    <row r="6399" spans="6:16">
      <c r="F6399" s="76"/>
      <c r="G6399" s="117"/>
      <c r="I6399" s="81"/>
      <c r="L6399" s="117"/>
      <c r="P6399" s="81"/>
    </row>
    <row r="6400" spans="6:16">
      <c r="F6400" s="76"/>
      <c r="G6400" s="117"/>
      <c r="I6400" s="81"/>
      <c r="L6400" s="117"/>
      <c r="P6400" s="81"/>
    </row>
    <row r="6401" spans="6:16">
      <c r="F6401" s="76"/>
      <c r="G6401" s="117"/>
      <c r="I6401" s="81"/>
      <c r="L6401" s="117"/>
      <c r="P6401" s="81"/>
    </row>
    <row r="6402" spans="6:16">
      <c r="F6402" s="76"/>
      <c r="G6402" s="117"/>
      <c r="I6402" s="81"/>
      <c r="L6402" s="117"/>
      <c r="P6402" s="81"/>
    </row>
    <row r="6403" spans="6:16">
      <c r="F6403" s="76"/>
      <c r="G6403" s="117"/>
      <c r="I6403" s="81"/>
      <c r="L6403" s="117"/>
      <c r="P6403" s="81"/>
    </row>
    <row r="6404" spans="6:16">
      <c r="F6404" s="76"/>
      <c r="G6404" s="117"/>
      <c r="I6404" s="81"/>
      <c r="L6404" s="117"/>
      <c r="P6404" s="81"/>
    </row>
    <row r="6405" spans="6:16">
      <c r="F6405" s="76"/>
      <c r="G6405" s="117"/>
      <c r="I6405" s="81"/>
      <c r="L6405" s="117"/>
      <c r="P6405" s="81"/>
    </row>
    <row r="6406" spans="6:16">
      <c r="F6406" s="76"/>
      <c r="G6406" s="117"/>
      <c r="I6406" s="81"/>
      <c r="L6406" s="117"/>
      <c r="P6406" s="81"/>
    </row>
    <row r="6407" spans="6:16">
      <c r="F6407" s="76"/>
      <c r="G6407" s="117"/>
      <c r="I6407" s="81"/>
      <c r="L6407" s="117"/>
      <c r="P6407" s="81"/>
    </row>
    <row r="6408" spans="6:16">
      <c r="F6408" s="76"/>
      <c r="G6408" s="117"/>
      <c r="I6408" s="81"/>
      <c r="L6408" s="117"/>
      <c r="P6408" s="81"/>
    </row>
    <row r="6409" spans="6:16">
      <c r="F6409" s="76"/>
      <c r="G6409" s="117"/>
      <c r="I6409" s="81"/>
      <c r="L6409" s="117"/>
      <c r="P6409" s="81"/>
    </row>
    <row r="6410" spans="6:16">
      <c r="F6410" s="76"/>
      <c r="G6410" s="117"/>
      <c r="I6410" s="81"/>
      <c r="L6410" s="117"/>
      <c r="P6410" s="81"/>
    </row>
    <row r="6411" spans="6:16">
      <c r="F6411" s="76"/>
      <c r="G6411" s="117"/>
      <c r="I6411" s="81"/>
      <c r="L6411" s="117"/>
      <c r="P6411" s="81"/>
    </row>
    <row r="6412" spans="6:16">
      <c r="F6412" s="76"/>
      <c r="G6412" s="117"/>
      <c r="I6412" s="81"/>
      <c r="L6412" s="117"/>
      <c r="P6412" s="81"/>
    </row>
    <row r="6413" spans="6:16">
      <c r="F6413" s="76"/>
      <c r="G6413" s="117"/>
      <c r="I6413" s="81"/>
      <c r="L6413" s="117"/>
      <c r="P6413" s="81"/>
    </row>
    <row r="6414" spans="6:16">
      <c r="F6414" s="76"/>
      <c r="G6414" s="117"/>
      <c r="I6414" s="81"/>
      <c r="L6414" s="117"/>
      <c r="P6414" s="81"/>
    </row>
    <row r="6415" spans="6:16">
      <c r="F6415" s="76"/>
      <c r="G6415" s="117"/>
      <c r="I6415" s="81"/>
      <c r="L6415" s="117"/>
      <c r="P6415" s="81"/>
    </row>
    <row r="6416" spans="6:16">
      <c r="F6416" s="76"/>
      <c r="G6416" s="117"/>
      <c r="I6416" s="81"/>
      <c r="L6416" s="117"/>
      <c r="P6416" s="81"/>
    </row>
    <row r="6417" spans="6:16">
      <c r="F6417" s="76"/>
      <c r="G6417" s="117"/>
      <c r="I6417" s="81"/>
      <c r="L6417" s="117"/>
      <c r="P6417" s="81"/>
    </row>
    <row r="6418" spans="6:16">
      <c r="F6418" s="76"/>
      <c r="G6418" s="117"/>
      <c r="I6418" s="81"/>
      <c r="L6418" s="117"/>
      <c r="P6418" s="81"/>
    </row>
    <row r="6419" spans="6:16">
      <c r="F6419" s="76"/>
      <c r="G6419" s="117"/>
      <c r="I6419" s="81"/>
      <c r="L6419" s="117"/>
      <c r="P6419" s="81"/>
    </row>
    <row r="6420" spans="6:16">
      <c r="F6420" s="76"/>
      <c r="G6420" s="117"/>
      <c r="I6420" s="81"/>
      <c r="L6420" s="117"/>
      <c r="P6420" s="81"/>
    </row>
    <row r="6421" spans="6:16">
      <c r="F6421" s="76"/>
      <c r="G6421" s="117"/>
      <c r="I6421" s="81"/>
      <c r="L6421" s="117"/>
      <c r="P6421" s="81"/>
    </row>
    <row r="6422" spans="6:16">
      <c r="F6422" s="76"/>
      <c r="G6422" s="117"/>
      <c r="I6422" s="81"/>
      <c r="L6422" s="117"/>
      <c r="P6422" s="81"/>
    </row>
    <row r="6423" spans="6:16">
      <c r="F6423" s="76"/>
      <c r="G6423" s="117"/>
      <c r="I6423" s="81"/>
      <c r="L6423" s="117"/>
      <c r="P6423" s="81"/>
    </row>
    <row r="6424" spans="6:16">
      <c r="F6424" s="76"/>
      <c r="G6424" s="117"/>
      <c r="I6424" s="81"/>
      <c r="L6424" s="117"/>
      <c r="P6424" s="81"/>
    </row>
    <row r="6425" spans="6:16">
      <c r="F6425" s="76"/>
      <c r="G6425" s="117"/>
      <c r="I6425" s="81"/>
      <c r="L6425" s="117"/>
      <c r="P6425" s="81"/>
    </row>
    <row r="6426" spans="6:16">
      <c r="F6426" s="76"/>
      <c r="G6426" s="117"/>
      <c r="I6426" s="81"/>
      <c r="L6426" s="117"/>
      <c r="P6426" s="81"/>
    </row>
    <row r="6427" spans="6:16">
      <c r="F6427" s="76"/>
      <c r="G6427" s="117"/>
      <c r="I6427" s="81"/>
      <c r="L6427" s="117"/>
      <c r="P6427" s="81"/>
    </row>
    <row r="6428" spans="6:16">
      <c r="F6428" s="76"/>
      <c r="G6428" s="117"/>
      <c r="I6428" s="81"/>
      <c r="L6428" s="117"/>
      <c r="P6428" s="81"/>
    </row>
    <row r="6429" spans="6:16">
      <c r="F6429" s="76"/>
      <c r="G6429" s="117"/>
      <c r="I6429" s="81"/>
      <c r="L6429" s="117"/>
      <c r="P6429" s="81"/>
    </row>
    <row r="6430" spans="6:16">
      <c r="F6430" s="76"/>
      <c r="G6430" s="117"/>
      <c r="I6430" s="81"/>
      <c r="L6430" s="117"/>
      <c r="P6430" s="81"/>
    </row>
    <row r="6431" spans="6:16">
      <c r="F6431" s="76"/>
      <c r="G6431" s="117"/>
      <c r="I6431" s="81"/>
      <c r="L6431" s="117"/>
      <c r="P6431" s="81"/>
    </row>
    <row r="6432" spans="6:16">
      <c r="F6432" s="76"/>
      <c r="G6432" s="117"/>
      <c r="I6432" s="81"/>
      <c r="L6432" s="117"/>
      <c r="P6432" s="81"/>
    </row>
    <row r="6433" spans="6:16">
      <c r="F6433" s="76"/>
      <c r="G6433" s="117"/>
      <c r="I6433" s="81"/>
      <c r="L6433" s="117"/>
      <c r="P6433" s="81"/>
    </row>
    <row r="6434" spans="6:16">
      <c r="F6434" s="76"/>
      <c r="G6434" s="117"/>
      <c r="I6434" s="81"/>
      <c r="L6434" s="117"/>
      <c r="P6434" s="81"/>
    </row>
    <row r="6435" spans="6:16">
      <c r="F6435" s="76"/>
      <c r="G6435" s="117"/>
      <c r="I6435" s="81"/>
      <c r="L6435" s="117"/>
      <c r="P6435" s="81"/>
    </row>
    <row r="6436" spans="6:16">
      <c r="F6436" s="76"/>
      <c r="G6436" s="117"/>
      <c r="I6436" s="81"/>
      <c r="L6436" s="117"/>
      <c r="P6436" s="81"/>
    </row>
    <row r="6437" spans="6:16">
      <c r="F6437" s="76"/>
      <c r="G6437" s="117"/>
      <c r="I6437" s="81"/>
      <c r="L6437" s="117"/>
      <c r="P6437" s="81"/>
    </row>
    <row r="6438" spans="6:16">
      <c r="F6438" s="76"/>
      <c r="G6438" s="117"/>
      <c r="I6438" s="81"/>
      <c r="L6438" s="117"/>
      <c r="P6438" s="81"/>
    </row>
    <row r="6439" spans="6:16">
      <c r="F6439" s="76"/>
      <c r="G6439" s="117"/>
      <c r="I6439" s="81"/>
      <c r="L6439" s="117"/>
      <c r="P6439" s="81"/>
    </row>
    <row r="6440" spans="6:16">
      <c r="F6440" s="76"/>
      <c r="G6440" s="117"/>
      <c r="I6440" s="81"/>
      <c r="L6440" s="117"/>
      <c r="P6440" s="81"/>
    </row>
    <row r="6441" spans="6:16">
      <c r="F6441" s="76"/>
      <c r="G6441" s="117"/>
      <c r="I6441" s="81"/>
      <c r="L6441" s="117"/>
      <c r="P6441" s="81"/>
    </row>
    <row r="6442" spans="6:16">
      <c r="F6442" s="76"/>
      <c r="G6442" s="117"/>
      <c r="I6442" s="81"/>
      <c r="L6442" s="117"/>
      <c r="P6442" s="81"/>
    </row>
    <row r="6443" spans="6:16">
      <c r="F6443" s="76"/>
      <c r="G6443" s="117"/>
      <c r="I6443" s="81"/>
      <c r="L6443" s="117"/>
      <c r="P6443" s="81"/>
    </row>
    <row r="6444" spans="6:16">
      <c r="F6444" s="76"/>
      <c r="G6444" s="117"/>
      <c r="I6444" s="81"/>
      <c r="L6444" s="117"/>
      <c r="P6444" s="81"/>
    </row>
    <row r="6445" spans="6:16">
      <c r="F6445" s="76"/>
      <c r="G6445" s="117"/>
      <c r="I6445" s="81"/>
      <c r="L6445" s="117"/>
      <c r="P6445" s="81"/>
    </row>
    <row r="6446" spans="6:16">
      <c r="F6446" s="76"/>
      <c r="G6446" s="117"/>
      <c r="I6446" s="81"/>
      <c r="L6446" s="117"/>
      <c r="P6446" s="81"/>
    </row>
    <row r="6447" spans="6:16">
      <c r="F6447" s="76"/>
      <c r="G6447" s="117"/>
      <c r="I6447" s="81"/>
      <c r="L6447" s="117"/>
      <c r="P6447" s="81"/>
    </row>
    <row r="6448" spans="6:16">
      <c r="F6448" s="76"/>
      <c r="G6448" s="117"/>
      <c r="I6448" s="81"/>
      <c r="L6448" s="117"/>
      <c r="P6448" s="81"/>
    </row>
    <row r="6449" spans="6:16">
      <c r="F6449" s="76"/>
      <c r="G6449" s="117"/>
      <c r="I6449" s="81"/>
      <c r="L6449" s="117"/>
      <c r="P6449" s="81"/>
    </row>
    <row r="6450" spans="6:16">
      <c r="F6450" s="76"/>
      <c r="G6450" s="117"/>
      <c r="I6450" s="81"/>
      <c r="L6450" s="117"/>
      <c r="P6450" s="81"/>
    </row>
    <row r="6451" spans="6:16">
      <c r="F6451" s="76"/>
      <c r="G6451" s="117"/>
      <c r="I6451" s="81"/>
      <c r="L6451" s="117"/>
      <c r="P6451" s="81"/>
    </row>
    <row r="6452" spans="6:16">
      <c r="F6452" s="76"/>
      <c r="G6452" s="117"/>
      <c r="I6452" s="81"/>
      <c r="L6452" s="117"/>
      <c r="P6452" s="81"/>
    </row>
    <row r="6453" spans="6:16">
      <c r="F6453" s="76"/>
      <c r="G6453" s="117"/>
      <c r="I6453" s="81"/>
      <c r="L6453" s="117"/>
      <c r="P6453" s="81"/>
    </row>
    <row r="6454" spans="6:16">
      <c r="F6454" s="76"/>
      <c r="G6454" s="117"/>
      <c r="I6454" s="81"/>
      <c r="L6454" s="117"/>
      <c r="P6454" s="81"/>
    </row>
    <row r="6455" spans="6:16">
      <c r="F6455" s="76"/>
      <c r="G6455" s="117"/>
      <c r="I6455" s="81"/>
      <c r="L6455" s="117"/>
      <c r="P6455" s="81"/>
    </row>
    <row r="6456" spans="6:16">
      <c r="F6456" s="76"/>
      <c r="G6456" s="117"/>
      <c r="I6456" s="81"/>
      <c r="L6456" s="117"/>
      <c r="P6456" s="81"/>
    </row>
    <row r="6457" spans="6:16">
      <c r="F6457" s="76"/>
      <c r="G6457" s="117"/>
      <c r="I6457" s="81"/>
      <c r="L6457" s="117"/>
      <c r="P6457" s="81"/>
    </row>
    <row r="6458" spans="6:16">
      <c r="F6458" s="76"/>
      <c r="G6458" s="117"/>
      <c r="I6458" s="81"/>
      <c r="L6458" s="117"/>
      <c r="P6458" s="81"/>
    </row>
    <row r="6459" spans="6:16">
      <c r="F6459" s="76"/>
      <c r="G6459" s="117"/>
      <c r="I6459" s="81"/>
      <c r="L6459" s="117"/>
      <c r="P6459" s="81"/>
    </row>
    <row r="6460" spans="6:16">
      <c r="F6460" s="76"/>
      <c r="G6460" s="117"/>
      <c r="I6460" s="81"/>
      <c r="L6460" s="117"/>
      <c r="P6460" s="81"/>
    </row>
    <row r="6461" spans="6:16">
      <c r="F6461" s="76"/>
      <c r="G6461" s="117"/>
      <c r="I6461" s="81"/>
      <c r="L6461" s="117"/>
      <c r="P6461" s="81"/>
    </row>
    <row r="6462" spans="6:16">
      <c r="F6462" s="76"/>
      <c r="G6462" s="117"/>
      <c r="I6462" s="81"/>
      <c r="L6462" s="117"/>
      <c r="P6462" s="81"/>
    </row>
    <row r="6463" spans="6:16">
      <c r="F6463" s="76"/>
      <c r="G6463" s="117"/>
      <c r="I6463" s="81"/>
      <c r="L6463" s="117"/>
      <c r="P6463" s="81"/>
    </row>
    <row r="6464" spans="6:16">
      <c r="F6464" s="76"/>
      <c r="G6464" s="117"/>
      <c r="I6464" s="81"/>
      <c r="L6464" s="117"/>
      <c r="P6464" s="81"/>
    </row>
    <row r="6465" spans="6:16">
      <c r="F6465" s="76"/>
      <c r="G6465" s="117"/>
      <c r="I6465" s="81"/>
      <c r="L6465" s="117"/>
      <c r="P6465" s="81"/>
    </row>
    <row r="6466" spans="6:16">
      <c r="F6466" s="76"/>
      <c r="G6466" s="117"/>
      <c r="I6466" s="81"/>
      <c r="L6466" s="117"/>
      <c r="P6466" s="81"/>
    </row>
    <row r="6467" spans="6:16">
      <c r="F6467" s="76"/>
      <c r="G6467" s="117"/>
      <c r="I6467" s="81"/>
      <c r="L6467" s="117"/>
      <c r="P6467" s="81"/>
    </row>
    <row r="6468" spans="6:16">
      <c r="F6468" s="76"/>
      <c r="G6468" s="117"/>
      <c r="I6468" s="81"/>
      <c r="L6468" s="117"/>
      <c r="P6468" s="81"/>
    </row>
    <row r="6469" spans="6:16">
      <c r="F6469" s="76"/>
      <c r="G6469" s="117"/>
      <c r="I6469" s="81"/>
      <c r="L6469" s="117"/>
      <c r="P6469" s="81"/>
    </row>
    <row r="6470" spans="6:16">
      <c r="F6470" s="76"/>
      <c r="G6470" s="117"/>
      <c r="I6470" s="81"/>
      <c r="L6470" s="117"/>
      <c r="P6470" s="81"/>
    </row>
    <row r="6471" spans="6:16">
      <c r="F6471" s="76"/>
      <c r="G6471" s="117"/>
      <c r="I6471" s="81"/>
      <c r="L6471" s="117"/>
      <c r="P6471" s="81"/>
    </row>
    <row r="6472" spans="6:16">
      <c r="F6472" s="76"/>
      <c r="G6472" s="117"/>
      <c r="I6472" s="81"/>
      <c r="L6472" s="117"/>
      <c r="P6472" s="81"/>
    </row>
    <row r="6473" spans="6:16">
      <c r="F6473" s="76"/>
      <c r="G6473" s="117"/>
      <c r="I6473" s="81"/>
      <c r="L6473" s="117"/>
      <c r="P6473" s="81"/>
    </row>
    <row r="6474" spans="6:16">
      <c r="F6474" s="76"/>
      <c r="G6474" s="117"/>
      <c r="I6474" s="81"/>
      <c r="L6474" s="117"/>
      <c r="P6474" s="81"/>
    </row>
    <row r="6475" spans="6:16">
      <c r="F6475" s="76"/>
      <c r="G6475" s="117"/>
      <c r="I6475" s="81"/>
      <c r="L6475" s="117"/>
      <c r="P6475" s="81"/>
    </row>
    <row r="6476" spans="6:16">
      <c r="F6476" s="76"/>
      <c r="G6476" s="117"/>
      <c r="I6476" s="81"/>
      <c r="L6476" s="117"/>
      <c r="P6476" s="81"/>
    </row>
    <row r="6477" spans="6:16">
      <c r="F6477" s="76"/>
      <c r="G6477" s="117"/>
      <c r="I6477" s="81"/>
      <c r="L6477" s="117"/>
      <c r="P6477" s="81"/>
    </row>
    <row r="6478" spans="6:16">
      <c r="F6478" s="76"/>
      <c r="G6478" s="117"/>
      <c r="I6478" s="81"/>
      <c r="L6478" s="117"/>
      <c r="P6478" s="81"/>
    </row>
    <row r="6479" spans="6:16">
      <c r="F6479" s="76"/>
      <c r="G6479" s="117"/>
      <c r="I6479" s="81"/>
      <c r="L6479" s="117"/>
      <c r="P6479" s="81"/>
    </row>
    <row r="6480" spans="6:16">
      <c r="F6480" s="76"/>
      <c r="G6480" s="117"/>
      <c r="I6480" s="81"/>
      <c r="L6480" s="117"/>
      <c r="P6480" s="81"/>
    </row>
    <row r="6481" spans="6:16">
      <c r="F6481" s="76"/>
      <c r="G6481" s="117"/>
      <c r="I6481" s="81"/>
      <c r="L6481" s="117"/>
      <c r="P6481" s="81"/>
    </row>
    <row r="6482" spans="6:16">
      <c r="F6482" s="76"/>
      <c r="G6482" s="117"/>
      <c r="I6482" s="81"/>
      <c r="L6482" s="117"/>
      <c r="P6482" s="81"/>
    </row>
    <row r="6483" spans="6:16">
      <c r="F6483" s="76"/>
      <c r="G6483" s="117"/>
      <c r="I6483" s="81"/>
      <c r="L6483" s="117"/>
      <c r="P6483" s="81"/>
    </row>
    <row r="6484" spans="6:16">
      <c r="F6484" s="76"/>
      <c r="G6484" s="117"/>
      <c r="I6484" s="81"/>
      <c r="L6484" s="117"/>
      <c r="P6484" s="81"/>
    </row>
    <row r="6485" spans="6:16">
      <c r="F6485" s="76"/>
      <c r="G6485" s="117"/>
      <c r="I6485" s="81"/>
      <c r="L6485" s="117"/>
      <c r="P6485" s="81"/>
    </row>
    <row r="6486" spans="6:16">
      <c r="F6486" s="76"/>
      <c r="G6486" s="117"/>
      <c r="I6486" s="81"/>
      <c r="L6486" s="117"/>
      <c r="P6486" s="81"/>
    </row>
    <row r="6487" spans="6:16">
      <c r="F6487" s="76"/>
      <c r="G6487" s="117"/>
      <c r="I6487" s="81"/>
      <c r="L6487" s="117"/>
      <c r="P6487" s="81"/>
    </row>
    <row r="6488" spans="6:16">
      <c r="F6488" s="76"/>
      <c r="G6488" s="117"/>
      <c r="I6488" s="81"/>
      <c r="L6488" s="117"/>
      <c r="P6488" s="81"/>
    </row>
    <row r="6489" spans="6:16">
      <c r="F6489" s="76"/>
      <c r="G6489" s="117"/>
      <c r="I6489" s="81"/>
      <c r="L6489" s="117"/>
      <c r="P6489" s="81"/>
    </row>
    <row r="6490" spans="6:16">
      <c r="F6490" s="76"/>
      <c r="G6490" s="117"/>
      <c r="I6490" s="81"/>
      <c r="L6490" s="117"/>
      <c r="P6490" s="81"/>
    </row>
    <row r="6491" spans="6:16">
      <c r="F6491" s="76"/>
      <c r="G6491" s="117"/>
      <c r="I6491" s="81"/>
      <c r="L6491" s="117"/>
      <c r="P6491" s="81"/>
    </row>
    <row r="6492" spans="6:16">
      <c r="F6492" s="76"/>
      <c r="G6492" s="117"/>
      <c r="I6492" s="81"/>
      <c r="L6492" s="117"/>
      <c r="P6492" s="81"/>
    </row>
    <row r="6493" spans="6:16">
      <c r="F6493" s="76"/>
      <c r="G6493" s="117"/>
      <c r="I6493" s="81"/>
      <c r="L6493" s="117"/>
      <c r="P6493" s="81"/>
    </row>
    <row r="6494" spans="6:16">
      <c r="F6494" s="76"/>
      <c r="G6494" s="117"/>
      <c r="I6494" s="81"/>
      <c r="L6494" s="117"/>
      <c r="P6494" s="81"/>
    </row>
    <row r="6495" spans="6:16">
      <c r="F6495" s="76"/>
      <c r="G6495" s="117"/>
      <c r="I6495" s="81"/>
      <c r="L6495" s="117"/>
      <c r="P6495" s="81"/>
    </row>
    <row r="6496" spans="6:16">
      <c r="F6496" s="76"/>
      <c r="G6496" s="117"/>
      <c r="I6496" s="81"/>
      <c r="L6496" s="117"/>
      <c r="P6496" s="81"/>
    </row>
    <row r="6497" spans="6:16">
      <c r="F6497" s="76"/>
      <c r="G6497" s="117"/>
      <c r="I6497" s="81"/>
      <c r="L6497" s="117"/>
      <c r="P6497" s="81"/>
    </row>
    <row r="6498" spans="6:16">
      <c r="F6498" s="76"/>
      <c r="G6498" s="117"/>
      <c r="I6498" s="81"/>
      <c r="L6498" s="117"/>
      <c r="P6498" s="81"/>
    </row>
    <row r="6499" spans="6:16">
      <c r="F6499" s="76"/>
      <c r="G6499" s="117"/>
      <c r="I6499" s="81"/>
      <c r="L6499" s="117"/>
      <c r="P6499" s="81"/>
    </row>
    <row r="6500" spans="6:16">
      <c r="F6500" s="76"/>
      <c r="G6500" s="117"/>
      <c r="I6500" s="81"/>
      <c r="L6500" s="117"/>
      <c r="P6500" s="81"/>
    </row>
    <row r="6501" spans="6:16">
      <c r="F6501" s="76"/>
      <c r="G6501" s="117"/>
      <c r="I6501" s="81"/>
      <c r="L6501" s="117"/>
      <c r="P6501" s="81"/>
    </row>
    <row r="6502" spans="6:16">
      <c r="F6502" s="76"/>
      <c r="G6502" s="117"/>
      <c r="I6502" s="81"/>
      <c r="L6502" s="117"/>
      <c r="P6502" s="81"/>
    </row>
    <row r="6503" spans="6:16">
      <c r="F6503" s="76"/>
      <c r="G6503" s="117"/>
      <c r="I6503" s="81"/>
      <c r="L6503" s="117"/>
      <c r="P6503" s="81"/>
    </row>
    <row r="6504" spans="6:16">
      <c r="F6504" s="76"/>
      <c r="G6504" s="117"/>
      <c r="I6504" s="81"/>
      <c r="L6504" s="117"/>
      <c r="P6504" s="81"/>
    </row>
    <row r="6505" spans="6:16">
      <c r="F6505" s="76"/>
      <c r="G6505" s="117"/>
      <c r="I6505" s="81"/>
      <c r="L6505" s="117"/>
      <c r="P6505" s="81"/>
    </row>
    <row r="6506" spans="6:16">
      <c r="F6506" s="76"/>
      <c r="G6506" s="117"/>
      <c r="I6506" s="81"/>
      <c r="L6506" s="117"/>
      <c r="P6506" s="81"/>
    </row>
    <row r="6507" spans="6:16">
      <c r="F6507" s="76"/>
      <c r="G6507" s="117"/>
      <c r="I6507" s="81"/>
      <c r="L6507" s="117"/>
      <c r="P6507" s="81"/>
    </row>
    <row r="6508" spans="6:16">
      <c r="F6508" s="76"/>
      <c r="G6508" s="117"/>
      <c r="I6508" s="81"/>
      <c r="L6508" s="117"/>
      <c r="P6508" s="81"/>
    </row>
    <row r="6509" spans="6:16">
      <c r="F6509" s="76"/>
      <c r="G6509" s="117"/>
      <c r="I6509" s="81"/>
      <c r="L6509" s="117"/>
      <c r="P6509" s="81"/>
    </row>
    <row r="6510" spans="6:16">
      <c r="F6510" s="76"/>
      <c r="G6510" s="117"/>
      <c r="I6510" s="81"/>
      <c r="L6510" s="117"/>
      <c r="P6510" s="81"/>
    </row>
    <row r="6511" spans="6:16">
      <c r="F6511" s="76"/>
      <c r="G6511" s="117"/>
      <c r="I6511" s="81"/>
      <c r="L6511" s="117"/>
      <c r="P6511" s="81"/>
    </row>
    <row r="6512" spans="6:16">
      <c r="F6512" s="76"/>
      <c r="G6512" s="117"/>
      <c r="I6512" s="81"/>
      <c r="L6512" s="117"/>
      <c r="P6512" s="81"/>
    </row>
    <row r="6513" spans="6:16">
      <c r="F6513" s="76"/>
      <c r="G6513" s="117"/>
      <c r="I6513" s="81"/>
      <c r="L6513" s="117"/>
      <c r="P6513" s="81"/>
    </row>
    <row r="6514" spans="6:16">
      <c r="F6514" s="76"/>
      <c r="G6514" s="117"/>
      <c r="I6514" s="81"/>
      <c r="L6514" s="117"/>
      <c r="P6514" s="81"/>
    </row>
    <row r="6515" spans="6:16">
      <c r="F6515" s="76"/>
      <c r="G6515" s="117"/>
      <c r="I6515" s="81"/>
      <c r="L6515" s="117"/>
      <c r="P6515" s="81"/>
    </row>
    <row r="6516" spans="6:16">
      <c r="F6516" s="76"/>
      <c r="G6516" s="117"/>
      <c r="I6516" s="81"/>
      <c r="L6516" s="117"/>
      <c r="P6516" s="81"/>
    </row>
    <row r="6517" spans="6:16">
      <c r="F6517" s="76"/>
      <c r="G6517" s="117"/>
      <c r="I6517" s="81"/>
      <c r="L6517" s="117"/>
      <c r="P6517" s="81"/>
    </row>
    <row r="6518" spans="6:16">
      <c r="F6518" s="76"/>
      <c r="G6518" s="117"/>
      <c r="I6518" s="81"/>
      <c r="L6518" s="117"/>
      <c r="P6518" s="81"/>
    </row>
    <row r="6519" spans="6:16">
      <c r="F6519" s="76"/>
      <c r="G6519" s="117"/>
      <c r="I6519" s="81"/>
      <c r="L6519" s="117"/>
      <c r="P6519" s="81"/>
    </row>
    <row r="6520" spans="6:16">
      <c r="F6520" s="76"/>
      <c r="G6520" s="117"/>
      <c r="I6520" s="81"/>
      <c r="L6520" s="117"/>
      <c r="P6520" s="81"/>
    </row>
    <row r="6521" spans="6:16">
      <c r="F6521" s="76"/>
      <c r="G6521" s="117"/>
      <c r="I6521" s="81"/>
      <c r="L6521" s="117"/>
      <c r="P6521" s="81"/>
    </row>
    <row r="6522" spans="6:16">
      <c r="F6522" s="76"/>
      <c r="G6522" s="117"/>
      <c r="I6522" s="81"/>
      <c r="L6522" s="117"/>
      <c r="P6522" s="81"/>
    </row>
    <row r="6523" spans="6:16">
      <c r="F6523" s="76"/>
      <c r="G6523" s="117"/>
      <c r="I6523" s="81"/>
      <c r="L6523" s="117"/>
      <c r="P6523" s="81"/>
    </row>
    <row r="6524" spans="6:16">
      <c r="F6524" s="76"/>
      <c r="G6524" s="117"/>
      <c r="I6524" s="81"/>
      <c r="L6524" s="117"/>
      <c r="P6524" s="81"/>
    </row>
    <row r="6525" spans="6:16">
      <c r="F6525" s="76"/>
      <c r="G6525" s="117"/>
      <c r="I6525" s="81"/>
      <c r="L6525" s="117"/>
      <c r="P6525" s="81"/>
    </row>
    <row r="6526" spans="6:16">
      <c r="F6526" s="76"/>
      <c r="G6526" s="117"/>
      <c r="I6526" s="81"/>
      <c r="L6526" s="117"/>
      <c r="P6526" s="81"/>
    </row>
    <row r="6527" spans="6:16">
      <c r="F6527" s="76"/>
      <c r="G6527" s="117"/>
      <c r="I6527" s="81"/>
      <c r="L6527" s="117"/>
      <c r="P6527" s="81"/>
    </row>
    <row r="6528" spans="6:16">
      <c r="F6528" s="76"/>
      <c r="G6528" s="117"/>
      <c r="I6528" s="81"/>
      <c r="L6528" s="117"/>
      <c r="P6528" s="81"/>
    </row>
    <row r="6529" spans="6:16">
      <c r="F6529" s="76"/>
      <c r="G6529" s="117"/>
      <c r="I6529" s="81"/>
      <c r="L6529" s="117"/>
      <c r="P6529" s="81"/>
    </row>
    <row r="6530" spans="6:16">
      <c r="F6530" s="76"/>
      <c r="G6530" s="117"/>
      <c r="I6530" s="81"/>
      <c r="L6530" s="117"/>
      <c r="P6530" s="81"/>
    </row>
    <row r="6531" spans="6:16">
      <c r="F6531" s="76"/>
      <c r="G6531" s="117"/>
      <c r="I6531" s="81"/>
      <c r="L6531" s="117"/>
      <c r="P6531" s="81"/>
    </row>
    <row r="6532" spans="6:16">
      <c r="F6532" s="76"/>
      <c r="G6532" s="117"/>
      <c r="I6532" s="81"/>
      <c r="L6532" s="117"/>
      <c r="P6532" s="81"/>
    </row>
    <row r="6533" spans="6:16">
      <c r="F6533" s="76"/>
      <c r="G6533" s="117"/>
      <c r="I6533" s="81"/>
      <c r="L6533" s="117"/>
      <c r="P6533" s="81"/>
    </row>
    <row r="6534" spans="6:16">
      <c r="F6534" s="76"/>
      <c r="G6534" s="117"/>
      <c r="I6534" s="81"/>
      <c r="L6534" s="117"/>
      <c r="P6534" s="81"/>
    </row>
    <row r="6535" spans="6:16">
      <c r="F6535" s="76"/>
      <c r="G6535" s="117"/>
      <c r="I6535" s="81"/>
      <c r="L6535" s="117"/>
      <c r="P6535" s="81"/>
    </row>
    <row r="6536" spans="6:16">
      <c r="F6536" s="76"/>
      <c r="G6536" s="117"/>
      <c r="I6536" s="81"/>
      <c r="L6536" s="117"/>
      <c r="P6536" s="81"/>
    </row>
    <row r="6537" spans="6:16">
      <c r="F6537" s="76"/>
      <c r="G6537" s="117"/>
      <c r="I6537" s="81"/>
      <c r="L6537" s="117"/>
      <c r="P6537" s="81"/>
    </row>
    <row r="6538" spans="6:16">
      <c r="F6538" s="76"/>
      <c r="G6538" s="117"/>
      <c r="I6538" s="81"/>
      <c r="L6538" s="117"/>
      <c r="P6538" s="81"/>
    </row>
    <row r="6539" spans="6:16">
      <c r="F6539" s="76"/>
      <c r="G6539" s="117"/>
      <c r="I6539" s="81"/>
      <c r="L6539" s="117"/>
      <c r="P6539" s="81"/>
    </row>
    <row r="6540" spans="6:16">
      <c r="F6540" s="76"/>
      <c r="G6540" s="117"/>
      <c r="I6540" s="81"/>
      <c r="L6540" s="117"/>
      <c r="P6540" s="81"/>
    </row>
    <row r="6541" spans="6:16">
      <c r="F6541" s="76"/>
      <c r="G6541" s="117"/>
      <c r="I6541" s="81"/>
      <c r="L6541" s="117"/>
      <c r="P6541" s="81"/>
    </row>
    <row r="6542" spans="6:16">
      <c r="F6542" s="76"/>
      <c r="G6542" s="117"/>
      <c r="I6542" s="81"/>
      <c r="L6542" s="117"/>
      <c r="P6542" s="81"/>
    </row>
    <row r="6543" spans="6:16">
      <c r="F6543" s="76"/>
      <c r="G6543" s="117"/>
      <c r="I6543" s="81"/>
      <c r="L6543" s="117"/>
      <c r="P6543" s="81"/>
    </row>
    <row r="6544" spans="6:16">
      <c r="F6544" s="76"/>
      <c r="G6544" s="117"/>
      <c r="I6544" s="81"/>
      <c r="L6544" s="117"/>
      <c r="P6544" s="81"/>
    </row>
    <row r="6545" spans="6:16">
      <c r="F6545" s="76"/>
      <c r="G6545" s="117"/>
      <c r="I6545" s="81"/>
      <c r="L6545" s="117"/>
      <c r="P6545" s="81"/>
    </row>
    <row r="6546" spans="6:16">
      <c r="F6546" s="76"/>
      <c r="G6546" s="117"/>
      <c r="I6546" s="81"/>
      <c r="L6546" s="117"/>
      <c r="P6546" s="81"/>
    </row>
    <row r="6547" spans="6:16">
      <c r="F6547" s="76"/>
      <c r="G6547" s="117"/>
      <c r="I6547" s="81"/>
      <c r="L6547" s="117"/>
      <c r="P6547" s="81"/>
    </row>
    <row r="6548" spans="6:16">
      <c r="F6548" s="76"/>
      <c r="G6548" s="117"/>
      <c r="I6548" s="81"/>
      <c r="L6548" s="117"/>
      <c r="P6548" s="81"/>
    </row>
    <row r="6549" spans="6:16">
      <c r="F6549" s="76"/>
      <c r="G6549" s="117"/>
      <c r="I6549" s="81"/>
      <c r="L6549" s="117"/>
      <c r="P6549" s="81"/>
    </row>
    <row r="6550" spans="6:16">
      <c r="F6550" s="76"/>
      <c r="G6550" s="117"/>
      <c r="I6550" s="81"/>
      <c r="L6550" s="117"/>
      <c r="P6550" s="81"/>
    </row>
    <row r="6551" spans="6:16">
      <c r="F6551" s="76"/>
      <c r="G6551" s="117"/>
      <c r="I6551" s="81"/>
      <c r="L6551" s="117"/>
      <c r="P6551" s="81"/>
    </row>
    <row r="6552" spans="6:16">
      <c r="F6552" s="76"/>
      <c r="G6552" s="117"/>
      <c r="I6552" s="81"/>
      <c r="L6552" s="117"/>
      <c r="P6552" s="81"/>
    </row>
    <row r="6553" spans="6:16">
      <c r="F6553" s="76"/>
      <c r="G6553" s="117"/>
      <c r="I6553" s="81"/>
      <c r="L6553" s="117"/>
      <c r="P6553" s="81"/>
    </row>
    <row r="6554" spans="6:16">
      <c r="F6554" s="76"/>
      <c r="G6554" s="117"/>
      <c r="I6554" s="81"/>
      <c r="L6554" s="117"/>
      <c r="P6554" s="81"/>
    </row>
    <row r="6555" spans="6:16">
      <c r="F6555" s="76"/>
      <c r="G6555" s="117"/>
      <c r="I6555" s="81"/>
      <c r="L6555" s="117"/>
      <c r="P6555" s="81"/>
    </row>
    <row r="6556" spans="6:16">
      <c r="F6556" s="76"/>
      <c r="G6556" s="117"/>
      <c r="I6556" s="81"/>
      <c r="L6556" s="117"/>
      <c r="P6556" s="81"/>
    </row>
    <row r="6557" spans="6:16">
      <c r="F6557" s="76"/>
      <c r="G6557" s="117"/>
      <c r="I6557" s="81"/>
      <c r="L6557" s="117"/>
      <c r="P6557" s="81"/>
    </row>
    <row r="6558" spans="6:16">
      <c r="F6558" s="76"/>
      <c r="G6558" s="117"/>
      <c r="I6558" s="81"/>
      <c r="L6558" s="117"/>
      <c r="P6558" s="81"/>
    </row>
    <row r="6559" spans="6:16">
      <c r="F6559" s="76"/>
      <c r="G6559" s="117"/>
      <c r="I6559" s="81"/>
      <c r="L6559" s="117"/>
      <c r="P6559" s="81"/>
    </row>
    <row r="6560" spans="6:16">
      <c r="F6560" s="76"/>
      <c r="G6560" s="117"/>
      <c r="I6560" s="81"/>
      <c r="L6560" s="117"/>
      <c r="P6560" s="81"/>
    </row>
    <row r="6561" spans="6:16">
      <c r="F6561" s="76"/>
      <c r="G6561" s="117"/>
      <c r="I6561" s="81"/>
      <c r="L6561" s="117"/>
      <c r="P6561" s="81"/>
    </row>
    <row r="6562" spans="6:16">
      <c r="F6562" s="76"/>
      <c r="G6562" s="117"/>
      <c r="I6562" s="81"/>
      <c r="L6562" s="117"/>
      <c r="P6562" s="81"/>
    </row>
    <row r="6563" spans="6:16">
      <c r="F6563" s="76"/>
      <c r="G6563" s="117"/>
      <c r="I6563" s="81"/>
      <c r="L6563" s="117"/>
      <c r="P6563" s="81"/>
    </row>
    <row r="6564" spans="6:16">
      <c r="F6564" s="76"/>
      <c r="G6564" s="117"/>
      <c r="I6564" s="81"/>
      <c r="L6564" s="117"/>
      <c r="P6564" s="81"/>
    </row>
    <row r="6565" spans="6:16">
      <c r="F6565" s="76"/>
      <c r="G6565" s="117"/>
      <c r="I6565" s="81"/>
      <c r="L6565" s="117"/>
      <c r="P6565" s="81"/>
    </row>
    <row r="6566" spans="6:16">
      <c r="F6566" s="76"/>
      <c r="G6566" s="117"/>
      <c r="I6566" s="81"/>
      <c r="L6566" s="117"/>
      <c r="P6566" s="81"/>
    </row>
    <row r="6567" spans="6:16">
      <c r="F6567" s="76"/>
      <c r="G6567" s="117"/>
      <c r="I6567" s="81"/>
      <c r="L6567" s="117"/>
      <c r="P6567" s="81"/>
    </row>
    <row r="6568" spans="6:16">
      <c r="F6568" s="76"/>
      <c r="G6568" s="117"/>
      <c r="I6568" s="81"/>
      <c r="L6568" s="117"/>
      <c r="P6568" s="81"/>
    </row>
    <row r="6569" spans="6:16">
      <c r="F6569" s="76"/>
      <c r="G6569" s="117"/>
      <c r="I6569" s="81"/>
      <c r="L6569" s="117"/>
      <c r="P6569" s="81"/>
    </row>
    <row r="6570" spans="6:16">
      <c r="F6570" s="76"/>
      <c r="G6570" s="117"/>
      <c r="I6570" s="81"/>
      <c r="L6570" s="117"/>
      <c r="P6570" s="81"/>
    </row>
    <row r="6571" spans="6:16">
      <c r="F6571" s="76"/>
      <c r="G6571" s="117"/>
      <c r="I6571" s="81"/>
      <c r="L6571" s="117"/>
      <c r="P6571" s="81"/>
    </row>
    <row r="6572" spans="6:16">
      <c r="F6572" s="76"/>
      <c r="G6572" s="117"/>
      <c r="I6572" s="81"/>
      <c r="L6572" s="117"/>
      <c r="P6572" s="81"/>
    </row>
    <row r="6573" spans="6:16">
      <c r="F6573" s="76"/>
      <c r="G6573" s="117"/>
      <c r="I6573" s="81"/>
      <c r="L6573" s="117"/>
      <c r="P6573" s="81"/>
    </row>
    <row r="6574" spans="6:16">
      <c r="F6574" s="76"/>
      <c r="G6574" s="117"/>
      <c r="I6574" s="81"/>
      <c r="L6574" s="117"/>
      <c r="P6574" s="81"/>
    </row>
    <row r="6575" spans="6:16">
      <c r="F6575" s="76"/>
      <c r="G6575" s="117"/>
      <c r="I6575" s="81"/>
      <c r="L6575" s="117"/>
      <c r="P6575" s="81"/>
    </row>
    <row r="6576" spans="6:16">
      <c r="F6576" s="76"/>
      <c r="G6576" s="117"/>
      <c r="I6576" s="81"/>
      <c r="L6576" s="117"/>
      <c r="P6576" s="81"/>
    </row>
    <row r="6577" spans="6:16">
      <c r="F6577" s="76"/>
      <c r="G6577" s="117"/>
      <c r="I6577" s="81"/>
      <c r="L6577" s="117"/>
      <c r="P6577" s="81"/>
    </row>
    <row r="6578" spans="6:16">
      <c r="F6578" s="76"/>
      <c r="G6578" s="117"/>
      <c r="I6578" s="81"/>
      <c r="L6578" s="117"/>
      <c r="P6578" s="81"/>
    </row>
    <row r="6579" spans="6:16">
      <c r="F6579" s="76"/>
      <c r="G6579" s="117"/>
      <c r="I6579" s="81"/>
      <c r="L6579" s="117"/>
      <c r="P6579" s="81"/>
    </row>
    <row r="6580" spans="6:16">
      <c r="F6580" s="76"/>
      <c r="G6580" s="117"/>
      <c r="I6580" s="81"/>
      <c r="L6580" s="117"/>
      <c r="P6580" s="81"/>
    </row>
    <row r="6581" spans="6:16">
      <c r="F6581" s="76"/>
      <c r="G6581" s="117"/>
      <c r="I6581" s="81"/>
      <c r="L6581" s="117"/>
      <c r="P6581" s="81"/>
    </row>
    <row r="6582" spans="6:16">
      <c r="F6582" s="76"/>
      <c r="G6582" s="117"/>
      <c r="I6582" s="81"/>
      <c r="L6582" s="117"/>
      <c r="P6582" s="81"/>
    </row>
    <row r="6583" spans="6:16">
      <c r="F6583" s="76"/>
      <c r="G6583" s="117"/>
      <c r="I6583" s="81"/>
      <c r="L6583" s="117"/>
      <c r="P6583" s="81"/>
    </row>
    <row r="6584" spans="6:16">
      <c r="F6584" s="76"/>
      <c r="G6584" s="117"/>
      <c r="I6584" s="81"/>
      <c r="L6584" s="117"/>
      <c r="P6584" s="81"/>
    </row>
    <row r="6585" spans="6:16">
      <c r="F6585" s="76"/>
      <c r="G6585" s="117"/>
      <c r="I6585" s="81"/>
      <c r="L6585" s="117"/>
      <c r="P6585" s="81"/>
    </row>
    <row r="6586" spans="6:16">
      <c r="F6586" s="76"/>
      <c r="G6586" s="117"/>
      <c r="I6586" s="81"/>
      <c r="L6586" s="117"/>
      <c r="P6586" s="81"/>
    </row>
    <row r="6587" spans="6:16">
      <c r="F6587" s="76"/>
      <c r="G6587" s="117"/>
      <c r="I6587" s="81"/>
      <c r="L6587" s="117"/>
      <c r="P6587" s="81"/>
    </row>
    <row r="6588" spans="6:16">
      <c r="F6588" s="76"/>
      <c r="G6588" s="117"/>
      <c r="I6588" s="81"/>
      <c r="L6588" s="117"/>
      <c r="P6588" s="81"/>
    </row>
    <row r="6589" spans="6:16">
      <c r="F6589" s="76"/>
      <c r="G6589" s="117"/>
      <c r="I6589" s="81"/>
      <c r="L6589" s="117"/>
      <c r="P6589" s="81"/>
    </row>
    <row r="6590" spans="6:16">
      <c r="F6590" s="76"/>
      <c r="G6590" s="117"/>
      <c r="I6590" s="81"/>
      <c r="L6590" s="117"/>
      <c r="P6590" s="81"/>
    </row>
    <row r="6591" spans="6:16">
      <c r="F6591" s="76"/>
      <c r="G6591" s="117"/>
      <c r="I6591" s="81"/>
      <c r="L6591" s="117"/>
      <c r="P6591" s="81"/>
    </row>
    <row r="6592" spans="6:16">
      <c r="F6592" s="76"/>
      <c r="G6592" s="117"/>
      <c r="I6592" s="81"/>
      <c r="L6592" s="117"/>
      <c r="P6592" s="81"/>
    </row>
    <row r="6593" spans="6:16">
      <c r="F6593" s="76"/>
      <c r="G6593" s="117"/>
      <c r="I6593" s="81"/>
      <c r="L6593" s="117"/>
      <c r="P6593" s="81"/>
    </row>
    <row r="6594" spans="6:16">
      <c r="F6594" s="76"/>
      <c r="G6594" s="117"/>
      <c r="I6594" s="81"/>
      <c r="L6594" s="117"/>
      <c r="P6594" s="81"/>
    </row>
    <row r="6595" spans="6:16">
      <c r="F6595" s="76"/>
      <c r="G6595" s="117"/>
      <c r="I6595" s="81"/>
      <c r="L6595" s="117"/>
      <c r="P6595" s="81"/>
    </row>
    <row r="6596" spans="6:16">
      <c r="F6596" s="76"/>
      <c r="G6596" s="117"/>
      <c r="I6596" s="81"/>
      <c r="L6596" s="117"/>
      <c r="P6596" s="81"/>
    </row>
    <row r="6597" spans="6:16">
      <c r="F6597" s="76"/>
      <c r="G6597" s="117"/>
      <c r="I6597" s="81"/>
      <c r="L6597" s="117"/>
      <c r="P6597" s="81"/>
    </row>
    <row r="6598" spans="6:16">
      <c r="F6598" s="76"/>
      <c r="G6598" s="117"/>
      <c r="I6598" s="81"/>
      <c r="L6598" s="117"/>
      <c r="P6598" s="81"/>
    </row>
    <row r="6599" spans="6:16">
      <c r="F6599" s="76"/>
      <c r="G6599" s="117"/>
      <c r="I6599" s="81"/>
      <c r="L6599" s="117"/>
      <c r="P6599" s="81"/>
    </row>
    <row r="6600" spans="6:16">
      <c r="F6600" s="76"/>
      <c r="G6600" s="117"/>
      <c r="I6600" s="81"/>
      <c r="L6600" s="117"/>
      <c r="P6600" s="81"/>
    </row>
    <row r="6601" spans="6:16">
      <c r="F6601" s="76"/>
      <c r="G6601" s="117"/>
      <c r="I6601" s="81"/>
      <c r="L6601" s="117"/>
      <c r="P6601" s="81"/>
    </row>
    <row r="6602" spans="6:16">
      <c r="F6602" s="76"/>
      <c r="G6602" s="117"/>
      <c r="I6602" s="81"/>
      <c r="L6602" s="117"/>
      <c r="P6602" s="81"/>
    </row>
    <row r="6603" spans="6:16">
      <c r="F6603" s="76"/>
      <c r="G6603" s="117"/>
      <c r="I6603" s="81"/>
      <c r="L6603" s="117"/>
      <c r="P6603" s="81"/>
    </row>
    <row r="6604" spans="6:16">
      <c r="F6604" s="76"/>
      <c r="G6604" s="117"/>
      <c r="I6604" s="81"/>
      <c r="L6604" s="117"/>
      <c r="P6604" s="81"/>
    </row>
    <row r="6605" spans="6:16">
      <c r="F6605" s="76"/>
      <c r="G6605" s="117"/>
      <c r="I6605" s="81"/>
      <c r="L6605" s="117"/>
      <c r="P6605" s="81"/>
    </row>
    <row r="6606" spans="6:16">
      <c r="F6606" s="76"/>
      <c r="G6606" s="117"/>
      <c r="I6606" s="81"/>
      <c r="L6606" s="117"/>
      <c r="P6606" s="81"/>
    </row>
    <row r="6607" spans="6:16">
      <c r="F6607" s="76"/>
      <c r="G6607" s="117"/>
      <c r="I6607" s="81"/>
      <c r="L6607" s="117"/>
      <c r="P6607" s="81"/>
    </row>
    <row r="6608" spans="6:16">
      <c r="F6608" s="76"/>
      <c r="G6608" s="117"/>
      <c r="I6608" s="81"/>
      <c r="L6608" s="117"/>
      <c r="P6608" s="81"/>
    </row>
    <row r="6609" spans="6:16">
      <c r="F6609" s="76"/>
      <c r="G6609" s="117"/>
      <c r="I6609" s="81"/>
      <c r="L6609" s="117"/>
      <c r="P6609" s="81"/>
    </row>
    <row r="6610" spans="6:16">
      <c r="F6610" s="76"/>
      <c r="G6610" s="117"/>
      <c r="I6610" s="81"/>
      <c r="L6610" s="117"/>
      <c r="P6610" s="81"/>
    </row>
    <row r="6611" spans="6:16">
      <c r="F6611" s="76"/>
      <c r="G6611" s="117"/>
      <c r="I6611" s="81"/>
      <c r="L6611" s="117"/>
      <c r="P6611" s="81"/>
    </row>
    <row r="6612" spans="6:16">
      <c r="F6612" s="76"/>
      <c r="G6612" s="117"/>
      <c r="I6612" s="81"/>
      <c r="L6612" s="117"/>
      <c r="P6612" s="81"/>
    </row>
    <row r="6613" spans="6:16">
      <c r="F6613" s="76"/>
      <c r="G6613" s="117"/>
      <c r="I6613" s="81"/>
      <c r="L6613" s="117"/>
      <c r="P6613" s="81"/>
    </row>
    <row r="6614" spans="6:16">
      <c r="F6614" s="76"/>
      <c r="G6614" s="117"/>
      <c r="I6614" s="81"/>
      <c r="L6614" s="117"/>
      <c r="P6614" s="81"/>
    </row>
    <row r="6615" spans="6:16">
      <c r="F6615" s="76"/>
      <c r="G6615" s="117"/>
      <c r="I6615" s="81"/>
      <c r="L6615" s="117"/>
      <c r="P6615" s="81"/>
    </row>
    <row r="6616" spans="6:16">
      <c r="F6616" s="76"/>
      <c r="G6616" s="117"/>
      <c r="I6616" s="81"/>
      <c r="L6616" s="117"/>
      <c r="P6616" s="81"/>
    </row>
    <row r="6617" spans="6:16">
      <c r="F6617" s="76"/>
      <c r="G6617" s="117"/>
      <c r="I6617" s="81"/>
      <c r="L6617" s="117"/>
      <c r="P6617" s="81"/>
    </row>
    <row r="6618" spans="6:16">
      <c r="F6618" s="76"/>
      <c r="G6618" s="117"/>
      <c r="I6618" s="81"/>
      <c r="L6618" s="117"/>
      <c r="P6618" s="81"/>
    </row>
    <row r="6619" spans="6:16">
      <c r="F6619" s="76"/>
      <c r="G6619" s="117"/>
      <c r="I6619" s="81"/>
      <c r="L6619" s="117"/>
      <c r="P6619" s="81"/>
    </row>
    <row r="6620" spans="6:16">
      <c r="F6620" s="76"/>
      <c r="G6620" s="117"/>
      <c r="I6620" s="81"/>
      <c r="L6620" s="117"/>
      <c r="P6620" s="81"/>
    </row>
    <row r="6621" spans="6:16">
      <c r="F6621" s="76"/>
      <c r="G6621" s="117"/>
      <c r="I6621" s="81"/>
      <c r="L6621" s="117"/>
      <c r="P6621" s="81"/>
    </row>
    <row r="6622" spans="6:16">
      <c r="F6622" s="76"/>
      <c r="G6622" s="117"/>
      <c r="I6622" s="81"/>
      <c r="L6622" s="117"/>
      <c r="P6622" s="81"/>
    </row>
    <row r="6623" spans="6:16">
      <c r="F6623" s="76"/>
      <c r="G6623" s="117"/>
      <c r="I6623" s="81"/>
      <c r="L6623" s="117"/>
      <c r="P6623" s="81"/>
    </row>
    <row r="6624" spans="6:16">
      <c r="F6624" s="76"/>
      <c r="G6624" s="117"/>
      <c r="I6624" s="81"/>
      <c r="L6624" s="117"/>
      <c r="P6624" s="81"/>
    </row>
    <row r="6625" spans="6:16">
      <c r="F6625" s="76"/>
      <c r="G6625" s="117"/>
      <c r="I6625" s="81"/>
      <c r="L6625" s="117"/>
      <c r="P6625" s="81"/>
    </row>
    <row r="6626" spans="6:16">
      <c r="F6626" s="76"/>
      <c r="G6626" s="117"/>
      <c r="I6626" s="81"/>
      <c r="L6626" s="117"/>
      <c r="P6626" s="81"/>
    </row>
    <row r="6627" spans="6:16">
      <c r="F6627" s="76"/>
      <c r="G6627" s="117"/>
      <c r="I6627" s="81"/>
      <c r="L6627" s="117"/>
      <c r="P6627" s="81"/>
    </row>
    <row r="6628" spans="6:16">
      <c r="F6628" s="76"/>
      <c r="G6628" s="117"/>
      <c r="I6628" s="81"/>
      <c r="L6628" s="117"/>
      <c r="P6628" s="81"/>
    </row>
    <row r="6629" spans="6:16">
      <c r="F6629" s="76"/>
      <c r="G6629" s="117"/>
      <c r="I6629" s="81"/>
      <c r="L6629" s="117"/>
      <c r="P6629" s="81"/>
    </row>
    <row r="6630" spans="6:16">
      <c r="F6630" s="76"/>
      <c r="G6630" s="117"/>
      <c r="I6630" s="81"/>
      <c r="L6630" s="117"/>
      <c r="P6630" s="81"/>
    </row>
    <row r="6631" spans="6:16">
      <c r="F6631" s="76"/>
      <c r="G6631" s="117"/>
      <c r="I6631" s="81"/>
      <c r="L6631" s="117"/>
      <c r="P6631" s="81"/>
    </row>
    <row r="6632" spans="6:16">
      <c r="F6632" s="76"/>
      <c r="G6632" s="117"/>
      <c r="I6632" s="81"/>
      <c r="L6632" s="117"/>
      <c r="P6632" s="81"/>
    </row>
    <row r="6633" spans="6:16">
      <c r="F6633" s="76"/>
      <c r="G6633" s="117"/>
      <c r="I6633" s="81"/>
      <c r="L6633" s="117"/>
      <c r="P6633" s="81"/>
    </row>
    <row r="6634" spans="6:16">
      <c r="F6634" s="76"/>
      <c r="G6634" s="117"/>
      <c r="I6634" s="81"/>
      <c r="L6634" s="117"/>
      <c r="P6634" s="81"/>
    </row>
    <row r="6635" spans="6:16">
      <c r="F6635" s="76"/>
      <c r="G6635" s="117"/>
      <c r="I6635" s="81"/>
      <c r="L6635" s="117"/>
      <c r="P6635" s="81"/>
    </row>
    <row r="6636" spans="6:16">
      <c r="F6636" s="76"/>
      <c r="G6636" s="117"/>
      <c r="I6636" s="81"/>
      <c r="L6636" s="117"/>
      <c r="P6636" s="81"/>
    </row>
    <row r="6637" spans="6:16">
      <c r="F6637" s="76"/>
      <c r="G6637" s="117"/>
      <c r="I6637" s="81"/>
      <c r="L6637" s="117"/>
      <c r="P6637" s="81"/>
    </row>
    <row r="6638" spans="6:16">
      <c r="F6638" s="76"/>
      <c r="G6638" s="117"/>
      <c r="I6638" s="81"/>
      <c r="L6638" s="117"/>
      <c r="P6638" s="81"/>
    </row>
    <row r="6639" spans="6:16">
      <c r="F6639" s="76"/>
      <c r="G6639" s="117"/>
      <c r="I6639" s="81"/>
      <c r="L6639" s="117"/>
      <c r="P6639" s="81"/>
    </row>
    <row r="6640" spans="6:16">
      <c r="F6640" s="76"/>
      <c r="G6640" s="117"/>
      <c r="I6640" s="81"/>
      <c r="L6640" s="117"/>
      <c r="P6640" s="81"/>
    </row>
    <row r="6641" spans="6:16">
      <c r="F6641" s="76"/>
      <c r="G6641" s="117"/>
      <c r="I6641" s="81"/>
      <c r="L6641" s="117"/>
      <c r="P6641" s="81"/>
    </row>
    <row r="6642" spans="6:16">
      <c r="F6642" s="76"/>
      <c r="G6642" s="117"/>
      <c r="I6642" s="81"/>
      <c r="L6642" s="117"/>
      <c r="P6642" s="81"/>
    </row>
    <row r="6643" spans="6:16">
      <c r="F6643" s="76"/>
      <c r="G6643" s="117"/>
      <c r="I6643" s="81"/>
      <c r="L6643" s="117"/>
      <c r="P6643" s="81"/>
    </row>
    <row r="6644" spans="6:16">
      <c r="F6644" s="76"/>
      <c r="G6644" s="117"/>
      <c r="I6644" s="81"/>
      <c r="L6644" s="117"/>
      <c r="P6644" s="81"/>
    </row>
    <row r="6645" spans="6:16">
      <c r="F6645" s="76"/>
      <c r="G6645" s="117"/>
      <c r="I6645" s="81"/>
      <c r="L6645" s="117"/>
      <c r="P6645" s="81"/>
    </row>
    <row r="6646" spans="6:16">
      <c r="F6646" s="76"/>
      <c r="G6646" s="117"/>
      <c r="I6646" s="81"/>
      <c r="L6646" s="117"/>
      <c r="P6646" s="81"/>
    </row>
    <row r="6647" spans="6:16">
      <c r="F6647" s="76"/>
      <c r="G6647" s="117"/>
      <c r="I6647" s="81"/>
      <c r="L6647" s="117"/>
      <c r="P6647" s="81"/>
    </row>
    <row r="6648" spans="6:16">
      <c r="F6648" s="76"/>
      <c r="G6648" s="117"/>
      <c r="I6648" s="81"/>
      <c r="L6648" s="117"/>
      <c r="P6648" s="81"/>
    </row>
    <row r="6649" spans="6:16">
      <c r="F6649" s="76"/>
      <c r="G6649" s="117"/>
      <c r="I6649" s="81"/>
      <c r="L6649" s="117"/>
      <c r="P6649" s="81"/>
    </row>
    <row r="6650" spans="6:16">
      <c r="F6650" s="76"/>
      <c r="G6650" s="117"/>
      <c r="I6650" s="81"/>
      <c r="L6650" s="117"/>
      <c r="P6650" s="81"/>
    </row>
    <row r="6651" spans="6:16">
      <c r="F6651" s="76"/>
      <c r="G6651" s="117"/>
      <c r="I6651" s="81"/>
      <c r="L6651" s="117"/>
      <c r="P6651" s="81"/>
    </row>
    <row r="6652" spans="6:16">
      <c r="F6652" s="76"/>
      <c r="G6652" s="117"/>
      <c r="I6652" s="81"/>
      <c r="L6652" s="117"/>
      <c r="P6652" s="81"/>
    </row>
    <row r="6653" spans="6:16">
      <c r="F6653" s="76"/>
      <c r="G6653" s="117"/>
      <c r="I6653" s="81"/>
      <c r="L6653" s="117"/>
      <c r="P6653" s="81"/>
    </row>
    <row r="6654" spans="6:16">
      <c r="F6654" s="76"/>
      <c r="G6654" s="117"/>
      <c r="I6654" s="81"/>
      <c r="L6654" s="117"/>
      <c r="P6654" s="81"/>
    </row>
    <row r="6655" spans="6:16">
      <c r="F6655" s="76"/>
      <c r="G6655" s="117"/>
      <c r="I6655" s="81"/>
      <c r="L6655" s="117"/>
      <c r="P6655" s="81"/>
    </row>
    <row r="6656" spans="6:16">
      <c r="F6656" s="76"/>
      <c r="G6656" s="117"/>
      <c r="I6656" s="81"/>
      <c r="L6656" s="117"/>
      <c r="P6656" s="81"/>
    </row>
    <row r="6657" spans="6:16">
      <c r="F6657" s="76"/>
      <c r="G6657" s="117"/>
      <c r="I6657" s="81"/>
      <c r="L6657" s="117"/>
      <c r="P6657" s="81"/>
    </row>
    <row r="6658" spans="6:16">
      <c r="F6658" s="76"/>
      <c r="G6658" s="117"/>
      <c r="I6658" s="81"/>
      <c r="L6658" s="117"/>
      <c r="P6658" s="81"/>
    </row>
    <row r="6659" spans="6:16">
      <c r="F6659" s="76"/>
      <c r="G6659" s="117"/>
      <c r="I6659" s="81"/>
      <c r="L6659" s="117"/>
      <c r="P6659" s="81"/>
    </row>
    <row r="6660" spans="6:16">
      <c r="F6660" s="76"/>
      <c r="G6660" s="117"/>
      <c r="I6660" s="81"/>
      <c r="L6660" s="117"/>
      <c r="P6660" s="81"/>
    </row>
    <row r="6661" spans="6:16">
      <c r="F6661" s="76"/>
      <c r="G6661" s="117"/>
      <c r="I6661" s="81"/>
      <c r="L6661" s="117"/>
      <c r="P6661" s="81"/>
    </row>
    <row r="6662" spans="6:16">
      <c r="F6662" s="76"/>
      <c r="G6662" s="117"/>
      <c r="I6662" s="81"/>
      <c r="L6662" s="117"/>
      <c r="P6662" s="81"/>
    </row>
    <row r="6663" spans="6:16">
      <c r="F6663" s="76"/>
      <c r="G6663" s="117"/>
      <c r="I6663" s="81"/>
      <c r="L6663" s="117"/>
      <c r="P6663" s="81"/>
    </row>
    <row r="6664" spans="6:16">
      <c r="F6664" s="76"/>
      <c r="G6664" s="117"/>
      <c r="I6664" s="81"/>
      <c r="L6664" s="117"/>
      <c r="P6664" s="81"/>
    </row>
    <row r="6665" spans="6:16">
      <c r="F6665" s="76"/>
      <c r="G6665" s="117"/>
      <c r="I6665" s="81"/>
      <c r="L6665" s="117"/>
      <c r="P6665" s="81"/>
    </row>
    <row r="6666" spans="6:16">
      <c r="F6666" s="76"/>
      <c r="G6666" s="117"/>
      <c r="I6666" s="81"/>
      <c r="L6666" s="117"/>
      <c r="P6666" s="81"/>
    </row>
    <row r="6667" spans="6:16">
      <c r="F6667" s="76"/>
      <c r="G6667" s="117"/>
      <c r="I6667" s="81"/>
      <c r="L6667" s="117"/>
      <c r="P6667" s="81"/>
    </row>
    <row r="6668" spans="6:16">
      <c r="F6668" s="76"/>
      <c r="G6668" s="117"/>
      <c r="I6668" s="81"/>
      <c r="L6668" s="117"/>
      <c r="P6668" s="81"/>
    </row>
    <row r="6669" spans="6:16">
      <c r="F6669" s="76"/>
      <c r="G6669" s="117"/>
      <c r="I6669" s="81"/>
      <c r="L6669" s="117"/>
      <c r="P6669" s="81"/>
    </row>
    <row r="6670" spans="6:16">
      <c r="F6670" s="76"/>
      <c r="G6670" s="117"/>
      <c r="I6670" s="81"/>
      <c r="L6670" s="117"/>
      <c r="P6670" s="81"/>
    </row>
    <row r="6671" spans="6:16">
      <c r="F6671" s="76"/>
      <c r="G6671" s="117"/>
      <c r="I6671" s="81"/>
      <c r="L6671" s="117"/>
      <c r="P6671" s="81"/>
    </row>
    <row r="6672" spans="6:16">
      <c r="F6672" s="76"/>
      <c r="G6672" s="117"/>
      <c r="I6672" s="81"/>
      <c r="L6672" s="117"/>
      <c r="P6672" s="81"/>
    </row>
    <row r="6673" spans="6:16">
      <c r="F6673" s="76"/>
      <c r="G6673" s="117"/>
      <c r="I6673" s="81"/>
      <c r="L6673" s="117"/>
      <c r="P6673" s="81"/>
    </row>
    <row r="6674" spans="6:16">
      <c r="F6674" s="76"/>
      <c r="G6674" s="117"/>
      <c r="I6674" s="81"/>
      <c r="L6674" s="117"/>
      <c r="P6674" s="81"/>
    </row>
    <row r="6675" spans="6:16">
      <c r="F6675" s="76"/>
      <c r="G6675" s="117"/>
      <c r="I6675" s="81"/>
      <c r="L6675" s="117"/>
      <c r="P6675" s="81"/>
    </row>
    <row r="6676" spans="6:16">
      <c r="F6676" s="76"/>
      <c r="G6676" s="117"/>
      <c r="I6676" s="81"/>
      <c r="L6676" s="117"/>
      <c r="P6676" s="81"/>
    </row>
    <row r="6677" spans="6:16">
      <c r="F6677" s="76"/>
      <c r="G6677" s="117"/>
      <c r="I6677" s="81"/>
      <c r="L6677" s="117"/>
      <c r="P6677" s="81"/>
    </row>
    <row r="6678" spans="6:16">
      <c r="F6678" s="76"/>
      <c r="G6678" s="117"/>
      <c r="I6678" s="81"/>
      <c r="L6678" s="117"/>
      <c r="P6678" s="81"/>
    </row>
    <row r="6679" spans="6:16">
      <c r="F6679" s="76"/>
      <c r="G6679" s="117"/>
      <c r="I6679" s="81"/>
      <c r="L6679" s="117"/>
      <c r="P6679" s="81"/>
    </row>
    <row r="6680" spans="6:16">
      <c r="F6680" s="76"/>
      <c r="G6680" s="117"/>
      <c r="I6680" s="81"/>
      <c r="L6680" s="117"/>
      <c r="P6680" s="81"/>
    </row>
    <row r="6681" spans="6:16">
      <c r="F6681" s="76"/>
      <c r="G6681" s="117"/>
      <c r="I6681" s="81"/>
      <c r="L6681" s="117"/>
      <c r="P6681" s="81"/>
    </row>
    <row r="6682" spans="6:16">
      <c r="F6682" s="76"/>
      <c r="G6682" s="117"/>
      <c r="I6682" s="81"/>
      <c r="L6682" s="117"/>
      <c r="P6682" s="81"/>
    </row>
    <row r="6683" spans="6:16">
      <c r="F6683" s="76"/>
      <c r="G6683" s="117"/>
      <c r="I6683" s="81"/>
      <c r="L6683" s="117"/>
      <c r="P6683" s="81"/>
    </row>
    <row r="6684" spans="6:16">
      <c r="F6684" s="76"/>
      <c r="G6684" s="117"/>
      <c r="I6684" s="81"/>
      <c r="L6684" s="117"/>
      <c r="P6684" s="81"/>
    </row>
    <row r="6685" spans="6:16">
      <c r="F6685" s="76"/>
      <c r="G6685" s="117"/>
      <c r="I6685" s="81"/>
      <c r="L6685" s="117"/>
      <c r="P6685" s="81"/>
    </row>
    <row r="6686" spans="6:16">
      <c r="F6686" s="76"/>
      <c r="G6686" s="117"/>
      <c r="I6686" s="81"/>
      <c r="L6686" s="117"/>
      <c r="P6686" s="81"/>
    </row>
    <row r="6687" spans="6:16">
      <c r="F6687" s="76"/>
      <c r="G6687" s="117"/>
      <c r="I6687" s="81"/>
      <c r="L6687" s="117"/>
      <c r="P6687" s="81"/>
    </row>
    <row r="6688" spans="6:16">
      <c r="F6688" s="76"/>
      <c r="G6688" s="117"/>
      <c r="I6688" s="81"/>
      <c r="L6688" s="117"/>
      <c r="P6688" s="81"/>
    </row>
    <row r="6689" spans="6:16">
      <c r="F6689" s="76"/>
      <c r="G6689" s="117"/>
      <c r="I6689" s="81"/>
      <c r="L6689" s="117"/>
      <c r="P6689" s="81"/>
    </row>
    <row r="6690" spans="6:16">
      <c r="F6690" s="76"/>
      <c r="G6690" s="117"/>
      <c r="I6690" s="81"/>
      <c r="L6690" s="117"/>
      <c r="P6690" s="81"/>
    </row>
    <row r="6691" spans="6:16">
      <c r="F6691" s="76"/>
      <c r="G6691" s="117"/>
      <c r="I6691" s="81"/>
      <c r="L6691" s="117"/>
      <c r="P6691" s="81"/>
    </row>
    <row r="6692" spans="6:16">
      <c r="F6692" s="76"/>
      <c r="G6692" s="117"/>
      <c r="I6692" s="81"/>
      <c r="L6692" s="117"/>
      <c r="P6692" s="81"/>
    </row>
    <row r="6693" spans="6:16">
      <c r="F6693" s="76"/>
      <c r="G6693" s="117"/>
      <c r="I6693" s="81"/>
      <c r="L6693" s="117"/>
      <c r="P6693" s="81"/>
    </row>
    <row r="6694" spans="6:16">
      <c r="F6694" s="76"/>
      <c r="G6694" s="117"/>
      <c r="I6694" s="81"/>
      <c r="L6694" s="117"/>
      <c r="P6694" s="81"/>
    </row>
    <row r="6695" spans="6:16">
      <c r="F6695" s="76"/>
      <c r="G6695" s="117"/>
      <c r="I6695" s="81"/>
      <c r="L6695" s="117"/>
      <c r="P6695" s="81"/>
    </row>
    <row r="6696" spans="6:16">
      <c r="F6696" s="76"/>
      <c r="G6696" s="117"/>
      <c r="I6696" s="81"/>
      <c r="L6696" s="117"/>
      <c r="P6696" s="81"/>
    </row>
    <row r="6697" spans="6:16">
      <c r="F6697" s="76"/>
      <c r="G6697" s="117"/>
      <c r="I6697" s="81"/>
      <c r="L6697" s="117"/>
      <c r="P6697" s="81"/>
    </row>
    <row r="6698" spans="6:16">
      <c r="F6698" s="76"/>
      <c r="G6698" s="117"/>
      <c r="I6698" s="81"/>
      <c r="L6698" s="117"/>
      <c r="P6698" s="81"/>
    </row>
    <row r="6699" spans="6:16">
      <c r="F6699" s="76"/>
      <c r="G6699" s="117"/>
      <c r="I6699" s="81"/>
      <c r="L6699" s="117"/>
      <c r="P6699" s="81"/>
    </row>
    <row r="6700" spans="6:16">
      <c r="F6700" s="76"/>
      <c r="G6700" s="117"/>
      <c r="I6700" s="81"/>
      <c r="L6700" s="117"/>
      <c r="P6700" s="81"/>
    </row>
    <row r="6701" spans="6:16">
      <c r="F6701" s="76"/>
      <c r="G6701" s="117"/>
      <c r="I6701" s="81"/>
      <c r="L6701" s="117"/>
      <c r="P6701" s="81"/>
    </row>
    <row r="6702" spans="6:16">
      <c r="F6702" s="76"/>
      <c r="G6702" s="117"/>
      <c r="I6702" s="81"/>
      <c r="L6702" s="117"/>
      <c r="P6702" s="81"/>
    </row>
    <row r="6703" spans="6:16">
      <c r="F6703" s="76"/>
      <c r="G6703" s="117"/>
      <c r="I6703" s="81"/>
      <c r="L6703" s="117"/>
      <c r="P6703" s="81"/>
    </row>
    <row r="6704" spans="6:16">
      <c r="F6704" s="76"/>
      <c r="G6704" s="117"/>
      <c r="I6704" s="81"/>
      <c r="L6704" s="117"/>
      <c r="P6704" s="81"/>
    </row>
    <row r="6705" spans="6:16">
      <c r="F6705" s="76"/>
      <c r="G6705" s="117"/>
      <c r="I6705" s="81"/>
      <c r="L6705" s="117"/>
      <c r="P6705" s="81"/>
    </row>
    <row r="6706" spans="6:16">
      <c r="F6706" s="76"/>
      <c r="G6706" s="117"/>
      <c r="I6706" s="81"/>
      <c r="L6706" s="117"/>
      <c r="P6706" s="81"/>
    </row>
    <row r="6707" spans="6:16">
      <c r="F6707" s="76"/>
      <c r="G6707" s="117"/>
      <c r="I6707" s="81"/>
      <c r="L6707" s="117"/>
      <c r="P6707" s="81"/>
    </row>
    <row r="6708" spans="6:16">
      <c r="F6708" s="76"/>
      <c r="G6708" s="117"/>
      <c r="I6708" s="81"/>
      <c r="L6708" s="117"/>
      <c r="P6708" s="81"/>
    </row>
    <row r="6709" spans="6:16">
      <c r="F6709" s="76"/>
      <c r="G6709" s="117"/>
      <c r="I6709" s="81"/>
      <c r="L6709" s="117"/>
      <c r="P6709" s="81"/>
    </row>
    <row r="6710" spans="6:16">
      <c r="F6710" s="76"/>
      <c r="G6710" s="117"/>
      <c r="I6710" s="81"/>
      <c r="L6710" s="117"/>
      <c r="P6710" s="81"/>
    </row>
    <row r="6711" spans="6:16">
      <c r="F6711" s="76"/>
      <c r="G6711" s="117"/>
      <c r="I6711" s="81"/>
      <c r="L6711" s="117"/>
      <c r="P6711" s="81"/>
    </row>
    <row r="6712" spans="6:16">
      <c r="F6712" s="76"/>
      <c r="G6712" s="117"/>
      <c r="I6712" s="81"/>
      <c r="L6712" s="117"/>
      <c r="P6712" s="81"/>
    </row>
    <row r="6713" spans="6:16">
      <c r="F6713" s="76"/>
      <c r="G6713" s="117"/>
      <c r="I6713" s="81"/>
      <c r="L6713" s="117"/>
      <c r="P6713" s="81"/>
    </row>
    <row r="6714" spans="6:16">
      <c r="F6714" s="76"/>
      <c r="G6714" s="117"/>
      <c r="I6714" s="81"/>
      <c r="L6714" s="117"/>
      <c r="P6714" s="81"/>
    </row>
    <row r="6715" spans="6:16">
      <c r="F6715" s="76"/>
      <c r="G6715" s="117"/>
      <c r="I6715" s="81"/>
      <c r="L6715" s="117"/>
      <c r="P6715" s="81"/>
    </row>
    <row r="6716" spans="6:16">
      <c r="F6716" s="76"/>
      <c r="G6716" s="117"/>
      <c r="I6716" s="81"/>
      <c r="L6716" s="117"/>
      <c r="P6716" s="81"/>
    </row>
    <row r="6717" spans="6:16">
      <c r="F6717" s="76"/>
      <c r="G6717" s="117"/>
      <c r="I6717" s="81"/>
      <c r="L6717" s="117"/>
      <c r="P6717" s="81"/>
    </row>
    <row r="6718" spans="6:16">
      <c r="F6718" s="76"/>
      <c r="G6718" s="117"/>
      <c r="I6718" s="81"/>
      <c r="L6718" s="117"/>
      <c r="P6718" s="81"/>
    </row>
    <row r="6719" spans="6:16">
      <c r="F6719" s="76"/>
      <c r="G6719" s="117"/>
      <c r="I6719" s="81"/>
      <c r="L6719" s="117"/>
      <c r="P6719" s="81"/>
    </row>
    <row r="6720" spans="6:16">
      <c r="F6720" s="76"/>
      <c r="G6720" s="117"/>
      <c r="I6720" s="81"/>
      <c r="L6720" s="117"/>
      <c r="P6720" s="81"/>
    </row>
    <row r="6721" spans="6:16">
      <c r="F6721" s="76"/>
      <c r="G6721" s="117"/>
      <c r="I6721" s="81"/>
      <c r="L6721" s="117"/>
      <c r="P6721" s="81"/>
    </row>
    <row r="6722" spans="6:16">
      <c r="F6722" s="76"/>
      <c r="G6722" s="117"/>
      <c r="I6722" s="81"/>
      <c r="L6722" s="117"/>
      <c r="P6722" s="81"/>
    </row>
    <row r="6723" spans="6:16">
      <c r="F6723" s="76"/>
      <c r="G6723" s="117"/>
      <c r="I6723" s="81"/>
      <c r="L6723" s="117"/>
      <c r="P6723" s="81"/>
    </row>
    <row r="6724" spans="6:16">
      <c r="F6724" s="76"/>
      <c r="G6724" s="117"/>
      <c r="I6724" s="81"/>
      <c r="L6724" s="117"/>
      <c r="P6724" s="81"/>
    </row>
    <row r="6725" spans="6:16">
      <c r="F6725" s="76"/>
      <c r="G6725" s="117"/>
      <c r="I6725" s="81"/>
      <c r="L6725" s="117"/>
      <c r="P6725" s="81"/>
    </row>
    <row r="6726" spans="6:16">
      <c r="F6726" s="76"/>
      <c r="G6726" s="117"/>
      <c r="I6726" s="81"/>
      <c r="L6726" s="117"/>
      <c r="P6726" s="81"/>
    </row>
    <row r="6727" spans="6:16">
      <c r="F6727" s="76"/>
      <c r="G6727" s="117"/>
      <c r="I6727" s="81"/>
      <c r="L6727" s="117"/>
      <c r="P6727" s="81"/>
    </row>
    <row r="6728" spans="6:16">
      <c r="F6728" s="76"/>
      <c r="G6728" s="117"/>
      <c r="I6728" s="81"/>
      <c r="L6728" s="117"/>
      <c r="P6728" s="81"/>
    </row>
    <row r="6729" spans="6:16">
      <c r="F6729" s="76"/>
      <c r="G6729" s="117"/>
      <c r="I6729" s="81"/>
      <c r="L6729" s="117"/>
      <c r="P6729" s="81"/>
    </row>
    <row r="6730" spans="6:16">
      <c r="F6730" s="76"/>
      <c r="G6730" s="117"/>
      <c r="I6730" s="81"/>
      <c r="L6730" s="117"/>
      <c r="P6730" s="81"/>
    </row>
    <row r="6731" spans="6:16">
      <c r="F6731" s="76"/>
      <c r="G6731" s="117"/>
      <c r="I6731" s="81"/>
      <c r="L6731" s="117"/>
      <c r="P6731" s="81"/>
    </row>
    <row r="6732" spans="6:16">
      <c r="F6732" s="76"/>
      <c r="G6732" s="117"/>
      <c r="I6732" s="81"/>
      <c r="L6732" s="117"/>
      <c r="P6732" s="81"/>
    </row>
    <row r="6733" spans="6:16">
      <c r="F6733" s="76"/>
      <c r="G6733" s="117"/>
      <c r="I6733" s="81"/>
      <c r="L6733" s="117"/>
      <c r="P6733" s="81"/>
    </row>
    <row r="6734" spans="6:16">
      <c r="F6734" s="76"/>
      <c r="G6734" s="117"/>
      <c r="I6734" s="81"/>
      <c r="L6734" s="117"/>
      <c r="P6734" s="81"/>
    </row>
    <row r="6735" spans="6:16">
      <c r="F6735" s="76"/>
      <c r="G6735" s="117"/>
      <c r="I6735" s="81"/>
      <c r="L6735" s="117"/>
      <c r="P6735" s="81"/>
    </row>
    <row r="6736" spans="6:16">
      <c r="F6736" s="76"/>
      <c r="G6736" s="117"/>
      <c r="I6736" s="81"/>
      <c r="L6736" s="117"/>
      <c r="P6736" s="81"/>
    </row>
    <row r="6737" spans="6:16">
      <c r="F6737" s="76"/>
      <c r="G6737" s="117"/>
      <c r="I6737" s="81"/>
      <c r="L6737" s="117"/>
      <c r="P6737" s="81"/>
    </row>
    <row r="6738" spans="6:16">
      <c r="F6738" s="76"/>
      <c r="G6738" s="117"/>
      <c r="I6738" s="81"/>
      <c r="L6738" s="117"/>
      <c r="P6738" s="81"/>
    </row>
    <row r="6739" spans="6:16">
      <c r="F6739" s="76"/>
      <c r="G6739" s="117"/>
      <c r="I6739" s="81"/>
      <c r="L6739" s="117"/>
      <c r="P6739" s="81"/>
    </row>
    <row r="6740" spans="6:16">
      <c r="F6740" s="76"/>
      <c r="G6740" s="117"/>
      <c r="I6740" s="81"/>
      <c r="L6740" s="117"/>
      <c r="P6740" s="81"/>
    </row>
    <row r="6741" spans="6:16">
      <c r="F6741" s="76"/>
      <c r="G6741" s="117"/>
      <c r="I6741" s="81"/>
      <c r="L6741" s="117"/>
      <c r="P6741" s="81"/>
    </row>
    <row r="6742" spans="6:16">
      <c r="F6742" s="76"/>
      <c r="G6742" s="117"/>
      <c r="I6742" s="81"/>
      <c r="L6742" s="117"/>
      <c r="P6742" s="81"/>
    </row>
    <row r="6743" spans="6:16">
      <c r="F6743" s="76"/>
      <c r="G6743" s="117"/>
      <c r="I6743" s="81"/>
      <c r="L6743" s="117"/>
      <c r="P6743" s="81"/>
    </row>
    <row r="6744" spans="6:16">
      <c r="F6744" s="76"/>
      <c r="G6744" s="117"/>
      <c r="I6744" s="81"/>
      <c r="L6744" s="117"/>
      <c r="P6744" s="81"/>
    </row>
    <row r="6745" spans="6:16">
      <c r="F6745" s="76"/>
      <c r="G6745" s="117"/>
      <c r="I6745" s="81"/>
      <c r="L6745" s="117"/>
      <c r="P6745" s="81"/>
    </row>
    <row r="6746" spans="6:16">
      <c r="F6746" s="76"/>
      <c r="G6746" s="117"/>
      <c r="I6746" s="81"/>
      <c r="L6746" s="117"/>
      <c r="P6746" s="81"/>
    </row>
    <row r="6747" spans="6:16">
      <c r="F6747" s="76"/>
      <c r="G6747" s="117"/>
      <c r="I6747" s="81"/>
      <c r="L6747" s="117"/>
      <c r="P6747" s="81"/>
    </row>
    <row r="6748" spans="6:16">
      <c r="F6748" s="76"/>
      <c r="G6748" s="117"/>
      <c r="I6748" s="81"/>
      <c r="L6748" s="117"/>
      <c r="P6748" s="81"/>
    </row>
    <row r="6749" spans="6:16">
      <c r="F6749" s="76"/>
      <c r="G6749" s="117"/>
      <c r="I6749" s="81"/>
      <c r="L6749" s="117"/>
      <c r="P6749" s="81"/>
    </row>
    <row r="6750" spans="6:16">
      <c r="F6750" s="76"/>
      <c r="G6750" s="117"/>
      <c r="I6750" s="81"/>
      <c r="L6750" s="117"/>
      <c r="P6750" s="81"/>
    </row>
    <row r="6751" spans="6:16">
      <c r="F6751" s="76"/>
      <c r="G6751" s="117"/>
      <c r="I6751" s="81"/>
      <c r="L6751" s="117"/>
      <c r="P6751" s="81"/>
    </row>
    <row r="6752" spans="6:16">
      <c r="F6752" s="76"/>
      <c r="G6752" s="117"/>
      <c r="I6752" s="81"/>
      <c r="L6752" s="117"/>
      <c r="P6752" s="81"/>
    </row>
    <row r="6753" spans="6:16">
      <c r="F6753" s="76"/>
      <c r="G6753" s="117"/>
      <c r="I6753" s="81"/>
      <c r="L6753" s="117"/>
      <c r="P6753" s="81"/>
    </row>
    <row r="6754" spans="6:16">
      <c r="F6754" s="76"/>
      <c r="G6754" s="117"/>
      <c r="I6754" s="81"/>
      <c r="L6754" s="117"/>
      <c r="P6754" s="81"/>
    </row>
    <row r="6755" spans="6:16">
      <c r="F6755" s="76"/>
      <c r="G6755" s="117"/>
      <c r="I6755" s="81"/>
      <c r="L6755" s="117"/>
      <c r="P6755" s="81"/>
    </row>
    <row r="6756" spans="6:16">
      <c r="F6756" s="76"/>
      <c r="G6756" s="117"/>
      <c r="I6756" s="81"/>
      <c r="L6756" s="117"/>
      <c r="P6756" s="81"/>
    </row>
    <row r="6757" spans="6:16">
      <c r="F6757" s="76"/>
      <c r="G6757" s="117"/>
      <c r="I6757" s="81"/>
      <c r="L6757" s="117"/>
      <c r="P6757" s="81"/>
    </row>
    <row r="6758" spans="6:16">
      <c r="F6758" s="76"/>
      <c r="G6758" s="117"/>
      <c r="I6758" s="81"/>
      <c r="L6758" s="117"/>
      <c r="P6758" s="81"/>
    </row>
    <row r="6759" spans="6:16">
      <c r="F6759" s="76"/>
      <c r="G6759" s="117"/>
      <c r="I6759" s="81"/>
      <c r="L6759" s="117"/>
      <c r="P6759" s="81"/>
    </row>
    <row r="6760" spans="6:16">
      <c r="F6760" s="76"/>
      <c r="G6760" s="117"/>
      <c r="I6760" s="81"/>
      <c r="L6760" s="117"/>
      <c r="P6760" s="81"/>
    </row>
    <row r="6761" spans="6:16">
      <c r="F6761" s="76"/>
      <c r="G6761" s="117"/>
      <c r="I6761" s="81"/>
      <c r="L6761" s="117"/>
      <c r="P6761" s="81"/>
    </row>
    <row r="6762" spans="6:16">
      <c r="F6762" s="76"/>
      <c r="G6762" s="117"/>
      <c r="I6762" s="81"/>
      <c r="L6762" s="117"/>
      <c r="P6762" s="81"/>
    </row>
    <row r="6763" spans="6:16">
      <c r="F6763" s="76"/>
      <c r="G6763" s="117"/>
      <c r="I6763" s="81"/>
      <c r="L6763" s="117"/>
      <c r="P6763" s="81"/>
    </row>
    <row r="6764" spans="6:16">
      <c r="F6764" s="76"/>
      <c r="G6764" s="117"/>
      <c r="I6764" s="81"/>
      <c r="L6764" s="117"/>
      <c r="P6764" s="81"/>
    </row>
    <row r="6765" spans="6:16">
      <c r="F6765" s="76"/>
      <c r="G6765" s="117"/>
      <c r="I6765" s="81"/>
      <c r="L6765" s="117"/>
      <c r="P6765" s="81"/>
    </row>
    <row r="6766" spans="6:16">
      <c r="F6766" s="76"/>
      <c r="G6766" s="117"/>
      <c r="I6766" s="81"/>
      <c r="L6766" s="117"/>
      <c r="P6766" s="81"/>
    </row>
    <row r="6767" spans="6:16">
      <c r="F6767" s="76"/>
      <c r="G6767" s="117"/>
      <c r="I6767" s="81"/>
      <c r="L6767" s="117"/>
      <c r="P6767" s="81"/>
    </row>
    <row r="6768" spans="6:16">
      <c r="F6768" s="76"/>
      <c r="G6768" s="117"/>
      <c r="I6768" s="81"/>
      <c r="L6768" s="117"/>
      <c r="P6768" s="81"/>
    </row>
    <row r="6769" spans="6:16">
      <c r="F6769" s="76"/>
      <c r="G6769" s="117"/>
      <c r="I6769" s="81"/>
      <c r="L6769" s="117"/>
      <c r="P6769" s="81"/>
    </row>
    <row r="6770" spans="6:16">
      <c r="F6770" s="76"/>
      <c r="G6770" s="117"/>
      <c r="I6770" s="81"/>
      <c r="L6770" s="117"/>
      <c r="P6770" s="81"/>
    </row>
    <row r="6771" spans="6:16">
      <c r="F6771" s="76"/>
      <c r="G6771" s="117"/>
      <c r="I6771" s="81"/>
      <c r="L6771" s="117"/>
      <c r="P6771" s="81"/>
    </row>
    <row r="6772" spans="6:16">
      <c r="F6772" s="76"/>
      <c r="G6772" s="117"/>
      <c r="I6772" s="81"/>
      <c r="L6772" s="117"/>
      <c r="P6772" s="81"/>
    </row>
    <row r="6773" spans="6:16">
      <c r="F6773" s="76"/>
      <c r="G6773" s="117"/>
      <c r="I6773" s="81"/>
      <c r="L6773" s="117"/>
      <c r="P6773" s="81"/>
    </row>
    <row r="6774" spans="6:16">
      <c r="F6774" s="76"/>
      <c r="G6774" s="117"/>
      <c r="I6774" s="81"/>
      <c r="L6774" s="117"/>
      <c r="P6774" s="81"/>
    </row>
    <row r="6775" spans="6:16">
      <c r="F6775" s="76"/>
      <c r="G6775" s="117"/>
      <c r="I6775" s="81"/>
      <c r="L6775" s="117"/>
      <c r="P6775" s="81"/>
    </row>
    <row r="6776" spans="6:16">
      <c r="F6776" s="76"/>
      <c r="G6776" s="117"/>
      <c r="I6776" s="81"/>
      <c r="L6776" s="117"/>
      <c r="P6776" s="81"/>
    </row>
    <row r="6777" spans="6:16">
      <c r="F6777" s="76"/>
      <c r="G6777" s="117"/>
      <c r="I6777" s="81"/>
      <c r="L6777" s="117"/>
      <c r="P6777" s="81"/>
    </row>
    <row r="6778" spans="6:16">
      <c r="F6778" s="76"/>
      <c r="G6778" s="117"/>
      <c r="I6778" s="81"/>
      <c r="L6778" s="117"/>
      <c r="P6778" s="81"/>
    </row>
    <row r="6779" spans="6:16">
      <c r="F6779" s="76"/>
      <c r="G6779" s="117"/>
      <c r="I6779" s="81"/>
      <c r="L6779" s="117"/>
      <c r="P6779" s="81"/>
    </row>
    <row r="6780" spans="6:16">
      <c r="F6780" s="76"/>
      <c r="G6780" s="117"/>
      <c r="I6780" s="81"/>
      <c r="L6780" s="117"/>
      <c r="P6780" s="81"/>
    </row>
    <row r="6781" spans="6:16">
      <c r="F6781" s="76"/>
      <c r="G6781" s="117"/>
      <c r="I6781" s="81"/>
      <c r="L6781" s="117"/>
      <c r="P6781" s="81"/>
    </row>
    <row r="6782" spans="6:16">
      <c r="F6782" s="76"/>
      <c r="G6782" s="117"/>
      <c r="I6782" s="81"/>
      <c r="L6782" s="117"/>
      <c r="P6782" s="81"/>
    </row>
    <row r="6783" spans="6:16">
      <c r="F6783" s="76"/>
      <c r="G6783" s="117"/>
      <c r="I6783" s="81"/>
      <c r="L6783" s="117"/>
      <c r="P6783" s="81"/>
    </row>
    <row r="6784" spans="6:16">
      <c r="F6784" s="76"/>
      <c r="G6784" s="117"/>
      <c r="I6784" s="81"/>
      <c r="L6784" s="117"/>
      <c r="P6784" s="81"/>
    </row>
    <row r="6785" spans="6:16">
      <c r="F6785" s="76"/>
      <c r="G6785" s="117"/>
      <c r="I6785" s="81"/>
      <c r="L6785" s="117"/>
      <c r="P6785" s="81"/>
    </row>
    <row r="6786" spans="6:16">
      <c r="F6786" s="76"/>
      <c r="G6786" s="117"/>
      <c r="I6786" s="81"/>
      <c r="L6786" s="117"/>
      <c r="P6786" s="81"/>
    </row>
    <row r="6787" spans="6:16">
      <c r="F6787" s="76"/>
      <c r="G6787" s="117"/>
      <c r="I6787" s="81"/>
      <c r="L6787" s="117"/>
      <c r="P6787" s="81"/>
    </row>
    <row r="6788" spans="6:16">
      <c r="F6788" s="76"/>
      <c r="G6788" s="117"/>
      <c r="I6788" s="81"/>
      <c r="L6788" s="117"/>
      <c r="P6788" s="81"/>
    </row>
    <row r="6789" spans="6:16">
      <c r="F6789" s="76"/>
      <c r="G6789" s="117"/>
      <c r="I6789" s="81"/>
      <c r="L6789" s="117"/>
      <c r="P6789" s="81"/>
    </row>
    <row r="6790" spans="6:16">
      <c r="F6790" s="76"/>
      <c r="G6790" s="117"/>
      <c r="I6790" s="81"/>
      <c r="L6790" s="117"/>
      <c r="P6790" s="81"/>
    </row>
    <row r="6791" spans="6:16">
      <c r="F6791" s="76"/>
      <c r="G6791" s="117"/>
      <c r="I6791" s="81"/>
      <c r="L6791" s="117"/>
      <c r="P6791" s="81"/>
    </row>
    <row r="6792" spans="6:16">
      <c r="F6792" s="76"/>
      <c r="G6792" s="117"/>
      <c r="I6792" s="81"/>
      <c r="L6792" s="117"/>
      <c r="P6792" s="81"/>
    </row>
    <row r="6793" spans="6:16">
      <c r="F6793" s="76"/>
      <c r="G6793" s="117"/>
      <c r="I6793" s="81"/>
      <c r="L6793" s="117"/>
      <c r="P6793" s="81"/>
    </row>
    <row r="6794" spans="6:16">
      <c r="F6794" s="76"/>
      <c r="G6794" s="117"/>
      <c r="I6794" s="81"/>
      <c r="L6794" s="117"/>
      <c r="P6794" s="81"/>
    </row>
    <row r="6795" spans="6:16">
      <c r="F6795" s="76"/>
      <c r="G6795" s="117"/>
      <c r="I6795" s="81"/>
      <c r="L6795" s="117"/>
      <c r="P6795" s="81"/>
    </row>
    <row r="6796" spans="6:16">
      <c r="F6796" s="76"/>
      <c r="G6796" s="117"/>
      <c r="I6796" s="81"/>
      <c r="L6796" s="117"/>
      <c r="P6796" s="81"/>
    </row>
    <row r="6797" spans="6:16">
      <c r="F6797" s="76"/>
      <c r="G6797" s="117"/>
      <c r="I6797" s="81"/>
      <c r="L6797" s="117"/>
      <c r="P6797" s="81"/>
    </row>
    <row r="6798" spans="6:16">
      <c r="F6798" s="76"/>
      <c r="G6798" s="117"/>
      <c r="I6798" s="81"/>
      <c r="L6798" s="117"/>
      <c r="P6798" s="81"/>
    </row>
    <row r="6799" spans="6:16">
      <c r="F6799" s="76"/>
      <c r="G6799" s="117"/>
      <c r="I6799" s="81"/>
      <c r="L6799" s="117"/>
      <c r="P6799" s="81"/>
    </row>
    <row r="6800" spans="6:16">
      <c r="F6800" s="76"/>
      <c r="G6800" s="117"/>
      <c r="I6800" s="81"/>
      <c r="L6800" s="117"/>
      <c r="P6800" s="81"/>
    </row>
    <row r="6801" spans="6:16">
      <c r="F6801" s="76"/>
      <c r="G6801" s="117"/>
      <c r="I6801" s="81"/>
      <c r="L6801" s="117"/>
      <c r="P6801" s="81"/>
    </row>
    <row r="6802" spans="6:16">
      <c r="F6802" s="76"/>
      <c r="G6802" s="117"/>
      <c r="I6802" s="81"/>
      <c r="L6802" s="117"/>
      <c r="P6802" s="81"/>
    </row>
    <row r="6803" spans="6:16">
      <c r="F6803" s="76"/>
      <c r="G6803" s="117"/>
      <c r="I6803" s="81"/>
      <c r="L6803" s="117"/>
      <c r="P6803" s="81"/>
    </row>
    <row r="6804" spans="6:16">
      <c r="F6804" s="76"/>
      <c r="G6804" s="117"/>
      <c r="I6804" s="81"/>
      <c r="L6804" s="117"/>
      <c r="P6804" s="81"/>
    </row>
    <row r="6805" spans="6:16">
      <c r="F6805" s="76"/>
      <c r="G6805" s="117"/>
      <c r="I6805" s="81"/>
      <c r="L6805" s="117"/>
      <c r="P6805" s="81"/>
    </row>
    <row r="6806" spans="6:16">
      <c r="F6806" s="76"/>
      <c r="G6806" s="117"/>
      <c r="I6806" s="81"/>
      <c r="L6806" s="117"/>
      <c r="P6806" s="81"/>
    </row>
    <row r="6807" spans="6:16">
      <c r="F6807" s="76"/>
      <c r="G6807" s="117"/>
      <c r="I6807" s="81"/>
      <c r="L6807" s="117"/>
      <c r="P6807" s="81"/>
    </row>
    <row r="6808" spans="6:16">
      <c r="F6808" s="76"/>
      <c r="G6808" s="117"/>
      <c r="I6808" s="81"/>
      <c r="L6808" s="117"/>
      <c r="P6808" s="81"/>
    </row>
    <row r="6809" spans="6:16">
      <c r="F6809" s="76"/>
      <c r="G6809" s="117"/>
      <c r="I6809" s="81"/>
      <c r="L6809" s="117"/>
      <c r="P6809" s="81"/>
    </row>
    <row r="6810" spans="6:16">
      <c r="F6810" s="76"/>
      <c r="G6810" s="117"/>
      <c r="I6810" s="81"/>
      <c r="L6810" s="117"/>
      <c r="P6810" s="81"/>
    </row>
    <row r="6811" spans="6:16">
      <c r="F6811" s="76"/>
      <c r="G6811" s="117"/>
      <c r="I6811" s="81"/>
      <c r="L6811" s="117"/>
      <c r="P6811" s="81"/>
    </row>
    <row r="6812" spans="6:16">
      <c r="F6812" s="76"/>
      <c r="G6812" s="117"/>
      <c r="I6812" s="81"/>
      <c r="L6812" s="117"/>
      <c r="P6812" s="81"/>
    </row>
    <row r="6813" spans="6:16">
      <c r="F6813" s="76"/>
      <c r="G6813" s="117"/>
      <c r="I6813" s="81"/>
      <c r="L6813" s="117"/>
      <c r="P6813" s="81"/>
    </row>
    <row r="6814" spans="6:16">
      <c r="F6814" s="76"/>
      <c r="G6814" s="117"/>
      <c r="I6814" s="81"/>
      <c r="L6814" s="117"/>
      <c r="P6814" s="81"/>
    </row>
    <row r="6815" spans="6:16">
      <c r="F6815" s="76"/>
      <c r="G6815" s="117"/>
      <c r="I6815" s="81"/>
      <c r="L6815" s="117"/>
      <c r="P6815" s="81"/>
    </row>
    <row r="6816" spans="6:16">
      <c r="F6816" s="76"/>
      <c r="G6816" s="117"/>
      <c r="I6816" s="81"/>
      <c r="L6816" s="117"/>
      <c r="P6816" s="81"/>
    </row>
    <row r="6817" spans="6:16">
      <c r="F6817" s="76"/>
      <c r="G6817" s="117"/>
      <c r="I6817" s="81"/>
      <c r="L6817" s="117"/>
      <c r="P6817" s="81"/>
    </row>
    <row r="6818" spans="6:16">
      <c r="F6818" s="76"/>
      <c r="G6818" s="117"/>
      <c r="I6818" s="81"/>
      <c r="L6818" s="117"/>
      <c r="P6818" s="81"/>
    </row>
    <row r="6819" spans="6:16">
      <c r="F6819" s="76"/>
      <c r="G6819" s="117"/>
      <c r="I6819" s="81"/>
      <c r="L6819" s="117"/>
      <c r="P6819" s="81"/>
    </row>
    <row r="6820" spans="6:16">
      <c r="F6820" s="76"/>
      <c r="G6820" s="117"/>
      <c r="I6820" s="81"/>
      <c r="L6820" s="117"/>
      <c r="P6820" s="81"/>
    </row>
    <row r="6821" spans="6:16">
      <c r="F6821" s="76"/>
      <c r="G6821" s="117"/>
      <c r="I6821" s="81"/>
      <c r="L6821" s="117"/>
      <c r="P6821" s="81"/>
    </row>
    <row r="6822" spans="6:16">
      <c r="F6822" s="76"/>
      <c r="G6822" s="117"/>
      <c r="I6822" s="81"/>
      <c r="L6822" s="117"/>
      <c r="P6822" s="81"/>
    </row>
    <row r="6823" spans="6:16">
      <c r="F6823" s="76"/>
      <c r="G6823" s="117"/>
      <c r="I6823" s="81"/>
      <c r="L6823" s="117"/>
      <c r="P6823" s="81"/>
    </row>
    <row r="6824" spans="6:16">
      <c r="F6824" s="76"/>
      <c r="G6824" s="117"/>
      <c r="I6824" s="81"/>
      <c r="L6824" s="117"/>
      <c r="P6824" s="81"/>
    </row>
    <row r="6825" spans="6:16">
      <c r="F6825" s="76"/>
      <c r="G6825" s="117"/>
      <c r="I6825" s="81"/>
      <c r="L6825" s="117"/>
      <c r="P6825" s="81"/>
    </row>
    <row r="6826" spans="6:16">
      <c r="F6826" s="76"/>
      <c r="G6826" s="117"/>
      <c r="I6826" s="81"/>
      <c r="L6826" s="117"/>
      <c r="P6826" s="81"/>
    </row>
    <row r="6827" spans="6:16">
      <c r="F6827" s="76"/>
      <c r="G6827" s="117"/>
      <c r="I6827" s="81"/>
      <c r="L6827" s="117"/>
      <c r="P6827" s="81"/>
    </row>
    <row r="6828" spans="6:16">
      <c r="F6828" s="76"/>
      <c r="G6828" s="117"/>
      <c r="I6828" s="81"/>
      <c r="L6828" s="117"/>
      <c r="P6828" s="81"/>
    </row>
    <row r="6829" spans="6:16">
      <c r="F6829" s="76"/>
      <c r="G6829" s="117"/>
      <c r="I6829" s="81"/>
      <c r="L6829" s="117"/>
      <c r="P6829" s="81"/>
    </row>
    <row r="6830" spans="6:16">
      <c r="F6830" s="76"/>
      <c r="G6830" s="117"/>
      <c r="I6830" s="81"/>
      <c r="L6830" s="117"/>
      <c r="P6830" s="81"/>
    </row>
    <row r="6831" spans="6:16">
      <c r="F6831" s="76"/>
      <c r="G6831" s="117"/>
      <c r="I6831" s="81"/>
      <c r="L6831" s="117"/>
      <c r="P6831" s="81"/>
    </row>
    <row r="6832" spans="6:16">
      <c r="F6832" s="76"/>
      <c r="G6832" s="117"/>
      <c r="I6832" s="81"/>
      <c r="L6832" s="117"/>
      <c r="P6832" s="81"/>
    </row>
    <row r="6833" spans="6:16">
      <c r="F6833" s="76"/>
      <c r="G6833" s="117"/>
      <c r="I6833" s="81"/>
      <c r="L6833" s="117"/>
      <c r="P6833" s="81"/>
    </row>
    <row r="6834" spans="6:16">
      <c r="F6834" s="76"/>
      <c r="G6834" s="117"/>
      <c r="I6834" s="81"/>
      <c r="L6834" s="117"/>
      <c r="P6834" s="81"/>
    </row>
    <row r="6835" spans="6:16">
      <c r="F6835" s="76"/>
      <c r="G6835" s="117"/>
      <c r="I6835" s="81"/>
      <c r="L6835" s="117"/>
      <c r="P6835" s="81"/>
    </row>
    <row r="6836" spans="6:16">
      <c r="F6836" s="76"/>
      <c r="G6836" s="117"/>
      <c r="I6836" s="81"/>
      <c r="L6836" s="117"/>
      <c r="P6836" s="81"/>
    </row>
    <row r="6837" spans="6:16">
      <c r="F6837" s="76"/>
      <c r="G6837" s="117"/>
      <c r="I6837" s="81"/>
      <c r="L6837" s="117"/>
      <c r="P6837" s="81"/>
    </row>
    <row r="6838" spans="6:16">
      <c r="F6838" s="76"/>
      <c r="G6838" s="117"/>
      <c r="I6838" s="81"/>
      <c r="L6838" s="117"/>
      <c r="P6838" s="81"/>
    </row>
    <row r="6839" spans="6:16">
      <c r="F6839" s="76"/>
      <c r="G6839" s="117"/>
      <c r="I6839" s="81"/>
      <c r="L6839" s="117"/>
      <c r="P6839" s="81"/>
    </row>
    <row r="6840" spans="6:16">
      <c r="F6840" s="76"/>
      <c r="G6840" s="117"/>
      <c r="I6840" s="81"/>
      <c r="L6840" s="117"/>
      <c r="P6840" s="81"/>
    </row>
    <row r="6841" spans="6:16">
      <c r="F6841" s="76"/>
      <c r="G6841" s="117"/>
      <c r="I6841" s="81"/>
      <c r="L6841" s="117"/>
      <c r="P6841" s="81"/>
    </row>
    <row r="6842" spans="6:16">
      <c r="F6842" s="76"/>
      <c r="G6842" s="117"/>
      <c r="I6842" s="81"/>
      <c r="L6842" s="117"/>
      <c r="P6842" s="81"/>
    </row>
    <row r="6843" spans="6:16">
      <c r="F6843" s="76"/>
      <c r="G6843" s="117"/>
      <c r="I6843" s="81"/>
      <c r="L6843" s="117"/>
      <c r="P6843" s="81"/>
    </row>
    <row r="6844" spans="6:16">
      <c r="F6844" s="76"/>
      <c r="G6844" s="117"/>
      <c r="I6844" s="81"/>
      <c r="L6844" s="117"/>
      <c r="P6844" s="81"/>
    </row>
    <row r="6845" spans="6:16">
      <c r="F6845" s="76"/>
      <c r="G6845" s="117"/>
      <c r="I6845" s="81"/>
      <c r="L6845" s="117"/>
      <c r="P6845" s="81"/>
    </row>
    <row r="6846" spans="6:16">
      <c r="F6846" s="76"/>
      <c r="G6846" s="117"/>
      <c r="I6846" s="81"/>
      <c r="L6846" s="117"/>
      <c r="P6846" s="81"/>
    </row>
    <row r="6847" spans="6:16">
      <c r="F6847" s="76"/>
      <c r="G6847" s="117"/>
      <c r="I6847" s="81"/>
      <c r="L6847" s="117"/>
      <c r="P6847" s="81"/>
    </row>
    <row r="6848" spans="6:16">
      <c r="F6848" s="76"/>
      <c r="G6848" s="117"/>
      <c r="I6848" s="81"/>
      <c r="L6848" s="117"/>
      <c r="P6848" s="81"/>
    </row>
    <row r="6849" spans="6:16">
      <c r="F6849" s="76"/>
      <c r="G6849" s="117"/>
      <c r="I6849" s="81"/>
      <c r="L6849" s="117"/>
      <c r="P6849" s="81"/>
    </row>
    <row r="6850" spans="6:16">
      <c r="F6850" s="76"/>
      <c r="G6850" s="117"/>
      <c r="I6850" s="81"/>
      <c r="L6850" s="117"/>
      <c r="P6850" s="81"/>
    </row>
    <row r="6851" spans="6:16">
      <c r="F6851" s="76"/>
      <c r="G6851" s="117"/>
      <c r="I6851" s="81"/>
      <c r="L6851" s="117"/>
      <c r="P6851" s="81"/>
    </row>
    <row r="6852" spans="6:16">
      <c r="F6852" s="76"/>
      <c r="G6852" s="117"/>
      <c r="I6852" s="81"/>
      <c r="L6852" s="117"/>
      <c r="P6852" s="81"/>
    </row>
    <row r="6853" spans="6:16">
      <c r="F6853" s="76"/>
      <c r="G6853" s="117"/>
      <c r="I6853" s="81"/>
      <c r="L6853" s="117"/>
      <c r="P6853" s="81"/>
    </row>
    <row r="6854" spans="6:16">
      <c r="F6854" s="76"/>
      <c r="G6854" s="117"/>
      <c r="I6854" s="81"/>
      <c r="L6854" s="117"/>
      <c r="P6854" s="81"/>
    </row>
    <row r="6855" spans="6:16">
      <c r="F6855" s="76"/>
      <c r="G6855" s="117"/>
      <c r="I6855" s="81"/>
      <c r="L6855" s="117"/>
      <c r="P6855" s="81"/>
    </row>
    <row r="6856" spans="6:16">
      <c r="F6856" s="76"/>
      <c r="G6856" s="117"/>
      <c r="I6856" s="81"/>
      <c r="L6856" s="117"/>
      <c r="P6856" s="81"/>
    </row>
    <row r="6857" spans="6:16">
      <c r="F6857" s="76"/>
      <c r="G6857" s="117"/>
      <c r="I6857" s="81"/>
      <c r="L6857" s="117"/>
      <c r="P6857" s="81"/>
    </row>
    <row r="6858" spans="6:16">
      <c r="F6858" s="76"/>
      <c r="G6858" s="117"/>
      <c r="I6858" s="81"/>
      <c r="L6858" s="117"/>
      <c r="P6858" s="81"/>
    </row>
    <row r="6859" spans="6:16">
      <c r="F6859" s="76"/>
      <c r="G6859" s="117"/>
      <c r="I6859" s="81"/>
      <c r="L6859" s="117"/>
      <c r="P6859" s="81"/>
    </row>
    <row r="6860" spans="6:16">
      <c r="F6860" s="76"/>
      <c r="G6860" s="117"/>
      <c r="I6860" s="81"/>
      <c r="L6860" s="117"/>
      <c r="P6860" s="81"/>
    </row>
    <row r="6861" spans="6:16">
      <c r="F6861" s="76"/>
      <c r="G6861" s="117"/>
      <c r="I6861" s="81"/>
      <c r="L6861" s="117"/>
      <c r="P6861" s="81"/>
    </row>
    <row r="6862" spans="6:16">
      <c r="F6862" s="76"/>
      <c r="G6862" s="117"/>
      <c r="I6862" s="81"/>
      <c r="L6862" s="117"/>
      <c r="P6862" s="81"/>
    </row>
    <row r="6863" spans="6:16">
      <c r="F6863" s="76"/>
      <c r="G6863" s="117"/>
      <c r="I6863" s="81"/>
      <c r="L6863" s="117"/>
      <c r="P6863" s="81"/>
    </row>
    <row r="6864" spans="6:16">
      <c r="F6864" s="76"/>
      <c r="G6864" s="117"/>
      <c r="I6864" s="81"/>
      <c r="L6864" s="117"/>
      <c r="P6864" s="81"/>
    </row>
    <row r="6865" spans="6:16">
      <c r="F6865" s="76"/>
      <c r="G6865" s="117"/>
      <c r="I6865" s="81"/>
      <c r="L6865" s="117"/>
      <c r="P6865" s="81"/>
    </row>
    <row r="6866" spans="6:16">
      <c r="F6866" s="76"/>
      <c r="G6866" s="117"/>
      <c r="I6866" s="81"/>
      <c r="L6866" s="117"/>
      <c r="P6866" s="81"/>
    </row>
    <row r="6867" spans="6:16">
      <c r="F6867" s="76"/>
      <c r="G6867" s="117"/>
      <c r="I6867" s="81"/>
      <c r="L6867" s="117"/>
      <c r="P6867" s="81"/>
    </row>
    <row r="6868" spans="6:16">
      <c r="F6868" s="76"/>
      <c r="G6868" s="117"/>
      <c r="I6868" s="81"/>
      <c r="L6868" s="117"/>
      <c r="P6868" s="81"/>
    </row>
    <row r="6869" spans="6:16">
      <c r="F6869" s="76"/>
      <c r="G6869" s="117"/>
      <c r="I6869" s="81"/>
      <c r="L6869" s="117"/>
      <c r="P6869" s="81"/>
    </row>
    <row r="6870" spans="6:16">
      <c r="F6870" s="76"/>
      <c r="G6870" s="117"/>
      <c r="I6870" s="81"/>
      <c r="L6870" s="117"/>
      <c r="P6870" s="81"/>
    </row>
    <row r="6871" spans="6:16">
      <c r="F6871" s="76"/>
      <c r="G6871" s="117"/>
      <c r="I6871" s="81"/>
      <c r="L6871" s="117"/>
      <c r="P6871" s="81"/>
    </row>
    <row r="6872" spans="6:16">
      <c r="F6872" s="76"/>
      <c r="G6872" s="117"/>
      <c r="I6872" s="81"/>
      <c r="L6872" s="117"/>
      <c r="P6872" s="81"/>
    </row>
    <row r="6873" spans="6:16">
      <c r="F6873" s="76"/>
      <c r="G6873" s="117"/>
      <c r="I6873" s="81"/>
      <c r="L6873" s="117"/>
      <c r="P6873" s="81"/>
    </row>
    <row r="6874" spans="6:16">
      <c r="F6874" s="76"/>
      <c r="G6874" s="117"/>
      <c r="I6874" s="81"/>
      <c r="L6874" s="117"/>
      <c r="P6874" s="81"/>
    </row>
    <row r="6875" spans="6:16">
      <c r="F6875" s="76"/>
      <c r="G6875" s="117"/>
      <c r="I6875" s="81"/>
      <c r="L6875" s="117"/>
      <c r="P6875" s="81"/>
    </row>
    <row r="6876" spans="6:16">
      <c r="F6876" s="76"/>
      <c r="G6876" s="117"/>
      <c r="I6876" s="81"/>
      <c r="L6876" s="117"/>
      <c r="P6876" s="81"/>
    </row>
    <row r="6877" spans="6:16">
      <c r="F6877" s="76"/>
      <c r="G6877" s="117"/>
      <c r="I6877" s="81"/>
      <c r="L6877" s="117"/>
      <c r="P6877" s="81"/>
    </row>
    <row r="6878" spans="6:16">
      <c r="F6878" s="76"/>
      <c r="G6878" s="117"/>
      <c r="I6878" s="81"/>
      <c r="L6878" s="117"/>
      <c r="P6878" s="81"/>
    </row>
    <row r="6879" spans="6:16">
      <c r="F6879" s="76"/>
      <c r="G6879" s="117"/>
      <c r="I6879" s="81"/>
      <c r="L6879" s="117"/>
      <c r="P6879" s="81"/>
    </row>
    <row r="6880" spans="6:16">
      <c r="F6880" s="76"/>
      <c r="G6880" s="117"/>
      <c r="I6880" s="81"/>
      <c r="L6880" s="117"/>
      <c r="P6880" s="81"/>
    </row>
    <row r="6881" spans="6:16">
      <c r="F6881" s="76"/>
      <c r="G6881" s="117"/>
      <c r="I6881" s="81"/>
      <c r="L6881" s="117"/>
      <c r="P6881" s="81"/>
    </row>
    <row r="6882" spans="6:16">
      <c r="F6882" s="76"/>
      <c r="G6882" s="117"/>
      <c r="I6882" s="81"/>
      <c r="L6882" s="117"/>
      <c r="P6882" s="81"/>
    </row>
    <row r="6883" spans="6:16">
      <c r="F6883" s="76"/>
      <c r="G6883" s="117"/>
      <c r="I6883" s="81"/>
      <c r="L6883" s="117"/>
      <c r="P6883" s="81"/>
    </row>
    <row r="6884" spans="6:16">
      <c r="F6884" s="76"/>
      <c r="G6884" s="117"/>
      <c r="I6884" s="81"/>
      <c r="L6884" s="117"/>
      <c r="P6884" s="81"/>
    </row>
    <row r="6885" spans="6:16">
      <c r="F6885" s="76"/>
      <c r="G6885" s="117"/>
      <c r="I6885" s="81"/>
      <c r="L6885" s="117"/>
      <c r="P6885" s="81"/>
    </row>
    <row r="6886" spans="6:16">
      <c r="F6886" s="76"/>
      <c r="G6886" s="117"/>
      <c r="I6886" s="81"/>
      <c r="L6886" s="117"/>
      <c r="P6886" s="81"/>
    </row>
    <row r="6887" spans="6:16">
      <c r="F6887" s="76"/>
      <c r="G6887" s="117"/>
      <c r="I6887" s="81"/>
      <c r="L6887" s="117"/>
      <c r="P6887" s="81"/>
    </row>
    <row r="6888" spans="6:16">
      <c r="F6888" s="76"/>
      <c r="G6888" s="117"/>
      <c r="I6888" s="81"/>
      <c r="L6888" s="117"/>
      <c r="P6888" s="81"/>
    </row>
    <row r="6889" spans="6:16">
      <c r="F6889" s="76"/>
      <c r="G6889" s="117"/>
      <c r="I6889" s="81"/>
      <c r="L6889" s="117"/>
      <c r="P6889" s="81"/>
    </row>
    <row r="6890" spans="6:16">
      <c r="F6890" s="76"/>
      <c r="G6890" s="117"/>
      <c r="I6890" s="81"/>
      <c r="L6890" s="117"/>
      <c r="P6890" s="81"/>
    </row>
    <row r="6891" spans="6:16">
      <c r="F6891" s="76"/>
      <c r="G6891" s="117"/>
      <c r="I6891" s="81"/>
      <c r="L6891" s="117"/>
      <c r="P6891" s="81"/>
    </row>
    <row r="6892" spans="6:16">
      <c r="F6892" s="76"/>
      <c r="G6892" s="117"/>
      <c r="I6892" s="81"/>
      <c r="L6892" s="117"/>
      <c r="P6892" s="81"/>
    </row>
    <row r="6893" spans="6:16">
      <c r="F6893" s="76"/>
      <c r="G6893" s="117"/>
      <c r="I6893" s="81"/>
      <c r="L6893" s="117"/>
      <c r="P6893" s="81"/>
    </row>
    <row r="6894" spans="6:16">
      <c r="F6894" s="76"/>
      <c r="G6894" s="117"/>
      <c r="I6894" s="81"/>
      <c r="L6894" s="117"/>
      <c r="P6894" s="81"/>
    </row>
    <row r="6895" spans="6:16">
      <c r="F6895" s="76"/>
      <c r="G6895" s="117"/>
      <c r="I6895" s="81"/>
      <c r="L6895" s="117"/>
      <c r="P6895" s="81"/>
    </row>
    <row r="6896" spans="6:16">
      <c r="F6896" s="76"/>
      <c r="G6896" s="117"/>
      <c r="I6896" s="81"/>
      <c r="L6896" s="117"/>
      <c r="P6896" s="81"/>
    </row>
    <row r="6897" spans="6:16">
      <c r="F6897" s="76"/>
      <c r="G6897" s="117"/>
      <c r="I6897" s="81"/>
      <c r="L6897" s="117"/>
      <c r="P6897" s="81"/>
    </row>
    <row r="6898" spans="6:16">
      <c r="F6898" s="76"/>
      <c r="G6898" s="117"/>
      <c r="I6898" s="81"/>
      <c r="L6898" s="117"/>
      <c r="P6898" s="81"/>
    </row>
    <row r="6899" spans="6:16">
      <c r="F6899" s="76"/>
      <c r="G6899" s="117"/>
      <c r="I6899" s="81"/>
      <c r="L6899" s="117"/>
      <c r="P6899" s="81"/>
    </row>
    <row r="6900" spans="6:16">
      <c r="F6900" s="76"/>
      <c r="G6900" s="117"/>
      <c r="I6900" s="81"/>
      <c r="L6900" s="117"/>
      <c r="P6900" s="81"/>
    </row>
    <row r="6901" spans="6:16">
      <c r="F6901" s="76"/>
      <c r="G6901" s="117"/>
      <c r="I6901" s="81"/>
      <c r="L6901" s="117"/>
      <c r="P6901" s="81"/>
    </row>
    <row r="6902" spans="6:16">
      <c r="F6902" s="76"/>
      <c r="G6902" s="117"/>
      <c r="I6902" s="81"/>
      <c r="L6902" s="117"/>
      <c r="P6902" s="81"/>
    </row>
    <row r="6903" spans="6:16">
      <c r="F6903" s="76"/>
      <c r="G6903" s="117"/>
      <c r="I6903" s="81"/>
      <c r="L6903" s="117"/>
      <c r="P6903" s="81"/>
    </row>
    <row r="6904" spans="6:16">
      <c r="F6904" s="76"/>
      <c r="G6904" s="117"/>
      <c r="I6904" s="81"/>
      <c r="L6904" s="117"/>
      <c r="P6904" s="81"/>
    </row>
    <row r="6905" spans="6:16">
      <c r="F6905" s="76"/>
      <c r="G6905" s="117"/>
      <c r="I6905" s="81"/>
      <c r="L6905" s="117"/>
      <c r="P6905" s="81"/>
    </row>
    <row r="6906" spans="6:16">
      <c r="F6906" s="76"/>
      <c r="G6906" s="117"/>
      <c r="I6906" s="81"/>
      <c r="L6906" s="117"/>
      <c r="P6906" s="81"/>
    </row>
    <row r="6907" spans="6:16">
      <c r="F6907" s="76"/>
      <c r="G6907" s="117"/>
      <c r="I6907" s="81"/>
      <c r="L6907" s="117"/>
      <c r="P6907" s="81"/>
    </row>
    <row r="6908" spans="6:16">
      <c r="F6908" s="76"/>
      <c r="G6908" s="117"/>
      <c r="I6908" s="81"/>
      <c r="L6908" s="117"/>
      <c r="P6908" s="81"/>
    </row>
    <row r="6909" spans="6:16">
      <c r="F6909" s="76"/>
      <c r="G6909" s="117"/>
      <c r="I6909" s="81"/>
      <c r="L6909" s="117"/>
      <c r="P6909" s="81"/>
    </row>
    <row r="6910" spans="6:16">
      <c r="F6910" s="76"/>
      <c r="G6910" s="117"/>
      <c r="I6910" s="81"/>
      <c r="L6910" s="117"/>
      <c r="P6910" s="81"/>
    </row>
    <row r="6911" spans="6:16">
      <c r="F6911" s="76"/>
      <c r="G6911" s="117"/>
      <c r="I6911" s="81"/>
      <c r="L6911" s="117"/>
      <c r="P6911" s="81"/>
    </row>
    <row r="6912" spans="6:16">
      <c r="F6912" s="76"/>
      <c r="G6912" s="117"/>
      <c r="I6912" s="81"/>
      <c r="L6912" s="117"/>
      <c r="P6912" s="81"/>
    </row>
    <row r="6913" spans="6:16">
      <c r="F6913" s="76"/>
      <c r="G6913" s="117"/>
      <c r="I6913" s="81"/>
      <c r="L6913" s="117"/>
      <c r="P6913" s="81"/>
    </row>
    <row r="6914" spans="6:16">
      <c r="F6914" s="76"/>
      <c r="G6914" s="117"/>
      <c r="I6914" s="81"/>
      <c r="L6914" s="117"/>
      <c r="P6914" s="81"/>
    </row>
    <row r="6915" spans="6:16">
      <c r="F6915" s="76"/>
      <c r="G6915" s="117"/>
      <c r="I6915" s="81"/>
      <c r="L6915" s="117"/>
      <c r="P6915" s="81"/>
    </row>
    <row r="6916" spans="6:16">
      <c r="F6916" s="76"/>
      <c r="G6916" s="117"/>
      <c r="I6916" s="81"/>
      <c r="L6916" s="117"/>
      <c r="P6916" s="81"/>
    </row>
    <row r="6917" spans="6:16">
      <c r="F6917" s="76"/>
      <c r="G6917" s="117"/>
      <c r="I6917" s="81"/>
      <c r="L6917" s="117"/>
      <c r="P6917" s="81"/>
    </row>
    <row r="6918" spans="6:16">
      <c r="F6918" s="76"/>
      <c r="G6918" s="117"/>
      <c r="I6918" s="81"/>
      <c r="L6918" s="117"/>
      <c r="P6918" s="81"/>
    </row>
    <row r="6919" spans="6:16">
      <c r="F6919" s="76"/>
      <c r="G6919" s="117"/>
      <c r="I6919" s="81"/>
      <c r="L6919" s="117"/>
      <c r="P6919" s="81"/>
    </row>
    <row r="6920" spans="6:16">
      <c r="F6920" s="76"/>
      <c r="G6920" s="117"/>
      <c r="I6920" s="81"/>
      <c r="L6920" s="117"/>
      <c r="P6920" s="81"/>
    </row>
    <row r="6921" spans="6:16">
      <c r="F6921" s="76"/>
      <c r="G6921" s="117"/>
      <c r="I6921" s="81"/>
      <c r="L6921" s="117"/>
      <c r="P6921" s="81"/>
    </row>
    <row r="6922" spans="6:16">
      <c r="F6922" s="76"/>
      <c r="G6922" s="117"/>
      <c r="I6922" s="81"/>
      <c r="L6922" s="117"/>
      <c r="P6922" s="81"/>
    </row>
    <row r="6923" spans="6:16">
      <c r="F6923" s="76"/>
      <c r="G6923" s="117"/>
      <c r="I6923" s="81"/>
      <c r="L6923" s="117"/>
      <c r="P6923" s="81"/>
    </row>
    <row r="6924" spans="6:16">
      <c r="F6924" s="76"/>
      <c r="G6924" s="117"/>
      <c r="I6924" s="81"/>
      <c r="L6924" s="117"/>
      <c r="P6924" s="81"/>
    </row>
    <row r="6925" spans="6:16">
      <c r="F6925" s="76"/>
      <c r="G6925" s="117"/>
      <c r="I6925" s="81"/>
      <c r="L6925" s="117"/>
      <c r="P6925" s="81"/>
    </row>
    <row r="6926" spans="6:16">
      <c r="F6926" s="76"/>
      <c r="G6926" s="117"/>
      <c r="I6926" s="81"/>
      <c r="L6926" s="117"/>
      <c r="P6926" s="81"/>
    </row>
    <row r="6927" spans="6:16">
      <c r="F6927" s="76"/>
      <c r="G6927" s="117"/>
      <c r="I6927" s="81"/>
      <c r="L6927" s="117"/>
      <c r="P6927" s="81"/>
    </row>
    <row r="6928" spans="6:16">
      <c r="F6928" s="76"/>
      <c r="G6928" s="117"/>
      <c r="I6928" s="81"/>
      <c r="L6928" s="117"/>
      <c r="P6928" s="81"/>
    </row>
    <row r="6929" spans="6:16">
      <c r="F6929" s="76"/>
      <c r="G6929" s="117"/>
      <c r="I6929" s="81"/>
      <c r="L6929" s="117"/>
      <c r="P6929" s="81"/>
    </row>
    <row r="6930" spans="6:16">
      <c r="F6930" s="76"/>
      <c r="G6930" s="117"/>
      <c r="I6930" s="81"/>
      <c r="L6930" s="117"/>
      <c r="P6930" s="81"/>
    </row>
    <row r="6931" spans="6:16">
      <c r="F6931" s="76"/>
      <c r="G6931" s="117"/>
      <c r="I6931" s="81"/>
      <c r="L6931" s="117"/>
      <c r="P6931" s="81"/>
    </row>
    <row r="6932" spans="6:16">
      <c r="F6932" s="76"/>
      <c r="G6932" s="117"/>
      <c r="I6932" s="81"/>
      <c r="L6932" s="117"/>
      <c r="P6932" s="81"/>
    </row>
    <row r="6933" spans="6:16">
      <c r="F6933" s="76"/>
      <c r="G6933" s="117"/>
      <c r="I6933" s="81"/>
      <c r="L6933" s="117"/>
      <c r="P6933" s="81"/>
    </row>
    <row r="6934" spans="6:16">
      <c r="F6934" s="76"/>
      <c r="G6934" s="117"/>
      <c r="I6934" s="81"/>
      <c r="L6934" s="117"/>
      <c r="P6934" s="81"/>
    </row>
    <row r="6935" spans="6:16">
      <c r="F6935" s="76"/>
      <c r="G6935" s="117"/>
      <c r="I6935" s="81"/>
      <c r="L6935" s="117"/>
      <c r="P6935" s="81"/>
    </row>
    <row r="6936" spans="6:16">
      <c r="F6936" s="76"/>
      <c r="G6936" s="117"/>
      <c r="I6936" s="81"/>
      <c r="L6936" s="117"/>
      <c r="P6936" s="81"/>
    </row>
    <row r="6937" spans="6:16">
      <c r="F6937" s="76"/>
      <c r="G6937" s="117"/>
      <c r="I6937" s="81"/>
      <c r="L6937" s="117"/>
      <c r="P6937" s="81"/>
    </row>
    <row r="6938" spans="6:16">
      <c r="F6938" s="76"/>
      <c r="G6938" s="117"/>
      <c r="I6938" s="81"/>
      <c r="L6938" s="117"/>
      <c r="P6938" s="81"/>
    </row>
    <row r="6939" spans="6:16">
      <c r="F6939" s="76"/>
      <c r="G6939" s="117"/>
      <c r="I6939" s="81"/>
      <c r="L6939" s="117"/>
      <c r="P6939" s="81"/>
    </row>
    <row r="6940" spans="6:16">
      <c r="F6940" s="76"/>
      <c r="G6940" s="117"/>
      <c r="I6940" s="81"/>
      <c r="L6940" s="117"/>
      <c r="P6940" s="81"/>
    </row>
    <row r="6941" spans="6:16">
      <c r="F6941" s="76"/>
      <c r="G6941" s="117"/>
      <c r="I6941" s="81"/>
      <c r="L6941" s="117"/>
      <c r="P6941" s="81"/>
    </row>
    <row r="6942" spans="6:16">
      <c r="F6942" s="76"/>
      <c r="G6942" s="117"/>
      <c r="I6942" s="81"/>
      <c r="L6942" s="117"/>
      <c r="P6942" s="81"/>
    </row>
    <row r="6943" spans="6:16">
      <c r="F6943" s="76"/>
      <c r="G6943" s="117"/>
      <c r="I6943" s="81"/>
      <c r="L6943" s="117"/>
      <c r="P6943" s="81"/>
    </row>
    <row r="6944" spans="6:16">
      <c r="F6944" s="76"/>
      <c r="G6944" s="117"/>
      <c r="I6944" s="81"/>
      <c r="L6944" s="117"/>
      <c r="P6944" s="81"/>
    </row>
    <row r="6945" spans="6:16">
      <c r="F6945" s="76"/>
      <c r="G6945" s="117"/>
      <c r="I6945" s="81"/>
      <c r="L6945" s="117"/>
      <c r="P6945" s="81"/>
    </row>
    <row r="6946" spans="6:16">
      <c r="F6946" s="76"/>
      <c r="G6946" s="117"/>
      <c r="I6946" s="81"/>
      <c r="L6946" s="117"/>
      <c r="P6946" s="81"/>
    </row>
    <row r="6947" spans="6:16">
      <c r="F6947" s="76"/>
      <c r="G6947" s="117"/>
      <c r="I6947" s="81"/>
      <c r="L6947" s="117"/>
      <c r="P6947" s="81"/>
    </row>
    <row r="6948" spans="6:16">
      <c r="F6948" s="76"/>
      <c r="G6948" s="117"/>
      <c r="I6948" s="81"/>
      <c r="L6948" s="117"/>
      <c r="P6948" s="81"/>
    </row>
    <row r="6949" spans="6:16">
      <c r="F6949" s="76"/>
      <c r="G6949" s="117"/>
      <c r="I6949" s="81"/>
      <c r="L6949" s="117"/>
      <c r="P6949" s="81"/>
    </row>
    <row r="6950" spans="6:16">
      <c r="F6950" s="76"/>
      <c r="G6950" s="117"/>
      <c r="I6950" s="81"/>
      <c r="L6950" s="117"/>
      <c r="P6950" s="81"/>
    </row>
    <row r="6951" spans="6:16">
      <c r="F6951" s="76"/>
      <c r="G6951" s="117"/>
      <c r="I6951" s="81"/>
      <c r="L6951" s="117"/>
      <c r="P6951" s="81"/>
    </row>
    <row r="6952" spans="6:16">
      <c r="F6952" s="76"/>
      <c r="G6952" s="117"/>
      <c r="I6952" s="81"/>
      <c r="L6952" s="117"/>
      <c r="P6952" s="81"/>
    </row>
    <row r="6953" spans="6:16">
      <c r="F6953" s="76"/>
      <c r="G6953" s="117"/>
      <c r="I6953" s="81"/>
      <c r="L6953" s="117"/>
      <c r="P6953" s="81"/>
    </row>
    <row r="6954" spans="6:16">
      <c r="F6954" s="76"/>
      <c r="G6954" s="117"/>
      <c r="I6954" s="81"/>
      <c r="L6954" s="117"/>
      <c r="P6954" s="81"/>
    </row>
    <row r="6955" spans="6:16">
      <c r="F6955" s="76"/>
      <c r="G6955" s="117"/>
      <c r="I6955" s="81"/>
      <c r="L6955" s="117"/>
      <c r="P6955" s="81"/>
    </row>
    <row r="6956" spans="6:16">
      <c r="F6956" s="76"/>
      <c r="G6956" s="117"/>
      <c r="I6956" s="81"/>
      <c r="L6956" s="117"/>
      <c r="P6956" s="81"/>
    </row>
    <row r="6957" spans="6:16">
      <c r="F6957" s="76"/>
      <c r="G6957" s="117"/>
      <c r="I6957" s="81"/>
      <c r="L6957" s="117"/>
      <c r="P6957" s="81"/>
    </row>
    <row r="6958" spans="6:16">
      <c r="F6958" s="76"/>
      <c r="G6958" s="117"/>
      <c r="I6958" s="81"/>
      <c r="L6958" s="117"/>
      <c r="P6958" s="81"/>
    </row>
    <row r="6959" spans="6:16">
      <c r="F6959" s="76"/>
      <c r="G6959" s="117"/>
      <c r="I6959" s="81"/>
      <c r="L6959" s="117"/>
      <c r="P6959" s="81"/>
    </row>
    <row r="6960" spans="6:16">
      <c r="F6960" s="76"/>
      <c r="G6960" s="117"/>
      <c r="I6960" s="81"/>
      <c r="L6960" s="117"/>
      <c r="P6960" s="81"/>
    </row>
    <row r="6961" spans="6:16">
      <c r="F6961" s="76"/>
      <c r="G6961" s="117"/>
      <c r="I6961" s="81"/>
      <c r="L6961" s="117"/>
      <c r="P6961" s="81"/>
    </row>
    <row r="6962" spans="6:16">
      <c r="F6962" s="76"/>
      <c r="G6962" s="117"/>
      <c r="I6962" s="81"/>
      <c r="L6962" s="117"/>
      <c r="P6962" s="81"/>
    </row>
    <row r="6963" spans="6:16">
      <c r="F6963" s="76"/>
      <c r="G6963" s="117"/>
      <c r="I6963" s="81"/>
      <c r="L6963" s="117"/>
      <c r="P6963" s="81"/>
    </row>
    <row r="6964" spans="6:16">
      <c r="F6964" s="76"/>
      <c r="G6964" s="117"/>
      <c r="I6964" s="81"/>
      <c r="L6964" s="117"/>
      <c r="P6964" s="81"/>
    </row>
    <row r="6965" spans="6:16">
      <c r="F6965" s="76"/>
      <c r="G6965" s="117"/>
      <c r="I6965" s="81"/>
      <c r="L6965" s="117"/>
      <c r="P6965" s="81"/>
    </row>
    <row r="6966" spans="6:16">
      <c r="F6966" s="76"/>
      <c r="G6966" s="117"/>
      <c r="I6966" s="81"/>
      <c r="L6966" s="117"/>
      <c r="P6966" s="81"/>
    </row>
    <row r="6967" spans="6:16">
      <c r="F6967" s="76"/>
      <c r="G6967" s="117"/>
      <c r="I6967" s="81"/>
      <c r="L6967" s="117"/>
      <c r="P6967" s="81"/>
    </row>
    <row r="6968" spans="6:16">
      <c r="F6968" s="76"/>
      <c r="G6968" s="117"/>
      <c r="I6968" s="81"/>
      <c r="L6968" s="117"/>
      <c r="P6968" s="81"/>
    </row>
    <row r="6969" spans="6:16">
      <c r="F6969" s="76"/>
      <c r="G6969" s="117"/>
      <c r="I6969" s="81"/>
      <c r="L6969" s="117"/>
      <c r="P6969" s="81"/>
    </row>
    <row r="6970" spans="6:16">
      <c r="F6970" s="76"/>
      <c r="G6970" s="117"/>
      <c r="I6970" s="81"/>
      <c r="L6970" s="117"/>
      <c r="P6970" s="81"/>
    </row>
    <row r="6971" spans="6:16">
      <c r="F6971" s="76"/>
      <c r="G6971" s="117"/>
      <c r="I6971" s="81"/>
      <c r="L6971" s="117"/>
      <c r="P6971" s="81"/>
    </row>
    <row r="6972" spans="6:16">
      <c r="F6972" s="76"/>
      <c r="G6972" s="117"/>
      <c r="I6972" s="81"/>
      <c r="L6972" s="117"/>
      <c r="P6972" s="81"/>
    </row>
    <row r="6973" spans="6:16">
      <c r="F6973" s="76"/>
      <c r="G6973" s="117"/>
      <c r="I6973" s="81"/>
      <c r="L6973" s="117"/>
      <c r="P6973" s="81"/>
    </row>
    <row r="6974" spans="6:16">
      <c r="F6974" s="76"/>
      <c r="G6974" s="117"/>
      <c r="I6974" s="81"/>
      <c r="L6974" s="117"/>
      <c r="P6974" s="81"/>
    </row>
    <row r="6975" spans="6:16">
      <c r="F6975" s="76"/>
      <c r="G6975" s="117"/>
      <c r="I6975" s="81"/>
      <c r="L6975" s="117"/>
      <c r="P6975" s="81"/>
    </row>
    <row r="6976" spans="6:16">
      <c r="F6976" s="76"/>
      <c r="G6976" s="117"/>
      <c r="I6976" s="81"/>
      <c r="L6976" s="117"/>
      <c r="P6976" s="81"/>
    </row>
    <row r="6977" spans="6:16">
      <c r="F6977" s="76"/>
      <c r="G6977" s="117"/>
      <c r="I6977" s="81"/>
      <c r="L6977" s="117"/>
      <c r="P6977" s="81"/>
    </row>
    <row r="6978" spans="6:16">
      <c r="F6978" s="76"/>
      <c r="G6978" s="117"/>
      <c r="I6978" s="81"/>
      <c r="L6978" s="117"/>
      <c r="P6978" s="81"/>
    </row>
    <row r="6979" spans="6:16">
      <c r="F6979" s="76"/>
      <c r="G6979" s="117"/>
      <c r="I6979" s="81"/>
      <c r="L6979" s="117"/>
      <c r="P6979" s="81"/>
    </row>
    <row r="6980" spans="6:16">
      <c r="F6980" s="76"/>
      <c r="G6980" s="117"/>
      <c r="I6980" s="81"/>
      <c r="L6980" s="117"/>
      <c r="P6980" s="81"/>
    </row>
    <row r="6981" spans="6:16">
      <c r="F6981" s="76"/>
      <c r="G6981" s="117"/>
      <c r="I6981" s="81"/>
      <c r="L6981" s="117"/>
      <c r="P6981" s="81"/>
    </row>
    <row r="6982" spans="6:16">
      <c r="F6982" s="76"/>
      <c r="G6982" s="117"/>
      <c r="I6982" s="81"/>
      <c r="L6982" s="117"/>
      <c r="P6982" s="81"/>
    </row>
    <row r="6983" spans="6:16">
      <c r="F6983" s="76"/>
      <c r="G6983" s="117"/>
      <c r="I6983" s="81"/>
      <c r="L6983" s="117"/>
      <c r="P6983" s="81"/>
    </row>
    <row r="6984" spans="6:16">
      <c r="F6984" s="76"/>
      <c r="G6984" s="117"/>
      <c r="I6984" s="81"/>
      <c r="L6984" s="117"/>
      <c r="P6984" s="81"/>
    </row>
    <row r="6985" spans="6:16">
      <c r="F6985" s="76"/>
      <c r="G6985" s="117"/>
      <c r="I6985" s="81"/>
      <c r="L6985" s="117"/>
      <c r="P6985" s="81"/>
    </row>
    <row r="6986" spans="6:16">
      <c r="F6986" s="76"/>
      <c r="G6986" s="117"/>
      <c r="I6986" s="81"/>
      <c r="L6986" s="117"/>
      <c r="P6986" s="81"/>
    </row>
    <row r="6987" spans="6:16">
      <c r="F6987" s="76"/>
      <c r="G6987" s="117"/>
      <c r="I6987" s="81"/>
      <c r="L6987" s="117"/>
      <c r="P6987" s="81"/>
    </row>
    <row r="6988" spans="6:16">
      <c r="F6988" s="76"/>
      <c r="G6988" s="117"/>
      <c r="I6988" s="81"/>
      <c r="L6988" s="117"/>
      <c r="P6988" s="81"/>
    </row>
    <row r="6989" spans="6:16">
      <c r="F6989" s="76"/>
      <c r="G6989" s="117"/>
      <c r="I6989" s="81"/>
      <c r="L6989" s="117"/>
      <c r="P6989" s="81"/>
    </row>
    <row r="6990" spans="6:16">
      <c r="F6990" s="76"/>
      <c r="G6990" s="117"/>
      <c r="I6990" s="81"/>
      <c r="L6990" s="117"/>
      <c r="P6990" s="81"/>
    </row>
    <row r="6991" spans="6:16">
      <c r="F6991" s="76"/>
      <c r="G6991" s="117"/>
      <c r="I6991" s="81"/>
      <c r="L6991" s="117"/>
      <c r="P6991" s="81"/>
    </row>
    <row r="6992" spans="6:16">
      <c r="F6992" s="76"/>
      <c r="G6992" s="117"/>
      <c r="I6992" s="81"/>
      <c r="L6992" s="117"/>
      <c r="P6992" s="81"/>
    </row>
    <row r="6993" spans="6:16">
      <c r="F6993" s="76"/>
      <c r="G6993" s="117"/>
      <c r="I6993" s="81"/>
      <c r="L6993" s="117"/>
      <c r="P6993" s="81"/>
    </row>
    <row r="6994" spans="6:16">
      <c r="F6994" s="76"/>
      <c r="G6994" s="117"/>
      <c r="I6994" s="81"/>
      <c r="L6994" s="117"/>
      <c r="P6994" s="81"/>
    </row>
    <row r="6995" spans="6:16">
      <c r="F6995" s="76"/>
      <c r="G6995" s="117"/>
      <c r="I6995" s="81"/>
      <c r="L6995" s="117"/>
      <c r="P6995" s="81"/>
    </row>
    <row r="6996" spans="6:16">
      <c r="F6996" s="76"/>
      <c r="G6996" s="117"/>
      <c r="I6996" s="81"/>
      <c r="L6996" s="117"/>
      <c r="P6996" s="81"/>
    </row>
    <row r="6997" spans="6:16">
      <c r="F6997" s="76"/>
      <c r="G6997" s="117"/>
      <c r="I6997" s="81"/>
      <c r="L6997" s="117"/>
      <c r="P6997" s="81"/>
    </row>
    <row r="6998" spans="6:16">
      <c r="F6998" s="76"/>
      <c r="G6998" s="117"/>
      <c r="I6998" s="81"/>
      <c r="L6998" s="117"/>
      <c r="P6998" s="81"/>
    </row>
    <row r="6999" spans="6:16">
      <c r="F6999" s="76"/>
      <c r="G6999" s="117"/>
      <c r="I6999" s="81"/>
      <c r="L6999" s="117"/>
      <c r="P6999" s="81"/>
    </row>
    <row r="7000" spans="6:16">
      <c r="F7000" s="76"/>
      <c r="G7000" s="117"/>
      <c r="I7000" s="81"/>
      <c r="L7000" s="117"/>
      <c r="P7000" s="81"/>
    </row>
    <row r="7001" spans="6:16">
      <c r="F7001" s="76"/>
      <c r="G7001" s="117"/>
      <c r="I7001" s="81"/>
      <c r="L7001" s="117"/>
      <c r="P7001" s="81"/>
    </row>
    <row r="7002" spans="6:16">
      <c r="F7002" s="76"/>
      <c r="G7002" s="117"/>
      <c r="I7002" s="81"/>
      <c r="L7002" s="117"/>
      <c r="P7002" s="81"/>
    </row>
    <row r="7003" spans="6:16">
      <c r="F7003" s="76"/>
      <c r="G7003" s="117"/>
      <c r="I7003" s="81"/>
      <c r="L7003" s="117"/>
      <c r="P7003" s="81"/>
    </row>
    <row r="7004" spans="6:16">
      <c r="F7004" s="76"/>
      <c r="G7004" s="117"/>
      <c r="I7004" s="81"/>
      <c r="L7004" s="117"/>
      <c r="P7004" s="81"/>
    </row>
    <row r="7005" spans="6:16">
      <c r="F7005" s="76"/>
      <c r="G7005" s="117"/>
      <c r="I7005" s="81"/>
      <c r="L7005" s="117"/>
      <c r="P7005" s="81"/>
    </row>
    <row r="7006" spans="6:16">
      <c r="F7006" s="76"/>
      <c r="G7006" s="117"/>
      <c r="I7006" s="81"/>
      <c r="L7006" s="117"/>
      <c r="P7006" s="81"/>
    </row>
    <row r="7007" spans="6:16">
      <c r="F7007" s="76"/>
      <c r="G7007" s="117"/>
      <c r="I7007" s="81"/>
      <c r="L7007" s="117"/>
      <c r="P7007" s="81"/>
    </row>
    <row r="7008" spans="6:16">
      <c r="F7008" s="76"/>
      <c r="G7008" s="117"/>
      <c r="I7008" s="81"/>
      <c r="L7008" s="117"/>
      <c r="P7008" s="81"/>
    </row>
    <row r="7009" spans="6:16">
      <c r="F7009" s="76"/>
      <c r="G7009" s="117"/>
      <c r="I7009" s="81"/>
      <c r="L7009" s="117"/>
      <c r="P7009" s="81"/>
    </row>
    <row r="7010" spans="6:16">
      <c r="F7010" s="76"/>
      <c r="G7010" s="117"/>
      <c r="I7010" s="81"/>
      <c r="L7010" s="117"/>
      <c r="P7010" s="81"/>
    </row>
    <row r="7011" spans="6:16">
      <c r="F7011" s="76"/>
      <c r="G7011" s="117"/>
      <c r="I7011" s="81"/>
      <c r="L7011" s="117"/>
      <c r="P7011" s="81"/>
    </row>
    <row r="7012" spans="6:16">
      <c r="F7012" s="76"/>
      <c r="G7012" s="117"/>
      <c r="I7012" s="81"/>
      <c r="L7012" s="117"/>
      <c r="P7012" s="81"/>
    </row>
    <row r="7013" spans="6:16">
      <c r="F7013" s="76"/>
      <c r="G7013" s="117"/>
      <c r="I7013" s="81"/>
      <c r="L7013" s="117"/>
      <c r="P7013" s="81"/>
    </row>
    <row r="7014" spans="6:16">
      <c r="F7014" s="76"/>
      <c r="G7014" s="117"/>
      <c r="I7014" s="81"/>
      <c r="L7014" s="117"/>
      <c r="P7014" s="81"/>
    </row>
    <row r="7015" spans="6:16">
      <c r="F7015" s="76"/>
      <c r="G7015" s="117"/>
      <c r="I7015" s="81"/>
      <c r="L7015" s="117"/>
      <c r="P7015" s="81"/>
    </row>
    <row r="7016" spans="6:16">
      <c r="F7016" s="76"/>
      <c r="G7016" s="117"/>
      <c r="I7016" s="81"/>
      <c r="L7016" s="117"/>
      <c r="P7016" s="81"/>
    </row>
    <row r="7017" spans="6:16">
      <c r="F7017" s="76"/>
      <c r="G7017" s="117"/>
      <c r="I7017" s="81"/>
      <c r="L7017" s="117"/>
      <c r="P7017" s="81"/>
    </row>
    <row r="7018" spans="6:16">
      <c r="F7018" s="76"/>
      <c r="G7018" s="117"/>
      <c r="I7018" s="81"/>
      <c r="L7018" s="117"/>
      <c r="P7018" s="81"/>
    </row>
    <row r="7019" spans="6:16">
      <c r="F7019" s="76"/>
      <c r="G7019" s="117"/>
      <c r="I7019" s="81"/>
      <c r="L7019" s="117"/>
      <c r="P7019" s="81"/>
    </row>
    <row r="7020" spans="6:16">
      <c r="F7020" s="76"/>
      <c r="G7020" s="117"/>
      <c r="I7020" s="81"/>
      <c r="L7020" s="117"/>
      <c r="P7020" s="81"/>
    </row>
    <row r="7021" spans="6:16">
      <c r="F7021" s="76"/>
      <c r="G7021" s="117"/>
      <c r="I7021" s="81"/>
      <c r="L7021" s="117"/>
      <c r="P7021" s="81"/>
    </row>
    <row r="7022" spans="6:16">
      <c r="F7022" s="76"/>
      <c r="G7022" s="117"/>
      <c r="I7022" s="81"/>
      <c r="L7022" s="117"/>
      <c r="P7022" s="81"/>
    </row>
    <row r="7023" spans="6:16">
      <c r="F7023" s="76"/>
      <c r="G7023" s="117"/>
      <c r="I7023" s="81"/>
      <c r="L7023" s="117"/>
      <c r="P7023" s="81"/>
    </row>
    <row r="7024" spans="6:16">
      <c r="F7024" s="76"/>
      <c r="G7024" s="117"/>
      <c r="I7024" s="81"/>
      <c r="L7024" s="117"/>
      <c r="P7024" s="81"/>
    </row>
    <row r="7025" spans="6:16">
      <c r="F7025" s="76"/>
      <c r="G7025" s="117"/>
      <c r="I7025" s="81"/>
      <c r="L7025" s="117"/>
      <c r="P7025" s="81"/>
    </row>
    <row r="7026" spans="6:16">
      <c r="F7026" s="76"/>
      <c r="G7026" s="117"/>
      <c r="I7026" s="81"/>
      <c r="L7026" s="117"/>
      <c r="P7026" s="81"/>
    </row>
    <row r="7027" spans="6:16">
      <c r="F7027" s="76"/>
      <c r="G7027" s="117"/>
      <c r="I7027" s="81"/>
      <c r="L7027" s="117"/>
      <c r="P7027" s="81"/>
    </row>
    <row r="7028" spans="6:16">
      <c r="F7028" s="76"/>
      <c r="G7028" s="117"/>
      <c r="I7028" s="81"/>
      <c r="L7028" s="117"/>
      <c r="P7028" s="81"/>
    </row>
    <row r="7029" spans="6:16">
      <c r="F7029" s="76"/>
      <c r="G7029" s="117"/>
      <c r="I7029" s="81"/>
      <c r="L7029" s="117"/>
      <c r="P7029" s="81"/>
    </row>
    <row r="7030" spans="6:16">
      <c r="F7030" s="76"/>
      <c r="G7030" s="117"/>
      <c r="I7030" s="81"/>
      <c r="L7030" s="117"/>
      <c r="P7030" s="81"/>
    </row>
    <row r="7031" spans="6:16">
      <c r="F7031" s="76"/>
      <c r="G7031" s="117"/>
      <c r="I7031" s="81"/>
      <c r="L7031" s="117"/>
      <c r="P7031" s="81"/>
    </row>
    <row r="7032" spans="6:16">
      <c r="F7032" s="76"/>
      <c r="G7032" s="117"/>
      <c r="I7032" s="81"/>
      <c r="L7032" s="117"/>
      <c r="P7032" s="81"/>
    </row>
    <row r="7033" spans="6:16">
      <c r="F7033" s="76"/>
      <c r="G7033" s="117"/>
      <c r="I7033" s="81"/>
      <c r="L7033" s="117"/>
      <c r="P7033" s="81"/>
    </row>
    <row r="7034" spans="6:16">
      <c r="F7034" s="76"/>
      <c r="G7034" s="117"/>
      <c r="I7034" s="81"/>
      <c r="L7034" s="117"/>
      <c r="P7034" s="81"/>
    </row>
    <row r="7035" spans="6:16">
      <c r="F7035" s="76"/>
      <c r="G7035" s="117"/>
      <c r="I7035" s="81"/>
      <c r="L7035" s="117"/>
      <c r="P7035" s="81"/>
    </row>
    <row r="7036" spans="6:16">
      <c r="F7036" s="76"/>
      <c r="G7036" s="117"/>
      <c r="I7036" s="81"/>
      <c r="L7036" s="117"/>
      <c r="P7036" s="81"/>
    </row>
    <row r="7037" spans="6:16">
      <c r="F7037" s="76"/>
      <c r="G7037" s="117"/>
      <c r="I7037" s="81"/>
      <c r="L7037" s="117"/>
      <c r="P7037" s="81"/>
    </row>
    <row r="7038" spans="6:16">
      <c r="F7038" s="76"/>
      <c r="G7038" s="117"/>
      <c r="I7038" s="81"/>
      <c r="L7038" s="117"/>
      <c r="P7038" s="81"/>
    </row>
    <row r="7039" spans="6:16">
      <c r="F7039" s="76"/>
      <c r="G7039" s="117"/>
      <c r="I7039" s="81"/>
      <c r="L7039" s="117"/>
      <c r="P7039" s="81"/>
    </row>
    <row r="7040" spans="6:16">
      <c r="F7040" s="76"/>
      <c r="G7040" s="117"/>
      <c r="I7040" s="81"/>
      <c r="L7040" s="117"/>
      <c r="P7040" s="81"/>
    </row>
    <row r="7041" spans="6:16">
      <c r="F7041" s="76"/>
      <c r="G7041" s="117"/>
      <c r="I7041" s="81"/>
      <c r="L7041" s="117"/>
      <c r="P7041" s="81"/>
    </row>
    <row r="7042" spans="6:16">
      <c r="F7042" s="76"/>
      <c r="G7042" s="117"/>
      <c r="I7042" s="81"/>
      <c r="L7042" s="117"/>
      <c r="P7042" s="81"/>
    </row>
    <row r="7043" spans="6:16">
      <c r="F7043" s="76"/>
      <c r="G7043" s="117"/>
      <c r="I7043" s="81"/>
      <c r="L7043" s="117"/>
      <c r="P7043" s="81"/>
    </row>
    <row r="7044" spans="6:16">
      <c r="F7044" s="76"/>
      <c r="G7044" s="117"/>
      <c r="I7044" s="81"/>
      <c r="L7044" s="117"/>
      <c r="P7044" s="81"/>
    </row>
    <row r="7045" spans="6:16">
      <c r="F7045" s="76"/>
      <c r="G7045" s="117"/>
      <c r="I7045" s="81"/>
      <c r="L7045" s="117"/>
      <c r="P7045" s="81"/>
    </row>
    <row r="7046" spans="6:16">
      <c r="F7046" s="76"/>
      <c r="G7046" s="117"/>
      <c r="I7046" s="81"/>
      <c r="L7046" s="117"/>
      <c r="P7046" s="81"/>
    </row>
    <row r="7047" spans="6:16">
      <c r="F7047" s="76"/>
      <c r="G7047" s="117"/>
      <c r="I7047" s="81"/>
      <c r="L7047" s="117"/>
      <c r="P7047" s="81"/>
    </row>
    <row r="7048" spans="6:16">
      <c r="F7048" s="76"/>
      <c r="G7048" s="117"/>
      <c r="I7048" s="81"/>
      <c r="L7048" s="117"/>
      <c r="P7048" s="81"/>
    </row>
    <row r="7049" spans="6:16">
      <c r="F7049" s="76"/>
      <c r="G7049" s="117"/>
      <c r="I7049" s="81"/>
      <c r="L7049" s="117"/>
      <c r="P7049" s="81"/>
    </row>
    <row r="7050" spans="6:16">
      <c r="F7050" s="76"/>
      <c r="G7050" s="117"/>
      <c r="I7050" s="81"/>
      <c r="L7050" s="117"/>
      <c r="P7050" s="81"/>
    </row>
    <row r="7051" spans="6:16">
      <c r="F7051" s="76"/>
      <c r="G7051" s="117"/>
      <c r="I7051" s="81"/>
      <c r="L7051" s="117"/>
      <c r="P7051" s="81"/>
    </row>
    <row r="7052" spans="6:16">
      <c r="F7052" s="76"/>
      <c r="G7052" s="117"/>
      <c r="I7052" s="81"/>
      <c r="L7052" s="117"/>
      <c r="P7052" s="81"/>
    </row>
    <row r="7053" spans="6:16">
      <c r="F7053" s="76"/>
      <c r="G7053" s="117"/>
      <c r="I7053" s="81"/>
      <c r="L7053" s="117"/>
      <c r="P7053" s="81"/>
    </row>
    <row r="7054" spans="6:16">
      <c r="F7054" s="76"/>
      <c r="G7054" s="117"/>
      <c r="I7054" s="81"/>
      <c r="L7054" s="117"/>
      <c r="P7054" s="81"/>
    </row>
    <row r="7055" spans="6:16">
      <c r="F7055" s="76"/>
      <c r="G7055" s="117"/>
      <c r="I7055" s="81"/>
      <c r="L7055" s="117"/>
      <c r="P7055" s="81"/>
    </row>
    <row r="7056" spans="6:16">
      <c r="F7056" s="76"/>
      <c r="G7056" s="117"/>
      <c r="I7056" s="81"/>
      <c r="L7056" s="117"/>
      <c r="P7056" s="81"/>
    </row>
    <row r="7057" spans="6:16">
      <c r="F7057" s="76"/>
      <c r="G7057" s="117"/>
      <c r="I7057" s="81"/>
      <c r="L7057" s="117"/>
      <c r="P7057" s="81"/>
    </row>
    <row r="7058" spans="6:16">
      <c r="F7058" s="76"/>
      <c r="G7058" s="117"/>
      <c r="I7058" s="81"/>
      <c r="L7058" s="117"/>
      <c r="P7058" s="81"/>
    </row>
    <row r="7059" spans="6:16">
      <c r="F7059" s="76"/>
      <c r="G7059" s="117"/>
      <c r="I7059" s="81"/>
      <c r="L7059" s="117"/>
      <c r="P7059" s="81"/>
    </row>
    <row r="7060" spans="6:16">
      <c r="F7060" s="76"/>
      <c r="G7060" s="117"/>
      <c r="I7060" s="81"/>
      <c r="L7060" s="117"/>
      <c r="P7060" s="81"/>
    </row>
    <row r="7061" spans="6:16">
      <c r="F7061" s="76"/>
      <c r="G7061" s="117"/>
      <c r="I7061" s="81"/>
      <c r="L7061" s="117"/>
      <c r="P7061" s="81"/>
    </row>
    <row r="7062" spans="6:16">
      <c r="F7062" s="76"/>
      <c r="G7062" s="117"/>
      <c r="I7062" s="81"/>
      <c r="L7062" s="117"/>
      <c r="P7062" s="81"/>
    </row>
    <row r="7063" spans="6:16">
      <c r="F7063" s="76"/>
      <c r="G7063" s="117"/>
      <c r="I7063" s="81"/>
      <c r="L7063" s="117"/>
      <c r="P7063" s="81"/>
    </row>
    <row r="7064" spans="6:16">
      <c r="F7064" s="76"/>
      <c r="G7064" s="117"/>
      <c r="I7064" s="81"/>
      <c r="L7064" s="117"/>
      <c r="P7064" s="81"/>
    </row>
    <row r="7065" spans="6:16">
      <c r="F7065" s="76"/>
      <c r="G7065" s="117"/>
      <c r="I7065" s="81"/>
      <c r="L7065" s="117"/>
      <c r="P7065" s="81"/>
    </row>
    <row r="7066" spans="6:16">
      <c r="F7066" s="76"/>
      <c r="G7066" s="117"/>
      <c r="I7066" s="81"/>
      <c r="L7066" s="117"/>
      <c r="P7066" s="81"/>
    </row>
    <row r="7067" spans="6:16">
      <c r="F7067" s="76"/>
      <c r="G7067" s="117"/>
      <c r="I7067" s="81"/>
      <c r="L7067" s="117"/>
      <c r="P7067" s="81"/>
    </row>
    <row r="7068" spans="6:16">
      <c r="F7068" s="76"/>
      <c r="G7068" s="117"/>
      <c r="I7068" s="81"/>
      <c r="L7068" s="117"/>
      <c r="P7068" s="81"/>
    </row>
    <row r="7069" spans="6:16">
      <c r="F7069" s="76"/>
      <c r="G7069" s="117"/>
      <c r="I7069" s="81"/>
      <c r="L7069" s="117"/>
      <c r="P7069" s="81"/>
    </row>
    <row r="7070" spans="6:16">
      <c r="F7070" s="76"/>
      <c r="G7070" s="117"/>
      <c r="I7070" s="81"/>
      <c r="L7070" s="117"/>
      <c r="P7070" s="81"/>
    </row>
    <row r="7071" spans="6:16">
      <c r="F7071" s="76"/>
      <c r="G7071" s="117"/>
      <c r="I7071" s="81"/>
      <c r="L7071" s="117"/>
      <c r="P7071" s="81"/>
    </row>
    <row r="7072" spans="6:16">
      <c r="F7072" s="76"/>
      <c r="G7072" s="117"/>
      <c r="I7072" s="81"/>
      <c r="L7072" s="117"/>
      <c r="P7072" s="81"/>
    </row>
    <row r="7073" spans="6:16">
      <c r="F7073" s="76"/>
      <c r="G7073" s="117"/>
      <c r="I7073" s="81"/>
      <c r="L7073" s="117"/>
      <c r="P7073" s="81"/>
    </row>
    <row r="7074" spans="6:16">
      <c r="F7074" s="76"/>
      <c r="G7074" s="117"/>
      <c r="I7074" s="81"/>
      <c r="L7074" s="117"/>
      <c r="P7074" s="81"/>
    </row>
    <row r="7075" spans="6:16">
      <c r="F7075" s="76"/>
      <c r="G7075" s="117"/>
      <c r="I7075" s="81"/>
      <c r="L7075" s="117"/>
      <c r="P7075" s="81"/>
    </row>
    <row r="7076" spans="6:16">
      <c r="F7076" s="76"/>
      <c r="G7076" s="117"/>
      <c r="I7076" s="81"/>
      <c r="L7076" s="117"/>
      <c r="P7076" s="81"/>
    </row>
    <row r="7077" spans="6:16">
      <c r="F7077" s="76"/>
      <c r="G7077" s="117"/>
      <c r="I7077" s="81"/>
      <c r="L7077" s="117"/>
      <c r="P7077" s="81"/>
    </row>
    <row r="7078" spans="6:16">
      <c r="F7078" s="76"/>
      <c r="G7078" s="117"/>
      <c r="I7078" s="81"/>
      <c r="L7078" s="117"/>
      <c r="P7078" s="81"/>
    </row>
    <row r="7079" spans="6:16">
      <c r="F7079" s="76"/>
      <c r="G7079" s="117"/>
      <c r="I7079" s="81"/>
      <c r="L7079" s="117"/>
      <c r="P7079" s="81"/>
    </row>
    <row r="7080" spans="6:16">
      <c r="F7080" s="76"/>
      <c r="G7080" s="117"/>
      <c r="I7080" s="81"/>
      <c r="L7080" s="117"/>
      <c r="P7080" s="81"/>
    </row>
    <row r="7081" spans="6:16">
      <c r="F7081" s="76"/>
      <c r="G7081" s="117"/>
      <c r="I7081" s="81"/>
      <c r="L7081" s="117"/>
      <c r="P7081" s="81"/>
    </row>
    <row r="7082" spans="6:16">
      <c r="F7082" s="76"/>
      <c r="G7082" s="117"/>
      <c r="I7082" s="81"/>
      <c r="L7082" s="117"/>
      <c r="P7082" s="81"/>
    </row>
    <row r="7083" spans="6:16">
      <c r="F7083" s="76"/>
      <c r="G7083" s="117"/>
      <c r="I7083" s="81"/>
      <c r="L7083" s="117"/>
      <c r="P7083" s="81"/>
    </row>
    <row r="7084" spans="6:16">
      <c r="F7084" s="76"/>
      <c r="G7084" s="117"/>
      <c r="I7084" s="81"/>
      <c r="L7084" s="117"/>
      <c r="P7084" s="81"/>
    </row>
    <row r="7085" spans="6:16">
      <c r="F7085" s="76"/>
      <c r="G7085" s="117"/>
      <c r="I7085" s="81"/>
      <c r="L7085" s="117"/>
      <c r="P7085" s="81"/>
    </row>
    <row r="7086" spans="6:16">
      <c r="F7086" s="76"/>
      <c r="G7086" s="117"/>
      <c r="I7086" s="81"/>
      <c r="L7086" s="117"/>
      <c r="P7086" s="81"/>
    </row>
    <row r="7087" spans="6:16">
      <c r="F7087" s="76"/>
      <c r="G7087" s="117"/>
      <c r="I7087" s="81"/>
      <c r="L7087" s="117"/>
      <c r="P7087" s="81"/>
    </row>
    <row r="7088" spans="6:16">
      <c r="F7088" s="76"/>
      <c r="G7088" s="117"/>
      <c r="I7088" s="81"/>
      <c r="L7088" s="117"/>
      <c r="P7088" s="81"/>
    </row>
    <row r="7089" spans="6:16">
      <c r="F7089" s="76"/>
      <c r="G7089" s="117"/>
      <c r="I7089" s="81"/>
      <c r="L7089" s="117"/>
      <c r="P7089" s="81"/>
    </row>
    <row r="7090" spans="6:16">
      <c r="F7090" s="76"/>
      <c r="G7090" s="117"/>
      <c r="I7090" s="81"/>
      <c r="L7090" s="117"/>
      <c r="P7090" s="81"/>
    </row>
    <row r="7091" spans="6:16">
      <c r="F7091" s="76"/>
      <c r="G7091" s="117"/>
      <c r="I7091" s="81"/>
      <c r="L7091" s="117"/>
      <c r="P7091" s="81"/>
    </row>
    <row r="7092" spans="6:16">
      <c r="F7092" s="76"/>
      <c r="G7092" s="117"/>
      <c r="I7092" s="81"/>
      <c r="L7092" s="117"/>
      <c r="P7092" s="81"/>
    </row>
    <row r="7093" spans="6:16">
      <c r="F7093" s="76"/>
      <c r="G7093" s="117"/>
      <c r="I7093" s="81"/>
      <c r="L7093" s="117"/>
      <c r="P7093" s="81"/>
    </row>
    <row r="7094" spans="6:16">
      <c r="F7094" s="76"/>
      <c r="G7094" s="117"/>
      <c r="I7094" s="81"/>
      <c r="L7094" s="117"/>
      <c r="P7094" s="81"/>
    </row>
    <row r="7095" spans="6:16">
      <c r="F7095" s="76"/>
      <c r="G7095" s="117"/>
      <c r="I7095" s="81"/>
      <c r="L7095" s="117"/>
      <c r="P7095" s="81"/>
    </row>
    <row r="7096" spans="6:16">
      <c r="F7096" s="76"/>
      <c r="G7096" s="117"/>
      <c r="I7096" s="81"/>
      <c r="L7096" s="117"/>
      <c r="P7096" s="81"/>
    </row>
    <row r="7097" spans="6:16">
      <c r="F7097" s="76"/>
      <c r="G7097" s="117"/>
      <c r="I7097" s="81"/>
      <c r="L7097" s="117"/>
      <c r="P7097" s="81"/>
    </row>
    <row r="7098" spans="6:16">
      <c r="F7098" s="76"/>
      <c r="G7098" s="117"/>
      <c r="I7098" s="81"/>
      <c r="L7098" s="117"/>
      <c r="P7098" s="81"/>
    </row>
    <row r="7099" spans="6:16">
      <c r="F7099" s="76"/>
      <c r="G7099" s="117"/>
      <c r="I7099" s="81"/>
      <c r="L7099" s="117"/>
      <c r="P7099" s="81"/>
    </row>
    <row r="7100" spans="6:16">
      <c r="F7100" s="76"/>
      <c r="G7100" s="117"/>
      <c r="I7100" s="81"/>
      <c r="L7100" s="117"/>
      <c r="P7100" s="81"/>
    </row>
    <row r="7101" spans="6:16">
      <c r="F7101" s="76"/>
      <c r="G7101" s="117"/>
      <c r="I7101" s="81"/>
      <c r="L7101" s="117"/>
      <c r="P7101" s="81"/>
    </row>
    <row r="7102" spans="6:16">
      <c r="F7102" s="76"/>
      <c r="G7102" s="117"/>
      <c r="I7102" s="81"/>
      <c r="L7102" s="117"/>
      <c r="P7102" s="81"/>
    </row>
    <row r="7103" spans="6:16">
      <c r="F7103" s="76"/>
      <c r="G7103" s="117"/>
      <c r="I7103" s="81"/>
      <c r="L7103" s="117"/>
      <c r="P7103" s="81"/>
    </row>
    <row r="7104" spans="6:16">
      <c r="F7104" s="76"/>
      <c r="G7104" s="117"/>
      <c r="I7104" s="81"/>
      <c r="L7104" s="117"/>
      <c r="P7104" s="81"/>
    </row>
    <row r="7105" spans="6:16">
      <c r="F7105" s="76"/>
      <c r="G7105" s="117"/>
      <c r="I7105" s="81"/>
      <c r="L7105" s="117"/>
      <c r="P7105" s="81"/>
    </row>
    <row r="7106" spans="6:16">
      <c r="F7106" s="76"/>
      <c r="G7106" s="117"/>
      <c r="I7106" s="81"/>
      <c r="L7106" s="117"/>
      <c r="P7106" s="81"/>
    </row>
    <row r="7107" spans="6:16">
      <c r="F7107" s="76"/>
      <c r="G7107" s="117"/>
      <c r="I7107" s="81"/>
      <c r="L7107" s="117"/>
      <c r="P7107" s="81"/>
    </row>
    <row r="7108" spans="6:16">
      <c r="F7108" s="76"/>
      <c r="G7108" s="117"/>
      <c r="I7108" s="81"/>
      <c r="L7108" s="117"/>
      <c r="P7108" s="81"/>
    </row>
    <row r="7109" spans="6:16">
      <c r="F7109" s="76"/>
      <c r="G7109" s="117"/>
      <c r="I7109" s="81"/>
      <c r="L7109" s="117"/>
      <c r="P7109" s="81"/>
    </row>
    <row r="7110" spans="6:16">
      <c r="F7110" s="76"/>
      <c r="G7110" s="117"/>
      <c r="I7110" s="81"/>
      <c r="L7110" s="117"/>
      <c r="P7110" s="81"/>
    </row>
    <row r="7111" spans="6:16">
      <c r="F7111" s="76"/>
      <c r="G7111" s="117"/>
      <c r="I7111" s="81"/>
      <c r="L7111" s="117"/>
      <c r="P7111" s="81"/>
    </row>
    <row r="7112" spans="6:16">
      <c r="F7112" s="76"/>
      <c r="G7112" s="117"/>
      <c r="I7112" s="81"/>
      <c r="L7112" s="117"/>
      <c r="P7112" s="81"/>
    </row>
    <row r="7113" spans="6:16">
      <c r="F7113" s="76"/>
      <c r="G7113" s="117"/>
      <c r="I7113" s="81"/>
      <c r="L7113" s="117"/>
      <c r="P7113" s="81"/>
    </row>
    <row r="7114" spans="6:16">
      <c r="F7114" s="76"/>
      <c r="G7114" s="117"/>
      <c r="I7114" s="81"/>
      <c r="L7114" s="117"/>
      <c r="P7114" s="81"/>
    </row>
    <row r="7115" spans="6:16">
      <c r="F7115" s="76"/>
      <c r="G7115" s="117"/>
      <c r="I7115" s="81"/>
      <c r="L7115" s="117"/>
      <c r="P7115" s="81"/>
    </row>
    <row r="7116" spans="6:16">
      <c r="F7116" s="76"/>
      <c r="G7116" s="117"/>
      <c r="I7116" s="81"/>
      <c r="L7116" s="117"/>
      <c r="P7116" s="81"/>
    </row>
    <row r="7117" spans="6:16">
      <c r="F7117" s="76"/>
      <c r="G7117" s="117"/>
      <c r="I7117" s="81"/>
      <c r="L7117" s="117"/>
      <c r="P7117" s="81"/>
    </row>
    <row r="7118" spans="6:16">
      <c r="F7118" s="76"/>
      <c r="G7118" s="117"/>
      <c r="I7118" s="81"/>
      <c r="L7118" s="117"/>
      <c r="P7118" s="81"/>
    </row>
    <row r="7119" spans="6:16">
      <c r="F7119" s="76"/>
      <c r="G7119" s="117"/>
      <c r="I7119" s="81"/>
      <c r="L7119" s="117"/>
      <c r="P7119" s="81"/>
    </row>
    <row r="7120" spans="6:16">
      <c r="F7120" s="76"/>
      <c r="G7120" s="117"/>
      <c r="I7120" s="81"/>
      <c r="L7120" s="117"/>
      <c r="P7120" s="81"/>
    </row>
    <row r="7121" spans="6:16">
      <c r="F7121" s="76"/>
      <c r="G7121" s="117"/>
      <c r="I7121" s="81"/>
      <c r="L7121" s="117"/>
      <c r="P7121" s="81"/>
    </row>
    <row r="7122" spans="6:16">
      <c r="F7122" s="76"/>
      <c r="G7122" s="117"/>
      <c r="I7122" s="81"/>
      <c r="L7122" s="117"/>
      <c r="P7122" s="81"/>
    </row>
    <row r="7123" spans="6:16">
      <c r="F7123" s="76"/>
      <c r="G7123" s="117"/>
      <c r="I7123" s="81"/>
      <c r="L7123" s="117"/>
      <c r="P7123" s="81"/>
    </row>
    <row r="7124" spans="6:16">
      <c r="F7124" s="76"/>
      <c r="G7124" s="117"/>
      <c r="I7124" s="81"/>
      <c r="L7124" s="117"/>
      <c r="P7124" s="81"/>
    </row>
    <row r="7125" spans="6:16">
      <c r="F7125" s="76"/>
      <c r="G7125" s="117"/>
      <c r="I7125" s="81"/>
      <c r="L7125" s="117"/>
      <c r="P7125" s="81"/>
    </row>
    <row r="7126" spans="6:16">
      <c r="F7126" s="76"/>
      <c r="G7126" s="117"/>
      <c r="I7126" s="81"/>
      <c r="L7126" s="117"/>
      <c r="P7126" s="81"/>
    </row>
    <row r="7127" spans="6:16">
      <c r="F7127" s="76"/>
      <c r="G7127" s="117"/>
      <c r="I7127" s="81"/>
      <c r="L7127" s="117"/>
      <c r="P7127" s="81"/>
    </row>
    <row r="7128" spans="6:16">
      <c r="F7128" s="76"/>
      <c r="G7128" s="117"/>
      <c r="I7128" s="81"/>
      <c r="L7128" s="117"/>
      <c r="P7128" s="81"/>
    </row>
    <row r="7129" spans="6:16">
      <c r="F7129" s="76"/>
      <c r="G7129" s="117"/>
      <c r="I7129" s="81"/>
      <c r="L7129" s="117"/>
      <c r="P7129" s="81"/>
    </row>
    <row r="7130" spans="6:16">
      <c r="F7130" s="76"/>
      <c r="G7130" s="117"/>
      <c r="I7130" s="81"/>
      <c r="L7130" s="117"/>
      <c r="P7130" s="81"/>
    </row>
    <row r="7131" spans="6:16">
      <c r="F7131" s="76"/>
      <c r="G7131" s="117"/>
      <c r="I7131" s="81"/>
      <c r="L7131" s="117"/>
      <c r="P7131" s="81"/>
    </row>
    <row r="7132" spans="6:16">
      <c r="F7132" s="76"/>
      <c r="G7132" s="117"/>
      <c r="I7132" s="81"/>
      <c r="L7132" s="117"/>
      <c r="P7132" s="81"/>
    </row>
    <row r="7133" spans="6:16">
      <c r="F7133" s="76"/>
      <c r="G7133" s="117"/>
      <c r="I7133" s="81"/>
      <c r="L7133" s="117"/>
      <c r="P7133" s="81"/>
    </row>
    <row r="7134" spans="6:16">
      <c r="F7134" s="76"/>
      <c r="G7134" s="117"/>
      <c r="I7134" s="81"/>
      <c r="L7134" s="117"/>
      <c r="P7134" s="81"/>
    </row>
    <row r="7135" spans="6:16">
      <c r="F7135" s="76"/>
      <c r="G7135" s="117"/>
      <c r="I7135" s="81"/>
      <c r="L7135" s="117"/>
      <c r="P7135" s="81"/>
    </row>
    <row r="7136" spans="6:16">
      <c r="F7136" s="76"/>
      <c r="G7136" s="117"/>
      <c r="I7136" s="81"/>
      <c r="L7136" s="117"/>
      <c r="P7136" s="81"/>
    </row>
    <row r="7137" spans="6:16">
      <c r="F7137" s="76"/>
      <c r="G7137" s="117"/>
      <c r="I7137" s="81"/>
      <c r="L7137" s="117"/>
      <c r="P7137" s="81"/>
    </row>
    <row r="7138" spans="6:16">
      <c r="F7138" s="76"/>
      <c r="G7138" s="117"/>
      <c r="I7138" s="81"/>
      <c r="L7138" s="117"/>
      <c r="P7138" s="81"/>
    </row>
    <row r="7139" spans="6:16">
      <c r="F7139" s="76"/>
      <c r="G7139" s="117"/>
      <c r="I7139" s="81"/>
      <c r="L7139" s="117"/>
      <c r="P7139" s="81"/>
    </row>
    <row r="7140" spans="6:16">
      <c r="F7140" s="76"/>
      <c r="G7140" s="117"/>
      <c r="I7140" s="81"/>
      <c r="L7140" s="117"/>
      <c r="P7140" s="81"/>
    </row>
    <row r="7141" spans="6:16">
      <c r="F7141" s="76"/>
      <c r="G7141" s="117"/>
      <c r="I7141" s="81"/>
      <c r="L7141" s="117"/>
      <c r="P7141" s="81"/>
    </row>
    <row r="7142" spans="6:16">
      <c r="F7142" s="76"/>
      <c r="G7142" s="117"/>
      <c r="I7142" s="81"/>
      <c r="L7142" s="117"/>
      <c r="P7142" s="81"/>
    </row>
    <row r="7143" spans="6:16">
      <c r="F7143" s="76"/>
      <c r="G7143" s="117"/>
      <c r="I7143" s="81"/>
      <c r="L7143" s="117"/>
      <c r="P7143" s="81"/>
    </row>
    <row r="7144" spans="6:16">
      <c r="F7144" s="76"/>
      <c r="G7144" s="117"/>
      <c r="I7144" s="81"/>
      <c r="L7144" s="117"/>
      <c r="P7144" s="81"/>
    </row>
    <row r="7145" spans="6:16">
      <c r="F7145" s="76"/>
      <c r="G7145" s="117"/>
      <c r="I7145" s="81"/>
      <c r="L7145" s="117"/>
      <c r="P7145" s="81"/>
    </row>
    <row r="7146" spans="6:16">
      <c r="F7146" s="76"/>
      <c r="G7146" s="117"/>
      <c r="I7146" s="81"/>
      <c r="L7146" s="117"/>
      <c r="P7146" s="81"/>
    </row>
    <row r="7147" spans="6:16">
      <c r="F7147" s="76"/>
      <c r="G7147" s="117"/>
      <c r="I7147" s="81"/>
      <c r="L7147" s="117"/>
      <c r="P7147" s="81"/>
    </row>
    <row r="7148" spans="6:16">
      <c r="F7148" s="76"/>
      <c r="G7148" s="117"/>
      <c r="I7148" s="81"/>
      <c r="L7148" s="117"/>
      <c r="P7148" s="81"/>
    </row>
    <row r="7149" spans="6:16">
      <c r="F7149" s="76"/>
      <c r="G7149" s="117"/>
      <c r="I7149" s="81"/>
      <c r="L7149" s="117"/>
      <c r="P7149" s="81"/>
    </row>
    <row r="7150" spans="6:16">
      <c r="F7150" s="76"/>
      <c r="G7150" s="117"/>
      <c r="I7150" s="81"/>
      <c r="L7150" s="117"/>
      <c r="P7150" s="81"/>
    </row>
    <row r="7151" spans="6:16">
      <c r="F7151" s="76"/>
      <c r="G7151" s="117"/>
      <c r="I7151" s="81"/>
      <c r="L7151" s="117"/>
      <c r="P7151" s="81"/>
    </row>
    <row r="7152" spans="6:16">
      <c r="F7152" s="76"/>
      <c r="G7152" s="117"/>
      <c r="I7152" s="81"/>
      <c r="L7152" s="117"/>
      <c r="P7152" s="81"/>
    </row>
    <row r="7153" spans="6:16">
      <c r="F7153" s="76"/>
      <c r="G7153" s="117"/>
      <c r="I7153" s="81"/>
      <c r="L7153" s="117"/>
      <c r="P7153" s="81"/>
    </row>
    <row r="7154" spans="6:16">
      <c r="F7154" s="76"/>
      <c r="G7154" s="117"/>
      <c r="I7154" s="81"/>
      <c r="L7154" s="117"/>
      <c r="P7154" s="81"/>
    </row>
    <row r="7155" spans="6:16">
      <c r="F7155" s="76"/>
      <c r="G7155" s="117"/>
      <c r="I7155" s="81"/>
      <c r="L7155" s="117"/>
      <c r="P7155" s="81"/>
    </row>
    <row r="7156" spans="6:16">
      <c r="F7156" s="76"/>
      <c r="G7156" s="117"/>
      <c r="I7156" s="81"/>
      <c r="L7156" s="117"/>
      <c r="P7156" s="81"/>
    </row>
    <row r="7157" spans="6:16">
      <c r="F7157" s="76"/>
      <c r="G7157" s="117"/>
      <c r="I7157" s="81"/>
      <c r="L7157" s="117"/>
      <c r="P7157" s="81"/>
    </row>
    <row r="7158" spans="6:16">
      <c r="F7158" s="76"/>
      <c r="G7158" s="117"/>
      <c r="I7158" s="81"/>
      <c r="L7158" s="117"/>
      <c r="P7158" s="81"/>
    </row>
    <row r="7159" spans="6:16">
      <c r="F7159" s="76"/>
      <c r="G7159" s="117"/>
      <c r="I7159" s="81"/>
      <c r="L7159" s="117"/>
      <c r="P7159" s="81"/>
    </row>
    <row r="7160" spans="6:16">
      <c r="F7160" s="76"/>
      <c r="G7160" s="117"/>
      <c r="I7160" s="81"/>
      <c r="L7160" s="117"/>
      <c r="P7160" s="81"/>
    </row>
    <row r="7161" spans="6:16">
      <c r="F7161" s="76"/>
      <c r="G7161" s="117"/>
      <c r="I7161" s="81"/>
      <c r="L7161" s="117"/>
      <c r="P7161" s="81"/>
    </row>
    <row r="7162" spans="6:16">
      <c r="F7162" s="76"/>
      <c r="G7162" s="117"/>
      <c r="I7162" s="81"/>
      <c r="L7162" s="117"/>
      <c r="P7162" s="81"/>
    </row>
    <row r="7163" spans="6:16">
      <c r="F7163" s="76"/>
      <c r="G7163" s="117"/>
      <c r="I7163" s="81"/>
      <c r="L7163" s="117"/>
      <c r="P7163" s="81"/>
    </row>
    <row r="7164" spans="6:16">
      <c r="F7164" s="76"/>
      <c r="G7164" s="117"/>
      <c r="I7164" s="81"/>
      <c r="L7164" s="117"/>
      <c r="P7164" s="81"/>
    </row>
    <row r="7165" spans="6:16">
      <c r="F7165" s="76"/>
      <c r="G7165" s="117"/>
      <c r="I7165" s="81"/>
      <c r="L7165" s="117"/>
      <c r="P7165" s="81"/>
    </row>
    <row r="7166" spans="6:16">
      <c r="F7166" s="76"/>
      <c r="G7166" s="117"/>
      <c r="I7166" s="81"/>
      <c r="L7166" s="117"/>
      <c r="P7166" s="81"/>
    </row>
    <row r="7167" spans="6:16">
      <c r="F7167" s="76"/>
      <c r="G7167" s="117"/>
      <c r="I7167" s="81"/>
      <c r="L7167" s="117"/>
      <c r="P7167" s="81"/>
    </row>
    <row r="7168" spans="6:16">
      <c r="F7168" s="76"/>
      <c r="G7168" s="117"/>
      <c r="I7168" s="81"/>
      <c r="L7168" s="117"/>
      <c r="P7168" s="81"/>
    </row>
    <row r="7169" spans="6:16">
      <c r="F7169" s="76"/>
      <c r="G7169" s="117"/>
      <c r="I7169" s="81"/>
      <c r="L7169" s="117"/>
      <c r="P7169" s="81"/>
    </row>
    <row r="7170" spans="6:16">
      <c r="F7170" s="76"/>
      <c r="G7170" s="117"/>
      <c r="I7170" s="81"/>
      <c r="L7170" s="117"/>
      <c r="P7170" s="81"/>
    </row>
    <row r="7171" spans="6:16">
      <c r="F7171" s="76"/>
      <c r="G7171" s="117"/>
      <c r="I7171" s="81"/>
      <c r="L7171" s="117"/>
      <c r="P7171" s="81"/>
    </row>
    <row r="7172" spans="6:16">
      <c r="F7172" s="76"/>
      <c r="G7172" s="117"/>
      <c r="I7172" s="81"/>
      <c r="L7172" s="117"/>
      <c r="P7172" s="81"/>
    </row>
    <row r="7173" spans="6:16">
      <c r="F7173" s="76"/>
      <c r="G7173" s="117"/>
      <c r="I7173" s="81"/>
      <c r="L7173" s="117"/>
      <c r="P7173" s="81"/>
    </row>
    <row r="7174" spans="6:16">
      <c r="F7174" s="76"/>
      <c r="G7174" s="117"/>
      <c r="I7174" s="81"/>
      <c r="L7174" s="117"/>
      <c r="P7174" s="81"/>
    </row>
    <row r="7175" spans="6:16">
      <c r="F7175" s="76"/>
      <c r="G7175" s="117"/>
      <c r="I7175" s="81"/>
      <c r="L7175" s="117"/>
      <c r="P7175" s="81"/>
    </row>
    <row r="7176" spans="6:16">
      <c r="F7176" s="76"/>
      <c r="G7176" s="117"/>
      <c r="I7176" s="81"/>
      <c r="L7176" s="117"/>
      <c r="P7176" s="81"/>
    </row>
    <row r="7177" spans="6:16">
      <c r="F7177" s="76"/>
      <c r="G7177" s="117"/>
      <c r="I7177" s="81"/>
      <c r="L7177" s="117"/>
      <c r="P7177" s="81"/>
    </row>
    <row r="7178" spans="6:16">
      <c r="F7178" s="76"/>
      <c r="G7178" s="117"/>
      <c r="I7178" s="81"/>
      <c r="L7178" s="117"/>
      <c r="P7178" s="81"/>
    </row>
    <row r="7179" spans="6:16">
      <c r="F7179" s="76"/>
      <c r="G7179" s="117"/>
      <c r="I7179" s="81"/>
      <c r="L7179" s="117"/>
      <c r="P7179" s="81"/>
    </row>
    <row r="7180" spans="6:16">
      <c r="F7180" s="76"/>
      <c r="G7180" s="117"/>
      <c r="I7180" s="81"/>
      <c r="L7180" s="117"/>
      <c r="P7180" s="81"/>
    </row>
    <row r="7181" spans="6:16">
      <c r="F7181" s="76"/>
      <c r="G7181" s="117"/>
      <c r="I7181" s="81"/>
      <c r="L7181" s="117"/>
      <c r="P7181" s="81"/>
    </row>
    <row r="7182" spans="6:16">
      <c r="F7182" s="76"/>
      <c r="G7182" s="117"/>
      <c r="I7182" s="81"/>
      <c r="L7182" s="117"/>
      <c r="P7182" s="81"/>
    </row>
    <row r="7183" spans="6:16">
      <c r="F7183" s="76"/>
      <c r="G7183" s="117"/>
      <c r="I7183" s="81"/>
      <c r="L7183" s="117"/>
      <c r="P7183" s="81"/>
    </row>
    <row r="7184" spans="6:16">
      <c r="F7184" s="76"/>
      <c r="G7184" s="117"/>
      <c r="I7184" s="81"/>
      <c r="L7184" s="117"/>
      <c r="P7184" s="81"/>
    </row>
    <row r="7185" spans="6:16">
      <c r="F7185" s="76"/>
      <c r="G7185" s="117"/>
      <c r="I7185" s="81"/>
      <c r="L7185" s="117"/>
      <c r="P7185" s="81"/>
    </row>
    <row r="7186" spans="6:16">
      <c r="F7186" s="76"/>
      <c r="G7186" s="117"/>
      <c r="I7186" s="81"/>
      <c r="L7186" s="117"/>
      <c r="P7186" s="81"/>
    </row>
    <row r="7187" spans="6:16">
      <c r="F7187" s="76"/>
      <c r="G7187" s="117"/>
      <c r="I7187" s="81"/>
      <c r="L7187" s="117"/>
      <c r="P7187" s="81"/>
    </row>
    <row r="7188" spans="6:16">
      <c r="F7188" s="76"/>
      <c r="G7188" s="117"/>
      <c r="I7188" s="81"/>
      <c r="L7188" s="117"/>
      <c r="P7188" s="81"/>
    </row>
    <row r="7189" spans="6:16">
      <c r="F7189" s="76"/>
      <c r="G7189" s="117"/>
      <c r="I7189" s="81"/>
      <c r="L7189" s="117"/>
      <c r="P7189" s="81"/>
    </row>
    <row r="7190" spans="6:16">
      <c r="F7190" s="76"/>
      <c r="G7190" s="117"/>
      <c r="I7190" s="81"/>
      <c r="L7190" s="117"/>
      <c r="P7190" s="81"/>
    </row>
    <row r="7191" spans="6:16">
      <c r="F7191" s="76"/>
      <c r="G7191" s="117"/>
      <c r="I7191" s="81"/>
      <c r="L7191" s="117"/>
      <c r="P7191" s="81"/>
    </row>
    <row r="7192" spans="6:16">
      <c r="F7192" s="76"/>
      <c r="G7192" s="117"/>
      <c r="I7192" s="81"/>
      <c r="L7192" s="117"/>
      <c r="P7192" s="81"/>
    </row>
    <row r="7193" spans="6:16">
      <c r="F7193" s="76"/>
      <c r="G7193" s="117"/>
      <c r="I7193" s="81"/>
      <c r="L7193" s="117"/>
      <c r="P7193" s="81"/>
    </row>
    <row r="7194" spans="6:16">
      <c r="F7194" s="76"/>
      <c r="G7194" s="117"/>
      <c r="I7194" s="81"/>
      <c r="L7194" s="117"/>
      <c r="P7194" s="81"/>
    </row>
    <row r="7195" spans="6:16">
      <c r="F7195" s="76"/>
      <c r="G7195" s="117"/>
      <c r="I7195" s="81"/>
      <c r="L7195" s="117"/>
      <c r="P7195" s="81"/>
    </row>
    <row r="7196" spans="6:16">
      <c r="F7196" s="76"/>
      <c r="G7196" s="117"/>
      <c r="I7196" s="81"/>
      <c r="L7196" s="117"/>
      <c r="P7196" s="81"/>
    </row>
    <row r="7197" spans="6:16">
      <c r="F7197" s="76"/>
      <c r="G7197" s="117"/>
      <c r="I7197" s="81"/>
      <c r="L7197" s="117"/>
      <c r="P7197" s="81"/>
    </row>
    <row r="7198" spans="6:16">
      <c r="F7198" s="76"/>
      <c r="G7198" s="117"/>
      <c r="I7198" s="81"/>
      <c r="L7198" s="117"/>
      <c r="P7198" s="81"/>
    </row>
    <row r="7199" spans="6:16">
      <c r="F7199" s="76"/>
      <c r="G7199" s="117"/>
      <c r="I7199" s="81"/>
      <c r="L7199" s="117"/>
      <c r="P7199" s="81"/>
    </row>
    <row r="7200" spans="6:16">
      <c r="F7200" s="76"/>
      <c r="G7200" s="117"/>
      <c r="I7200" s="81"/>
      <c r="L7200" s="117"/>
      <c r="P7200" s="81"/>
    </row>
    <row r="7201" spans="6:16">
      <c r="F7201" s="76"/>
      <c r="G7201" s="117"/>
      <c r="I7201" s="81"/>
      <c r="L7201" s="117"/>
      <c r="P7201" s="81"/>
    </row>
    <row r="7202" spans="6:16">
      <c r="F7202" s="76"/>
      <c r="G7202" s="117"/>
      <c r="I7202" s="81"/>
      <c r="L7202" s="117"/>
      <c r="P7202" s="81"/>
    </row>
    <row r="7203" spans="6:16">
      <c r="F7203" s="76"/>
      <c r="G7203" s="117"/>
      <c r="I7203" s="81"/>
      <c r="L7203" s="117"/>
      <c r="P7203" s="81"/>
    </row>
    <row r="7204" spans="6:16">
      <c r="F7204" s="76"/>
      <c r="G7204" s="117"/>
      <c r="I7204" s="81"/>
      <c r="L7204" s="117"/>
      <c r="P7204" s="81"/>
    </row>
    <row r="7205" spans="6:16">
      <c r="F7205" s="76"/>
      <c r="G7205" s="117"/>
      <c r="I7205" s="81"/>
      <c r="L7205" s="117"/>
      <c r="P7205" s="81"/>
    </row>
    <row r="7206" spans="6:16">
      <c r="F7206" s="76"/>
      <c r="G7206" s="117"/>
      <c r="I7206" s="81"/>
      <c r="L7206" s="117"/>
      <c r="P7206" s="81"/>
    </row>
    <row r="7207" spans="6:16">
      <c r="F7207" s="76"/>
      <c r="G7207" s="117"/>
      <c r="I7207" s="81"/>
      <c r="L7207" s="117"/>
      <c r="P7207" s="81"/>
    </row>
    <row r="7208" spans="6:16">
      <c r="F7208" s="76"/>
      <c r="G7208" s="117"/>
      <c r="I7208" s="81"/>
      <c r="L7208" s="117"/>
      <c r="P7208" s="81"/>
    </row>
    <row r="7209" spans="6:16">
      <c r="F7209" s="76"/>
      <c r="G7209" s="117"/>
      <c r="I7209" s="81"/>
      <c r="L7209" s="117"/>
      <c r="P7209" s="81"/>
    </row>
    <row r="7210" spans="6:16">
      <c r="F7210" s="76"/>
      <c r="G7210" s="117"/>
      <c r="I7210" s="81"/>
      <c r="L7210" s="117"/>
      <c r="P7210" s="81"/>
    </row>
    <row r="7211" spans="6:16">
      <c r="F7211" s="76"/>
      <c r="G7211" s="117"/>
      <c r="I7211" s="81"/>
      <c r="L7211" s="117"/>
      <c r="P7211" s="81"/>
    </row>
    <row r="7212" spans="6:16">
      <c r="F7212" s="76"/>
      <c r="G7212" s="117"/>
      <c r="I7212" s="81"/>
      <c r="L7212" s="117"/>
      <c r="P7212" s="81"/>
    </row>
    <row r="7213" spans="6:16">
      <c r="F7213" s="76"/>
      <c r="G7213" s="117"/>
      <c r="I7213" s="81"/>
      <c r="L7213" s="117"/>
      <c r="P7213" s="81"/>
    </row>
    <row r="7214" spans="6:16">
      <c r="F7214" s="76"/>
      <c r="G7214" s="117"/>
      <c r="I7214" s="81"/>
      <c r="L7214" s="117"/>
      <c r="P7214" s="81"/>
    </row>
    <row r="7215" spans="6:16">
      <c r="F7215" s="76"/>
      <c r="G7215" s="117"/>
      <c r="I7215" s="81"/>
      <c r="L7215" s="117"/>
      <c r="P7215" s="81"/>
    </row>
    <row r="7216" spans="6:16">
      <c r="F7216" s="76"/>
      <c r="G7216" s="117"/>
      <c r="I7216" s="81"/>
      <c r="L7216" s="117"/>
      <c r="P7216" s="81"/>
    </row>
    <row r="7217" spans="6:16">
      <c r="F7217" s="76"/>
      <c r="G7217" s="117"/>
      <c r="I7217" s="81"/>
      <c r="L7217" s="117"/>
      <c r="P7217" s="81"/>
    </row>
    <row r="7218" spans="6:16">
      <c r="F7218" s="76"/>
      <c r="G7218" s="117"/>
      <c r="I7218" s="81"/>
      <c r="L7218" s="117"/>
      <c r="P7218" s="81"/>
    </row>
    <row r="7219" spans="6:16">
      <c r="F7219" s="76"/>
      <c r="G7219" s="117"/>
      <c r="I7219" s="81"/>
      <c r="L7219" s="117"/>
      <c r="P7219" s="81"/>
    </row>
    <row r="7220" spans="6:16">
      <c r="F7220" s="76"/>
      <c r="G7220" s="117"/>
      <c r="I7220" s="81"/>
      <c r="L7220" s="117"/>
      <c r="P7220" s="81"/>
    </row>
    <row r="7221" spans="6:16">
      <c r="F7221" s="76"/>
      <c r="G7221" s="117"/>
      <c r="I7221" s="81"/>
      <c r="L7221" s="117"/>
      <c r="P7221" s="81"/>
    </row>
    <row r="7222" spans="6:16">
      <c r="F7222" s="76"/>
      <c r="G7222" s="117"/>
      <c r="I7222" s="81"/>
      <c r="L7222" s="117"/>
      <c r="P7222" s="81"/>
    </row>
    <row r="7223" spans="6:16">
      <c r="F7223" s="76"/>
      <c r="G7223" s="117"/>
      <c r="I7223" s="81"/>
      <c r="L7223" s="117"/>
      <c r="P7223" s="81"/>
    </row>
    <row r="7224" spans="6:16">
      <c r="F7224" s="76"/>
      <c r="G7224" s="117"/>
      <c r="I7224" s="81"/>
      <c r="L7224" s="117"/>
      <c r="P7224" s="81"/>
    </row>
    <row r="7225" spans="6:16">
      <c r="F7225" s="76"/>
      <c r="G7225" s="117"/>
      <c r="I7225" s="81"/>
      <c r="L7225" s="117"/>
      <c r="P7225" s="81"/>
    </row>
    <row r="7226" spans="6:16">
      <c r="F7226" s="76"/>
      <c r="G7226" s="117"/>
      <c r="I7226" s="81"/>
      <c r="L7226" s="117"/>
      <c r="P7226" s="81"/>
    </row>
    <row r="7227" spans="6:16">
      <c r="F7227" s="76"/>
      <c r="G7227" s="117"/>
      <c r="I7227" s="81"/>
      <c r="L7227" s="117"/>
      <c r="P7227" s="81"/>
    </row>
    <row r="7228" spans="6:16">
      <c r="F7228" s="76"/>
      <c r="G7228" s="117"/>
      <c r="I7228" s="81"/>
      <c r="L7228" s="117"/>
      <c r="P7228" s="81"/>
    </row>
    <row r="7229" spans="6:16">
      <c r="F7229" s="76"/>
      <c r="G7229" s="117"/>
      <c r="I7229" s="81"/>
      <c r="L7229" s="117"/>
      <c r="P7229" s="81"/>
    </row>
    <row r="7230" spans="6:16">
      <c r="F7230" s="76"/>
      <c r="G7230" s="117"/>
      <c r="I7230" s="81"/>
      <c r="L7230" s="117"/>
      <c r="P7230" s="81"/>
    </row>
    <row r="7231" spans="6:16">
      <c r="F7231" s="76"/>
      <c r="G7231" s="117"/>
      <c r="I7231" s="81"/>
      <c r="L7231" s="117"/>
      <c r="P7231" s="81"/>
    </row>
    <row r="7232" spans="6:16">
      <c r="F7232" s="76"/>
      <c r="G7232" s="117"/>
      <c r="I7232" s="81"/>
      <c r="L7232" s="117"/>
      <c r="P7232" s="81"/>
    </row>
    <row r="7233" spans="6:16">
      <c r="F7233" s="76"/>
      <c r="G7233" s="117"/>
      <c r="I7233" s="81"/>
      <c r="L7233" s="117"/>
      <c r="P7233" s="81"/>
    </row>
    <row r="7234" spans="6:16">
      <c r="F7234" s="76"/>
      <c r="G7234" s="117"/>
      <c r="I7234" s="81"/>
      <c r="L7234" s="117"/>
      <c r="P7234" s="81"/>
    </row>
    <row r="7235" spans="6:16">
      <c r="F7235" s="76"/>
      <c r="G7235" s="117"/>
      <c r="I7235" s="81"/>
      <c r="L7235" s="117"/>
      <c r="P7235" s="81"/>
    </row>
    <row r="7236" spans="6:16">
      <c r="F7236" s="76"/>
      <c r="G7236" s="117"/>
      <c r="I7236" s="81"/>
      <c r="L7236" s="117"/>
      <c r="P7236" s="81"/>
    </row>
    <row r="7237" spans="6:16">
      <c r="F7237" s="76"/>
      <c r="G7237" s="117"/>
      <c r="I7237" s="81"/>
      <c r="L7237" s="117"/>
      <c r="P7237" s="81"/>
    </row>
    <row r="7238" spans="6:16">
      <c r="F7238" s="76"/>
      <c r="G7238" s="117"/>
      <c r="I7238" s="81"/>
      <c r="L7238" s="117"/>
      <c r="P7238" s="81"/>
    </row>
    <row r="7239" spans="6:16">
      <c r="F7239" s="76"/>
      <c r="G7239" s="117"/>
      <c r="I7239" s="81"/>
      <c r="L7239" s="117"/>
      <c r="P7239" s="81"/>
    </row>
    <row r="7240" spans="6:16">
      <c r="F7240" s="76"/>
      <c r="G7240" s="117"/>
      <c r="I7240" s="81"/>
      <c r="L7240" s="117"/>
      <c r="P7240" s="81"/>
    </row>
    <row r="7241" spans="6:16">
      <c r="F7241" s="76"/>
      <c r="G7241" s="117"/>
      <c r="I7241" s="81"/>
      <c r="L7241" s="117"/>
      <c r="P7241" s="81"/>
    </row>
    <row r="7242" spans="6:16">
      <c r="F7242" s="76"/>
      <c r="G7242" s="117"/>
      <c r="I7242" s="81"/>
      <c r="L7242" s="117"/>
      <c r="P7242" s="81"/>
    </row>
    <row r="7243" spans="6:16">
      <c r="F7243" s="76"/>
      <c r="G7243" s="117"/>
      <c r="I7243" s="81"/>
      <c r="L7243" s="117"/>
      <c r="P7243" s="81"/>
    </row>
    <row r="7244" spans="6:16">
      <c r="F7244" s="76"/>
      <c r="G7244" s="117"/>
      <c r="I7244" s="81"/>
      <c r="L7244" s="117"/>
      <c r="P7244" s="81"/>
    </row>
    <row r="7245" spans="6:16">
      <c r="F7245" s="76"/>
      <c r="G7245" s="117"/>
      <c r="I7245" s="81"/>
      <c r="L7245" s="117"/>
      <c r="P7245" s="81"/>
    </row>
    <row r="7246" spans="6:16">
      <c r="F7246" s="76"/>
      <c r="G7246" s="117"/>
      <c r="I7246" s="81"/>
      <c r="L7246" s="117"/>
      <c r="P7246" s="81"/>
    </row>
    <row r="7247" spans="6:16">
      <c r="F7247" s="76"/>
      <c r="G7247" s="117"/>
      <c r="I7247" s="81"/>
      <c r="L7247" s="117"/>
      <c r="P7247" s="81"/>
    </row>
    <row r="7248" spans="6:16">
      <c r="F7248" s="76"/>
      <c r="G7248" s="117"/>
      <c r="I7248" s="81"/>
      <c r="L7248" s="117"/>
      <c r="P7248" s="81"/>
    </row>
    <row r="7249" spans="6:16">
      <c r="F7249" s="76"/>
      <c r="G7249" s="117"/>
      <c r="I7249" s="81"/>
      <c r="L7249" s="117"/>
      <c r="P7249" s="81"/>
    </row>
    <row r="7250" spans="6:16">
      <c r="F7250" s="76"/>
      <c r="G7250" s="117"/>
      <c r="I7250" s="81"/>
      <c r="L7250" s="117"/>
      <c r="P7250" s="81"/>
    </row>
    <row r="7251" spans="6:16">
      <c r="F7251" s="76"/>
      <c r="G7251" s="117"/>
      <c r="I7251" s="81"/>
      <c r="L7251" s="117"/>
      <c r="P7251" s="81"/>
    </row>
    <row r="7252" spans="6:16">
      <c r="F7252" s="76"/>
      <c r="G7252" s="117"/>
      <c r="I7252" s="81"/>
      <c r="L7252" s="117"/>
      <c r="P7252" s="81"/>
    </row>
    <row r="7253" spans="6:16">
      <c r="F7253" s="76"/>
      <c r="G7253" s="117"/>
      <c r="I7253" s="81"/>
      <c r="L7253" s="117"/>
      <c r="P7253" s="81"/>
    </row>
    <row r="7254" spans="6:16">
      <c r="F7254" s="76"/>
      <c r="G7254" s="117"/>
      <c r="I7254" s="81"/>
      <c r="L7254" s="117"/>
      <c r="P7254" s="81"/>
    </row>
    <row r="7255" spans="6:16">
      <c r="F7255" s="76"/>
      <c r="G7255" s="117"/>
      <c r="I7255" s="81"/>
      <c r="L7255" s="117"/>
      <c r="P7255" s="81"/>
    </row>
    <row r="7256" spans="6:16">
      <c r="F7256" s="76"/>
      <c r="G7256" s="117"/>
      <c r="I7256" s="81"/>
      <c r="L7256" s="117"/>
      <c r="P7256" s="81"/>
    </row>
    <row r="7257" spans="6:16">
      <c r="F7257" s="76"/>
      <c r="G7257" s="117"/>
      <c r="I7257" s="81"/>
      <c r="L7257" s="117"/>
      <c r="P7257" s="81"/>
    </row>
    <row r="7258" spans="6:16">
      <c r="F7258" s="76"/>
      <c r="G7258" s="117"/>
      <c r="I7258" s="81"/>
      <c r="L7258" s="117"/>
      <c r="P7258" s="81"/>
    </row>
    <row r="7259" spans="6:16">
      <c r="F7259" s="76"/>
      <c r="G7259" s="117"/>
      <c r="I7259" s="81"/>
      <c r="L7259" s="117"/>
      <c r="P7259" s="81"/>
    </row>
    <row r="7260" spans="6:16">
      <c r="F7260" s="76"/>
      <c r="G7260" s="117"/>
      <c r="I7260" s="81"/>
      <c r="L7260" s="117"/>
      <c r="P7260" s="81"/>
    </row>
    <row r="7261" spans="6:16">
      <c r="F7261" s="76"/>
      <c r="G7261" s="117"/>
      <c r="I7261" s="81"/>
      <c r="L7261" s="117"/>
      <c r="P7261" s="81"/>
    </row>
    <row r="7262" spans="6:16">
      <c r="F7262" s="76"/>
      <c r="G7262" s="117"/>
      <c r="I7262" s="81"/>
      <c r="L7262" s="117"/>
      <c r="P7262" s="81"/>
    </row>
    <row r="7263" spans="6:16">
      <c r="F7263" s="76"/>
      <c r="G7263" s="117"/>
      <c r="I7263" s="81"/>
      <c r="L7263" s="117"/>
      <c r="P7263" s="81"/>
    </row>
    <row r="7264" spans="6:16">
      <c r="F7264" s="76"/>
      <c r="G7264" s="117"/>
      <c r="I7264" s="81"/>
      <c r="L7264" s="117"/>
      <c r="P7264" s="81"/>
    </row>
    <row r="7265" spans="6:16">
      <c r="F7265" s="76"/>
      <c r="G7265" s="117"/>
      <c r="I7265" s="81"/>
      <c r="L7265" s="117"/>
      <c r="P7265" s="81"/>
    </row>
    <row r="7266" spans="6:16">
      <c r="F7266" s="76"/>
      <c r="G7266" s="117"/>
      <c r="I7266" s="81"/>
      <c r="L7266" s="117"/>
      <c r="P7266" s="81"/>
    </row>
    <row r="7267" spans="6:16">
      <c r="F7267" s="76"/>
      <c r="G7267" s="117"/>
      <c r="I7267" s="81"/>
      <c r="L7267" s="117"/>
      <c r="P7267" s="81"/>
    </row>
    <row r="7268" spans="6:16">
      <c r="F7268" s="76"/>
      <c r="G7268" s="117"/>
      <c r="I7268" s="81"/>
      <c r="L7268" s="117"/>
      <c r="P7268" s="81"/>
    </row>
    <row r="7269" spans="6:16">
      <c r="F7269" s="76"/>
      <c r="G7269" s="117"/>
      <c r="I7269" s="81"/>
      <c r="L7269" s="117"/>
      <c r="P7269" s="81"/>
    </row>
    <row r="7270" spans="6:16">
      <c r="F7270" s="76"/>
      <c r="G7270" s="117"/>
      <c r="I7270" s="81"/>
      <c r="L7270" s="117"/>
      <c r="P7270" s="81"/>
    </row>
    <row r="7271" spans="6:16">
      <c r="F7271" s="76"/>
      <c r="G7271" s="117"/>
      <c r="I7271" s="81"/>
      <c r="L7271" s="117"/>
      <c r="P7271" s="81"/>
    </row>
    <row r="7272" spans="6:16">
      <c r="F7272" s="76"/>
      <c r="G7272" s="117"/>
      <c r="I7272" s="81"/>
      <c r="L7272" s="117"/>
      <c r="P7272" s="81"/>
    </row>
    <row r="7273" spans="6:16">
      <c r="F7273" s="76"/>
      <c r="G7273" s="117"/>
      <c r="I7273" s="81"/>
      <c r="L7273" s="117"/>
      <c r="P7273" s="81"/>
    </row>
    <row r="7274" spans="6:16">
      <c r="F7274" s="76"/>
      <c r="G7274" s="117"/>
      <c r="I7274" s="81"/>
      <c r="L7274" s="117"/>
      <c r="P7274" s="81"/>
    </row>
    <row r="7275" spans="6:16">
      <c r="F7275" s="76"/>
      <c r="G7275" s="117"/>
      <c r="I7275" s="81"/>
      <c r="L7275" s="117"/>
      <c r="P7275" s="81"/>
    </row>
    <row r="7276" spans="6:16">
      <c r="F7276" s="76"/>
      <c r="G7276" s="117"/>
      <c r="I7276" s="81"/>
      <c r="L7276" s="117"/>
      <c r="P7276" s="81"/>
    </row>
    <row r="7277" spans="6:16">
      <c r="F7277" s="76"/>
      <c r="G7277" s="117"/>
      <c r="I7277" s="81"/>
      <c r="L7277" s="117"/>
      <c r="P7277" s="81"/>
    </row>
    <row r="7278" spans="6:16">
      <c r="F7278" s="76"/>
      <c r="G7278" s="117"/>
      <c r="I7278" s="81"/>
      <c r="L7278" s="117"/>
      <c r="P7278" s="81"/>
    </row>
    <row r="7279" spans="6:16">
      <c r="F7279" s="76"/>
      <c r="G7279" s="117"/>
      <c r="I7279" s="81"/>
      <c r="L7279" s="117"/>
      <c r="P7279" s="81"/>
    </row>
    <row r="7280" spans="6:16">
      <c r="F7280" s="76"/>
      <c r="G7280" s="117"/>
      <c r="I7280" s="81"/>
      <c r="L7280" s="117"/>
      <c r="P7280" s="81"/>
    </row>
    <row r="7281" spans="6:16">
      <c r="F7281" s="76"/>
      <c r="G7281" s="117"/>
      <c r="I7281" s="81"/>
      <c r="L7281" s="117"/>
      <c r="P7281" s="81"/>
    </row>
    <row r="7282" spans="6:16">
      <c r="F7282" s="76"/>
      <c r="G7282" s="117"/>
      <c r="I7282" s="81"/>
      <c r="L7282" s="117"/>
      <c r="P7282" s="81"/>
    </row>
    <row r="7283" spans="6:16">
      <c r="F7283" s="76"/>
      <c r="G7283" s="117"/>
      <c r="I7283" s="81"/>
      <c r="L7283" s="117"/>
      <c r="P7283" s="81"/>
    </row>
    <row r="7284" spans="6:16">
      <c r="F7284" s="76"/>
      <c r="G7284" s="117"/>
      <c r="I7284" s="81"/>
      <c r="L7284" s="117"/>
      <c r="P7284" s="81"/>
    </row>
    <row r="7285" spans="6:16">
      <c r="F7285" s="76"/>
      <c r="G7285" s="117"/>
      <c r="I7285" s="81"/>
      <c r="L7285" s="117"/>
      <c r="P7285" s="81"/>
    </row>
    <row r="7286" spans="6:16">
      <c r="F7286" s="76"/>
      <c r="G7286" s="117"/>
      <c r="I7286" s="81"/>
      <c r="L7286" s="117"/>
      <c r="P7286" s="81"/>
    </row>
    <row r="7287" spans="6:16">
      <c r="F7287" s="76"/>
      <c r="G7287" s="117"/>
      <c r="I7287" s="81"/>
      <c r="L7287" s="117"/>
      <c r="P7287" s="81"/>
    </row>
    <row r="7288" spans="6:16">
      <c r="F7288" s="76"/>
      <c r="G7288" s="117"/>
      <c r="I7288" s="81"/>
      <c r="L7288" s="117"/>
      <c r="P7288" s="81"/>
    </row>
    <row r="7289" spans="6:16">
      <c r="F7289" s="76"/>
      <c r="G7289" s="117"/>
      <c r="I7289" s="81"/>
      <c r="L7289" s="117"/>
      <c r="P7289" s="81"/>
    </row>
    <row r="7290" spans="6:16">
      <c r="F7290" s="76"/>
      <c r="G7290" s="117"/>
      <c r="I7290" s="81"/>
      <c r="L7290" s="117"/>
      <c r="P7290" s="81"/>
    </row>
    <row r="7291" spans="6:16">
      <c r="F7291" s="76"/>
      <c r="G7291" s="117"/>
      <c r="I7291" s="81"/>
      <c r="L7291" s="117"/>
      <c r="P7291" s="81"/>
    </row>
    <row r="7292" spans="6:16">
      <c r="F7292" s="76"/>
      <c r="G7292" s="117"/>
      <c r="I7292" s="81"/>
      <c r="L7292" s="117"/>
      <c r="P7292" s="81"/>
    </row>
    <row r="7293" spans="6:16">
      <c r="F7293" s="76"/>
      <c r="G7293" s="117"/>
      <c r="I7293" s="81"/>
      <c r="L7293" s="117"/>
      <c r="P7293" s="81"/>
    </row>
    <row r="7294" spans="6:16">
      <c r="F7294" s="76"/>
      <c r="G7294" s="117"/>
      <c r="I7294" s="81"/>
      <c r="L7294" s="117"/>
      <c r="P7294" s="81"/>
    </row>
    <row r="7295" spans="6:16">
      <c r="F7295" s="76"/>
      <c r="G7295" s="117"/>
      <c r="I7295" s="81"/>
      <c r="L7295" s="117"/>
      <c r="P7295" s="81"/>
    </row>
    <row r="7296" spans="6:16">
      <c r="F7296" s="76"/>
      <c r="G7296" s="117"/>
      <c r="I7296" s="81"/>
      <c r="L7296" s="117"/>
      <c r="P7296" s="81"/>
    </row>
    <row r="7297" spans="6:16">
      <c r="F7297" s="76"/>
      <c r="G7297" s="117"/>
      <c r="I7297" s="81"/>
      <c r="L7297" s="117"/>
      <c r="P7297" s="81"/>
    </row>
    <row r="7298" spans="6:16">
      <c r="F7298" s="76"/>
      <c r="G7298" s="117"/>
      <c r="I7298" s="81"/>
      <c r="L7298" s="117"/>
      <c r="P7298" s="81"/>
    </row>
    <row r="7299" spans="6:16">
      <c r="F7299" s="76"/>
      <c r="G7299" s="117"/>
      <c r="I7299" s="81"/>
      <c r="L7299" s="117"/>
      <c r="P7299" s="81"/>
    </row>
    <row r="7300" spans="6:16">
      <c r="F7300" s="76"/>
      <c r="G7300" s="117"/>
      <c r="I7300" s="81"/>
      <c r="L7300" s="117"/>
      <c r="P7300" s="81"/>
    </row>
    <row r="7301" spans="6:16">
      <c r="F7301" s="76"/>
      <c r="G7301" s="117"/>
      <c r="I7301" s="81"/>
      <c r="L7301" s="117"/>
      <c r="P7301" s="81"/>
    </row>
    <row r="7302" spans="6:16">
      <c r="F7302" s="76"/>
      <c r="G7302" s="117"/>
      <c r="I7302" s="81"/>
      <c r="L7302" s="117"/>
      <c r="P7302" s="81"/>
    </row>
    <row r="7303" spans="6:16">
      <c r="F7303" s="76"/>
      <c r="G7303" s="117"/>
      <c r="I7303" s="81"/>
      <c r="L7303" s="117"/>
      <c r="P7303" s="81"/>
    </row>
    <row r="7304" spans="6:16">
      <c r="F7304" s="76"/>
      <c r="G7304" s="117"/>
      <c r="I7304" s="81"/>
      <c r="L7304" s="117"/>
      <c r="P7304" s="81"/>
    </row>
    <row r="7305" spans="6:16">
      <c r="F7305" s="76"/>
      <c r="G7305" s="117"/>
      <c r="I7305" s="81"/>
      <c r="L7305" s="117"/>
      <c r="P7305" s="81"/>
    </row>
    <row r="7306" spans="6:16">
      <c r="F7306" s="76"/>
      <c r="G7306" s="117"/>
      <c r="I7306" s="81"/>
      <c r="L7306" s="117"/>
      <c r="P7306" s="81"/>
    </row>
    <row r="7307" spans="6:16">
      <c r="F7307" s="76"/>
      <c r="G7307" s="117"/>
      <c r="I7307" s="81"/>
      <c r="L7307" s="117"/>
      <c r="P7307" s="81"/>
    </row>
    <row r="7308" spans="6:16">
      <c r="F7308" s="76"/>
      <c r="G7308" s="117"/>
      <c r="I7308" s="81"/>
      <c r="L7308" s="117"/>
      <c r="P7308" s="81"/>
    </row>
    <row r="7309" spans="6:16">
      <c r="F7309" s="76"/>
      <c r="G7309" s="117"/>
      <c r="I7309" s="81"/>
      <c r="L7309" s="117"/>
      <c r="P7309" s="81"/>
    </row>
    <row r="7310" spans="6:16">
      <c r="F7310" s="76"/>
      <c r="G7310" s="117"/>
      <c r="I7310" s="81"/>
      <c r="L7310" s="117"/>
      <c r="P7310" s="81"/>
    </row>
    <row r="7311" spans="6:16">
      <c r="F7311" s="76"/>
      <c r="G7311" s="117"/>
      <c r="I7311" s="81"/>
      <c r="L7311" s="117"/>
      <c r="P7311" s="81"/>
    </row>
    <row r="7312" spans="6:16">
      <c r="F7312" s="76"/>
      <c r="G7312" s="117"/>
      <c r="I7312" s="81"/>
      <c r="L7312" s="117"/>
      <c r="P7312" s="81"/>
    </row>
    <row r="7313" spans="6:16">
      <c r="F7313" s="76"/>
      <c r="G7313" s="117"/>
      <c r="I7313" s="81"/>
      <c r="L7313" s="117"/>
      <c r="P7313" s="81"/>
    </row>
    <row r="7314" spans="6:16">
      <c r="F7314" s="76"/>
      <c r="G7314" s="117"/>
      <c r="I7314" s="81"/>
      <c r="L7314" s="117"/>
      <c r="P7314" s="81"/>
    </row>
    <row r="7315" spans="6:16">
      <c r="F7315" s="76"/>
      <c r="G7315" s="117"/>
      <c r="I7315" s="81"/>
      <c r="L7315" s="117"/>
      <c r="P7315" s="81"/>
    </row>
    <row r="7316" spans="6:16">
      <c r="F7316" s="76"/>
      <c r="G7316" s="117"/>
      <c r="I7316" s="81"/>
      <c r="L7316" s="117"/>
      <c r="P7316" s="81"/>
    </row>
    <row r="7317" spans="6:16">
      <c r="F7317" s="76"/>
      <c r="G7317" s="117"/>
      <c r="I7317" s="81"/>
      <c r="L7317" s="117"/>
      <c r="P7317" s="81"/>
    </row>
    <row r="7318" spans="6:16">
      <c r="F7318" s="76"/>
      <c r="G7318" s="117"/>
      <c r="I7318" s="81"/>
      <c r="L7318" s="117"/>
      <c r="P7318" s="81"/>
    </row>
    <row r="7319" spans="6:16">
      <c r="F7319" s="76"/>
      <c r="G7319" s="117"/>
      <c r="I7319" s="81"/>
      <c r="L7319" s="117"/>
      <c r="P7319" s="81"/>
    </row>
    <row r="7320" spans="6:16">
      <c r="F7320" s="76"/>
      <c r="G7320" s="117"/>
      <c r="I7320" s="81"/>
      <c r="L7320" s="117"/>
      <c r="P7320" s="81"/>
    </row>
    <row r="7321" spans="6:16">
      <c r="F7321" s="76"/>
      <c r="G7321" s="117"/>
      <c r="I7321" s="81"/>
      <c r="L7321" s="117"/>
      <c r="P7321" s="81"/>
    </row>
    <row r="7322" spans="6:16">
      <c r="F7322" s="76"/>
      <c r="G7322" s="117"/>
      <c r="I7322" s="81"/>
      <c r="L7322" s="117"/>
      <c r="P7322" s="81"/>
    </row>
    <row r="7323" spans="6:16">
      <c r="F7323" s="76"/>
      <c r="G7323" s="117"/>
      <c r="I7323" s="81"/>
      <c r="L7323" s="117"/>
      <c r="P7323" s="81"/>
    </row>
    <row r="7324" spans="6:16">
      <c r="F7324" s="76"/>
      <c r="G7324" s="117"/>
      <c r="I7324" s="81"/>
      <c r="L7324" s="117"/>
      <c r="P7324" s="81"/>
    </row>
    <row r="7325" spans="6:16">
      <c r="F7325" s="76"/>
      <c r="G7325" s="117"/>
      <c r="I7325" s="81"/>
      <c r="L7325" s="117"/>
      <c r="P7325" s="81"/>
    </row>
    <row r="7326" spans="6:16">
      <c r="F7326" s="76"/>
      <c r="G7326" s="117"/>
      <c r="I7326" s="81"/>
      <c r="L7326" s="117"/>
      <c r="P7326" s="81"/>
    </row>
    <row r="7327" spans="6:16">
      <c r="F7327" s="76"/>
      <c r="G7327" s="117"/>
      <c r="I7327" s="81"/>
      <c r="L7327" s="117"/>
      <c r="P7327" s="81"/>
    </row>
    <row r="7328" spans="6:16">
      <c r="F7328" s="76"/>
      <c r="G7328" s="117"/>
      <c r="I7328" s="81"/>
      <c r="L7328" s="117"/>
      <c r="P7328" s="81"/>
    </row>
    <row r="7329" spans="6:16">
      <c r="F7329" s="76"/>
      <c r="G7329" s="117"/>
      <c r="I7329" s="81"/>
      <c r="L7329" s="117"/>
      <c r="P7329" s="81"/>
    </row>
    <row r="7330" spans="6:16">
      <c r="F7330" s="76"/>
      <c r="G7330" s="117"/>
      <c r="I7330" s="81"/>
      <c r="L7330" s="117"/>
      <c r="P7330" s="81"/>
    </row>
    <row r="7331" spans="6:16">
      <c r="F7331" s="76"/>
      <c r="G7331" s="117"/>
      <c r="I7331" s="81"/>
      <c r="L7331" s="117"/>
      <c r="P7331" s="81"/>
    </row>
    <row r="7332" spans="6:16">
      <c r="F7332" s="76"/>
      <c r="G7332" s="117"/>
      <c r="I7332" s="81"/>
      <c r="L7332" s="117"/>
      <c r="P7332" s="81"/>
    </row>
    <row r="7333" spans="6:16">
      <c r="F7333" s="76"/>
      <c r="G7333" s="117"/>
      <c r="I7333" s="81"/>
      <c r="L7333" s="117"/>
      <c r="P7333" s="81"/>
    </row>
    <row r="7334" spans="6:16">
      <c r="F7334" s="76"/>
      <c r="G7334" s="117"/>
      <c r="I7334" s="81"/>
      <c r="L7334" s="117"/>
      <c r="P7334" s="81"/>
    </row>
    <row r="7335" spans="6:16">
      <c r="F7335" s="76"/>
      <c r="G7335" s="117"/>
      <c r="I7335" s="81"/>
      <c r="L7335" s="117"/>
      <c r="P7335" s="81"/>
    </row>
    <row r="7336" spans="6:16">
      <c r="F7336" s="76"/>
      <c r="G7336" s="117"/>
      <c r="I7336" s="81"/>
      <c r="L7336" s="117"/>
      <c r="P7336" s="81"/>
    </row>
    <row r="7337" spans="6:16">
      <c r="F7337" s="76"/>
      <c r="G7337" s="117"/>
      <c r="I7337" s="81"/>
      <c r="L7337" s="117"/>
      <c r="P7337" s="81"/>
    </row>
    <row r="7338" spans="6:16">
      <c r="F7338" s="76"/>
      <c r="G7338" s="117"/>
      <c r="I7338" s="81"/>
      <c r="L7338" s="117"/>
      <c r="P7338" s="81"/>
    </row>
    <row r="7339" spans="6:16">
      <c r="F7339" s="76"/>
      <c r="G7339" s="117"/>
      <c r="I7339" s="81"/>
      <c r="L7339" s="117"/>
      <c r="P7339" s="81"/>
    </row>
    <row r="7340" spans="6:16">
      <c r="F7340" s="76"/>
      <c r="G7340" s="117"/>
      <c r="I7340" s="81"/>
      <c r="L7340" s="117"/>
      <c r="P7340" s="81"/>
    </row>
    <row r="7341" spans="6:16">
      <c r="F7341" s="76"/>
      <c r="G7341" s="117"/>
      <c r="I7341" s="81"/>
      <c r="L7341" s="117"/>
      <c r="P7341" s="81"/>
    </row>
    <row r="7342" spans="6:16">
      <c r="F7342" s="76"/>
      <c r="G7342" s="117"/>
      <c r="I7342" s="81"/>
      <c r="L7342" s="117"/>
      <c r="P7342" s="81"/>
    </row>
    <row r="7343" spans="6:16">
      <c r="F7343" s="76"/>
      <c r="G7343" s="117"/>
      <c r="I7343" s="81"/>
      <c r="L7343" s="117"/>
      <c r="P7343" s="81"/>
    </row>
    <row r="7344" spans="6:16">
      <c r="F7344" s="76"/>
      <c r="G7344" s="117"/>
      <c r="I7344" s="81"/>
      <c r="L7344" s="117"/>
      <c r="P7344" s="81"/>
    </row>
    <row r="7345" spans="6:16">
      <c r="F7345" s="76"/>
      <c r="G7345" s="117"/>
      <c r="I7345" s="81"/>
      <c r="L7345" s="117"/>
      <c r="P7345" s="81"/>
    </row>
    <row r="7346" spans="6:16">
      <c r="F7346" s="76"/>
      <c r="G7346" s="117"/>
      <c r="I7346" s="81"/>
      <c r="L7346" s="117"/>
      <c r="P7346" s="81"/>
    </row>
    <row r="7347" spans="6:16">
      <c r="F7347" s="76"/>
      <c r="G7347" s="117"/>
      <c r="I7347" s="81"/>
      <c r="L7347" s="117"/>
      <c r="P7347" s="81"/>
    </row>
    <row r="7348" spans="6:16">
      <c r="F7348" s="76"/>
      <c r="G7348" s="117"/>
      <c r="I7348" s="81"/>
      <c r="L7348" s="117"/>
      <c r="P7348" s="81"/>
    </row>
    <row r="7349" spans="6:16">
      <c r="F7349" s="76"/>
      <c r="G7349" s="117"/>
      <c r="I7349" s="81"/>
      <c r="L7349" s="117"/>
      <c r="P7349" s="81"/>
    </row>
    <row r="7350" spans="6:16">
      <c r="F7350" s="76"/>
      <c r="G7350" s="117"/>
      <c r="I7350" s="81"/>
      <c r="L7350" s="117"/>
      <c r="P7350" s="81"/>
    </row>
    <row r="7351" spans="6:16">
      <c r="F7351" s="76"/>
      <c r="G7351" s="117"/>
      <c r="I7351" s="81"/>
      <c r="L7351" s="117"/>
      <c r="P7351" s="81"/>
    </row>
    <row r="7352" spans="6:16">
      <c r="F7352" s="76"/>
      <c r="G7352" s="117"/>
      <c r="I7352" s="81"/>
      <c r="L7352" s="117"/>
      <c r="P7352" s="81"/>
    </row>
    <row r="7353" spans="6:16">
      <c r="F7353" s="76"/>
      <c r="G7353" s="117"/>
      <c r="I7353" s="81"/>
      <c r="L7353" s="117"/>
      <c r="P7353" s="81"/>
    </row>
    <row r="7354" spans="6:16">
      <c r="F7354" s="76"/>
      <c r="G7354" s="117"/>
      <c r="I7354" s="81"/>
      <c r="L7354" s="117"/>
      <c r="P7354" s="81"/>
    </row>
    <row r="7355" spans="6:16">
      <c r="F7355" s="76"/>
      <c r="G7355" s="117"/>
      <c r="I7355" s="81"/>
      <c r="L7355" s="117"/>
      <c r="P7355" s="81"/>
    </row>
    <row r="7356" spans="6:16">
      <c r="F7356" s="76"/>
      <c r="G7356" s="117"/>
      <c r="I7356" s="81"/>
      <c r="L7356" s="117"/>
      <c r="P7356" s="81"/>
    </row>
    <row r="7357" spans="6:16">
      <c r="F7357" s="76"/>
      <c r="G7357" s="117"/>
      <c r="I7357" s="81"/>
      <c r="L7357" s="117"/>
      <c r="P7357" s="81"/>
    </row>
    <row r="7358" spans="6:16">
      <c r="F7358" s="76"/>
      <c r="G7358" s="117"/>
      <c r="I7358" s="81"/>
      <c r="L7358" s="117"/>
      <c r="P7358" s="81"/>
    </row>
    <row r="7359" spans="6:16">
      <c r="F7359" s="76"/>
      <c r="G7359" s="117"/>
      <c r="I7359" s="81"/>
      <c r="L7359" s="117"/>
      <c r="P7359" s="81"/>
    </row>
    <row r="7360" spans="6:16">
      <c r="F7360" s="76"/>
      <c r="G7360" s="117"/>
      <c r="I7360" s="81"/>
      <c r="L7360" s="117"/>
      <c r="P7360" s="81"/>
    </row>
    <row r="7361" spans="6:16">
      <c r="F7361" s="76"/>
      <c r="G7361" s="117"/>
      <c r="I7361" s="81"/>
      <c r="L7361" s="117"/>
      <c r="P7361" s="81"/>
    </row>
    <row r="7362" spans="6:16">
      <c r="F7362" s="76"/>
      <c r="G7362" s="117"/>
      <c r="I7362" s="81"/>
      <c r="L7362" s="117"/>
      <c r="P7362" s="81"/>
    </row>
    <row r="7363" spans="6:16">
      <c r="F7363" s="76"/>
      <c r="G7363" s="117"/>
      <c r="I7363" s="81"/>
      <c r="L7363" s="117"/>
      <c r="P7363" s="81"/>
    </row>
    <row r="7364" spans="6:16">
      <c r="F7364" s="76"/>
      <c r="G7364" s="117"/>
      <c r="I7364" s="81"/>
      <c r="L7364" s="117"/>
      <c r="P7364" s="81"/>
    </row>
    <row r="7365" spans="6:16">
      <c r="F7365" s="76"/>
      <c r="G7365" s="117"/>
      <c r="I7365" s="81"/>
      <c r="L7365" s="117"/>
      <c r="P7365" s="81"/>
    </row>
    <row r="7366" spans="6:16">
      <c r="F7366" s="76"/>
      <c r="G7366" s="117"/>
      <c r="I7366" s="81"/>
      <c r="L7366" s="117"/>
      <c r="P7366" s="81"/>
    </row>
    <row r="7367" spans="6:16">
      <c r="F7367" s="76"/>
      <c r="G7367" s="117"/>
      <c r="I7367" s="81"/>
      <c r="L7367" s="117"/>
      <c r="P7367" s="81"/>
    </row>
    <row r="7368" spans="6:16">
      <c r="F7368" s="76"/>
      <c r="G7368" s="117"/>
      <c r="I7368" s="81"/>
      <c r="L7368" s="117"/>
      <c r="P7368" s="81"/>
    </row>
    <row r="7369" spans="6:16">
      <c r="F7369" s="76"/>
      <c r="G7369" s="117"/>
      <c r="I7369" s="81"/>
      <c r="L7369" s="117"/>
      <c r="P7369" s="81"/>
    </row>
    <row r="7370" spans="6:16">
      <c r="F7370" s="76"/>
      <c r="G7370" s="117"/>
      <c r="I7370" s="81"/>
      <c r="L7370" s="117"/>
      <c r="P7370" s="81"/>
    </row>
    <row r="7371" spans="6:16">
      <c r="F7371" s="76"/>
      <c r="G7371" s="117"/>
      <c r="I7371" s="81"/>
      <c r="L7371" s="117"/>
      <c r="P7371" s="81"/>
    </row>
    <row r="7372" spans="6:16">
      <c r="F7372" s="76"/>
      <c r="G7372" s="117"/>
      <c r="I7372" s="81"/>
      <c r="L7372" s="117"/>
      <c r="P7372" s="81"/>
    </row>
    <row r="7373" spans="6:16">
      <c r="F7373" s="76"/>
      <c r="G7373" s="117"/>
      <c r="I7373" s="81"/>
      <c r="L7373" s="117"/>
      <c r="P7373" s="81"/>
    </row>
    <row r="7374" spans="6:16">
      <c r="F7374" s="76"/>
      <c r="G7374" s="117"/>
      <c r="I7374" s="81"/>
      <c r="L7374" s="117"/>
      <c r="P7374" s="81"/>
    </row>
    <row r="7375" spans="6:16">
      <c r="F7375" s="76"/>
      <c r="G7375" s="117"/>
      <c r="I7375" s="81"/>
      <c r="L7375" s="117"/>
      <c r="P7375" s="81"/>
    </row>
    <row r="7376" spans="6:16">
      <c r="F7376" s="76"/>
      <c r="G7376" s="117"/>
      <c r="I7376" s="81"/>
      <c r="L7376" s="117"/>
      <c r="P7376" s="81"/>
    </row>
    <row r="7377" spans="6:16">
      <c r="F7377" s="76"/>
      <c r="G7377" s="117"/>
      <c r="I7377" s="81"/>
      <c r="L7377" s="117"/>
      <c r="P7377" s="81"/>
    </row>
    <row r="7378" spans="6:16">
      <c r="F7378" s="76"/>
      <c r="G7378" s="117"/>
      <c r="I7378" s="81"/>
      <c r="L7378" s="117"/>
      <c r="P7378" s="81"/>
    </row>
    <row r="7379" spans="6:16">
      <c r="F7379" s="76"/>
      <c r="G7379" s="117"/>
      <c r="I7379" s="81"/>
      <c r="L7379" s="117"/>
      <c r="P7379" s="81"/>
    </row>
    <row r="7380" spans="6:16">
      <c r="F7380" s="76"/>
      <c r="G7380" s="117"/>
      <c r="I7380" s="81"/>
      <c r="L7380" s="117"/>
      <c r="P7380" s="81"/>
    </row>
    <row r="7381" spans="6:16">
      <c r="F7381" s="76"/>
      <c r="G7381" s="117"/>
      <c r="I7381" s="81"/>
      <c r="L7381" s="117"/>
      <c r="P7381" s="81"/>
    </row>
    <row r="7382" spans="6:16">
      <c r="F7382" s="76"/>
      <c r="G7382" s="117"/>
      <c r="I7382" s="81"/>
      <c r="L7382" s="117"/>
      <c r="P7382" s="81"/>
    </row>
    <row r="7383" spans="6:16">
      <c r="F7383" s="76"/>
      <c r="G7383" s="117"/>
      <c r="I7383" s="81"/>
      <c r="L7383" s="117"/>
      <c r="P7383" s="81"/>
    </row>
    <row r="7384" spans="6:16">
      <c r="F7384" s="76"/>
      <c r="G7384" s="117"/>
      <c r="I7384" s="81"/>
      <c r="L7384" s="117"/>
      <c r="P7384" s="81"/>
    </row>
    <row r="7385" spans="6:16">
      <c r="F7385" s="76"/>
      <c r="G7385" s="117"/>
      <c r="I7385" s="81"/>
      <c r="L7385" s="117"/>
      <c r="P7385" s="81"/>
    </row>
    <row r="7386" spans="6:16">
      <c r="F7386" s="76"/>
      <c r="G7386" s="117"/>
      <c r="I7386" s="81"/>
      <c r="L7386" s="117"/>
      <c r="P7386" s="81"/>
    </row>
    <row r="7387" spans="6:16">
      <c r="F7387" s="76"/>
      <c r="G7387" s="117"/>
      <c r="I7387" s="81"/>
      <c r="L7387" s="117"/>
      <c r="P7387" s="81"/>
    </row>
    <row r="7388" spans="6:16">
      <c r="F7388" s="76"/>
      <c r="G7388" s="117"/>
      <c r="I7388" s="81"/>
      <c r="L7388" s="117"/>
      <c r="P7388" s="81"/>
    </row>
    <row r="7389" spans="6:16">
      <c r="F7389" s="76"/>
      <c r="G7389" s="117"/>
      <c r="I7389" s="81"/>
      <c r="L7389" s="117"/>
      <c r="P7389" s="81"/>
    </row>
    <row r="7390" spans="6:16">
      <c r="F7390" s="76"/>
      <c r="G7390" s="117"/>
      <c r="I7390" s="81"/>
      <c r="L7390" s="117"/>
      <c r="P7390" s="81"/>
    </row>
    <row r="7391" spans="6:16">
      <c r="F7391" s="76"/>
      <c r="G7391" s="117"/>
      <c r="I7391" s="81"/>
      <c r="L7391" s="117"/>
      <c r="P7391" s="81"/>
    </row>
    <row r="7392" spans="6:16">
      <c r="F7392" s="76"/>
      <c r="G7392" s="117"/>
      <c r="I7392" s="81"/>
      <c r="L7392" s="117"/>
      <c r="P7392" s="81"/>
    </row>
    <row r="7393" spans="6:16">
      <c r="F7393" s="76"/>
      <c r="G7393" s="117"/>
      <c r="I7393" s="81"/>
      <c r="L7393" s="117"/>
      <c r="P7393" s="81"/>
    </row>
    <row r="7394" spans="6:16">
      <c r="F7394" s="76"/>
      <c r="G7394" s="117"/>
      <c r="I7394" s="81"/>
      <c r="L7394" s="117"/>
      <c r="P7394" s="81"/>
    </row>
    <row r="7395" spans="6:16">
      <c r="F7395" s="76"/>
      <c r="G7395" s="117"/>
      <c r="I7395" s="81"/>
      <c r="L7395" s="117"/>
      <c r="P7395" s="81"/>
    </row>
    <row r="7396" spans="6:16">
      <c r="F7396" s="76"/>
      <c r="G7396" s="117"/>
      <c r="I7396" s="81"/>
      <c r="L7396" s="117"/>
      <c r="P7396" s="81"/>
    </row>
    <row r="7397" spans="6:16">
      <c r="F7397" s="76"/>
      <c r="G7397" s="117"/>
      <c r="I7397" s="81"/>
      <c r="L7397" s="117"/>
      <c r="P7397" s="81"/>
    </row>
    <row r="7398" spans="6:16">
      <c r="F7398" s="76"/>
      <c r="G7398" s="117"/>
      <c r="I7398" s="81"/>
      <c r="L7398" s="117"/>
      <c r="P7398" s="81"/>
    </row>
    <row r="7399" spans="6:16">
      <c r="F7399" s="76"/>
      <c r="G7399" s="117"/>
      <c r="I7399" s="81"/>
      <c r="L7399" s="117"/>
      <c r="P7399" s="81"/>
    </row>
    <row r="7400" spans="6:16">
      <c r="F7400" s="76"/>
      <c r="G7400" s="117"/>
      <c r="I7400" s="81"/>
      <c r="L7400" s="117"/>
      <c r="P7400" s="81"/>
    </row>
    <row r="7401" spans="6:16">
      <c r="F7401" s="76"/>
      <c r="G7401" s="117"/>
      <c r="I7401" s="81"/>
      <c r="L7401" s="117"/>
      <c r="P7401" s="81"/>
    </row>
    <row r="7402" spans="6:16">
      <c r="F7402" s="76"/>
      <c r="G7402" s="117"/>
      <c r="I7402" s="81"/>
      <c r="L7402" s="117"/>
      <c r="P7402" s="81"/>
    </row>
    <row r="7403" spans="6:16">
      <c r="F7403" s="76"/>
      <c r="G7403" s="117"/>
      <c r="I7403" s="81"/>
      <c r="L7403" s="117"/>
      <c r="P7403" s="81"/>
    </row>
    <row r="7404" spans="6:16">
      <c r="F7404" s="76"/>
      <c r="G7404" s="117"/>
      <c r="I7404" s="81"/>
      <c r="L7404" s="117"/>
      <c r="P7404" s="81"/>
    </row>
    <row r="7405" spans="6:16">
      <c r="F7405" s="76"/>
      <c r="G7405" s="117"/>
      <c r="I7405" s="81"/>
      <c r="L7405" s="117"/>
      <c r="P7405" s="81"/>
    </row>
    <row r="7406" spans="6:16">
      <c r="F7406" s="76"/>
      <c r="G7406" s="117"/>
      <c r="I7406" s="81"/>
      <c r="L7406" s="117"/>
      <c r="P7406" s="81"/>
    </row>
    <row r="7407" spans="6:16">
      <c r="F7407" s="76"/>
      <c r="G7407" s="117"/>
      <c r="I7407" s="81"/>
      <c r="L7407" s="117"/>
      <c r="P7407" s="81"/>
    </row>
    <row r="7408" spans="6:16">
      <c r="F7408" s="76"/>
      <c r="G7408" s="117"/>
      <c r="I7408" s="81"/>
      <c r="L7408" s="117"/>
      <c r="P7408" s="81"/>
    </row>
    <row r="7409" spans="6:16">
      <c r="F7409" s="76"/>
      <c r="G7409" s="117"/>
      <c r="I7409" s="81"/>
      <c r="L7409" s="117"/>
      <c r="P7409" s="81"/>
    </row>
    <row r="7410" spans="6:16">
      <c r="F7410" s="76"/>
      <c r="G7410" s="117"/>
      <c r="I7410" s="81"/>
      <c r="L7410" s="117"/>
      <c r="P7410" s="81"/>
    </row>
    <row r="7411" spans="6:16">
      <c r="F7411" s="76"/>
      <c r="G7411" s="117"/>
      <c r="I7411" s="81"/>
      <c r="L7411" s="117"/>
      <c r="P7411" s="81"/>
    </row>
    <row r="7412" spans="6:16">
      <c r="F7412" s="76"/>
      <c r="G7412" s="117"/>
      <c r="I7412" s="81"/>
      <c r="L7412" s="117"/>
      <c r="P7412" s="81"/>
    </row>
    <row r="7413" spans="6:16">
      <c r="F7413" s="76"/>
      <c r="G7413" s="117"/>
      <c r="I7413" s="81"/>
      <c r="L7413" s="117"/>
      <c r="P7413" s="81"/>
    </row>
    <row r="7414" spans="6:16">
      <c r="F7414" s="76"/>
      <c r="G7414" s="117"/>
      <c r="I7414" s="81"/>
      <c r="L7414" s="117"/>
      <c r="P7414" s="81"/>
    </row>
    <row r="7415" spans="6:16">
      <c r="F7415" s="76"/>
      <c r="G7415" s="117"/>
      <c r="I7415" s="81"/>
      <c r="L7415" s="117"/>
      <c r="P7415" s="81"/>
    </row>
    <row r="7416" spans="6:16">
      <c r="F7416" s="76"/>
      <c r="G7416" s="117"/>
      <c r="I7416" s="81"/>
      <c r="L7416" s="117"/>
      <c r="P7416" s="81"/>
    </row>
    <row r="7417" spans="6:16">
      <c r="F7417" s="76"/>
      <c r="G7417" s="117"/>
      <c r="I7417" s="81"/>
      <c r="L7417" s="117"/>
      <c r="P7417" s="81"/>
    </row>
    <row r="7418" spans="6:16">
      <c r="F7418" s="76"/>
      <c r="G7418" s="117"/>
      <c r="I7418" s="81"/>
      <c r="L7418" s="117"/>
      <c r="P7418" s="81"/>
    </row>
    <row r="7419" spans="6:16">
      <c r="F7419" s="76"/>
      <c r="G7419" s="117"/>
      <c r="I7419" s="81"/>
      <c r="L7419" s="117"/>
      <c r="P7419" s="81"/>
    </row>
    <row r="7420" spans="6:16">
      <c r="F7420" s="76"/>
      <c r="G7420" s="117"/>
      <c r="I7420" s="81"/>
      <c r="L7420" s="117"/>
      <c r="P7420" s="81"/>
    </row>
    <row r="7421" spans="6:16">
      <c r="F7421" s="76"/>
      <c r="G7421" s="117"/>
      <c r="I7421" s="81"/>
      <c r="L7421" s="117"/>
      <c r="P7421" s="81"/>
    </row>
    <row r="7422" spans="6:16">
      <c r="F7422" s="76"/>
      <c r="G7422" s="117"/>
      <c r="I7422" s="81"/>
      <c r="L7422" s="117"/>
      <c r="P7422" s="81"/>
    </row>
    <row r="7423" spans="6:16">
      <c r="F7423" s="76"/>
      <c r="G7423" s="117"/>
      <c r="I7423" s="81"/>
      <c r="L7423" s="117"/>
      <c r="P7423" s="81"/>
    </row>
    <row r="7424" spans="6:16">
      <c r="F7424" s="76"/>
      <c r="G7424" s="117"/>
      <c r="I7424" s="81"/>
      <c r="L7424" s="117"/>
      <c r="P7424" s="81"/>
    </row>
    <row r="7425" spans="6:16">
      <c r="F7425" s="76"/>
      <c r="G7425" s="117"/>
      <c r="I7425" s="81"/>
      <c r="L7425" s="117"/>
      <c r="P7425" s="81"/>
    </row>
    <row r="7426" spans="6:16">
      <c r="F7426" s="76"/>
      <c r="G7426" s="117"/>
      <c r="I7426" s="81"/>
      <c r="L7426" s="117"/>
      <c r="P7426" s="81"/>
    </row>
    <row r="7427" spans="6:16">
      <c r="F7427" s="76"/>
      <c r="G7427" s="117"/>
      <c r="I7427" s="81"/>
      <c r="L7427" s="117"/>
      <c r="P7427" s="81"/>
    </row>
    <row r="7428" spans="6:16">
      <c r="F7428" s="76"/>
      <c r="G7428" s="117"/>
      <c r="I7428" s="81"/>
      <c r="L7428" s="117"/>
      <c r="P7428" s="81"/>
    </row>
    <row r="7429" spans="6:16">
      <c r="F7429" s="76"/>
      <c r="G7429" s="117"/>
      <c r="I7429" s="81"/>
      <c r="L7429" s="117"/>
      <c r="P7429" s="81"/>
    </row>
    <row r="7430" spans="6:16">
      <c r="F7430" s="76"/>
      <c r="G7430" s="117"/>
      <c r="I7430" s="81"/>
      <c r="L7430" s="117"/>
      <c r="P7430" s="81"/>
    </row>
    <row r="7431" spans="6:16">
      <c r="F7431" s="76"/>
      <c r="G7431" s="117"/>
      <c r="I7431" s="81"/>
      <c r="L7431" s="117"/>
      <c r="P7431" s="81"/>
    </row>
    <row r="7432" spans="6:16">
      <c r="F7432" s="76"/>
      <c r="G7432" s="117"/>
      <c r="I7432" s="81"/>
      <c r="L7432" s="117"/>
      <c r="P7432" s="81"/>
    </row>
    <row r="7433" spans="6:16">
      <c r="F7433" s="76"/>
      <c r="G7433" s="117"/>
      <c r="I7433" s="81"/>
      <c r="L7433" s="117"/>
      <c r="P7433" s="81"/>
    </row>
    <row r="7434" spans="6:16">
      <c r="F7434" s="76"/>
      <c r="G7434" s="117"/>
      <c r="I7434" s="81"/>
      <c r="L7434" s="117"/>
      <c r="P7434" s="81"/>
    </row>
    <row r="7435" spans="6:16">
      <c r="F7435" s="76"/>
      <c r="G7435" s="117"/>
      <c r="I7435" s="81"/>
      <c r="L7435" s="117"/>
      <c r="P7435" s="81"/>
    </row>
    <row r="7436" spans="6:16">
      <c r="F7436" s="76"/>
      <c r="G7436" s="117"/>
      <c r="I7436" s="81"/>
      <c r="L7436" s="117"/>
      <c r="P7436" s="81"/>
    </row>
    <row r="7437" spans="6:16">
      <c r="F7437" s="76"/>
      <c r="G7437" s="117"/>
      <c r="I7437" s="81"/>
      <c r="L7437" s="117"/>
      <c r="P7437" s="81"/>
    </row>
    <row r="7438" spans="6:16">
      <c r="F7438" s="76"/>
      <c r="G7438" s="117"/>
      <c r="I7438" s="81"/>
      <c r="L7438" s="117"/>
      <c r="P7438" s="81"/>
    </row>
    <row r="7439" spans="6:16">
      <c r="F7439" s="76"/>
      <c r="G7439" s="117"/>
      <c r="I7439" s="81"/>
      <c r="L7439" s="117"/>
      <c r="P7439" s="81"/>
    </row>
    <row r="7440" spans="6:16">
      <c r="F7440" s="76"/>
      <c r="G7440" s="117"/>
      <c r="I7440" s="81"/>
      <c r="L7440" s="117"/>
      <c r="P7440" s="81"/>
    </row>
    <row r="7441" spans="6:16">
      <c r="F7441" s="76"/>
      <c r="G7441" s="117"/>
      <c r="I7441" s="81"/>
      <c r="L7441" s="117"/>
      <c r="P7441" s="81"/>
    </row>
    <row r="7442" spans="6:16">
      <c r="F7442" s="76"/>
      <c r="G7442" s="117"/>
      <c r="I7442" s="81"/>
      <c r="L7442" s="117"/>
      <c r="P7442" s="81"/>
    </row>
    <row r="7443" spans="6:16">
      <c r="F7443" s="76"/>
      <c r="G7443" s="117"/>
      <c r="I7443" s="81"/>
      <c r="L7443" s="117"/>
      <c r="P7443" s="81"/>
    </row>
    <row r="7444" spans="6:16">
      <c r="F7444" s="76"/>
      <c r="G7444" s="117"/>
      <c r="I7444" s="81"/>
      <c r="L7444" s="117"/>
      <c r="P7444" s="81"/>
    </row>
    <row r="7445" spans="6:16">
      <c r="F7445" s="76"/>
      <c r="G7445" s="117"/>
      <c r="I7445" s="81"/>
      <c r="L7445" s="117"/>
      <c r="P7445" s="81"/>
    </row>
    <row r="7446" spans="6:16">
      <c r="F7446" s="76"/>
      <c r="G7446" s="117"/>
      <c r="I7446" s="81"/>
      <c r="L7446" s="117"/>
      <c r="P7446" s="81"/>
    </row>
    <row r="7447" spans="6:16">
      <c r="F7447" s="76"/>
      <c r="G7447" s="117"/>
      <c r="I7447" s="81"/>
      <c r="L7447" s="117"/>
      <c r="P7447" s="81"/>
    </row>
    <row r="7448" spans="6:16">
      <c r="F7448" s="76"/>
      <c r="G7448" s="117"/>
      <c r="I7448" s="81"/>
      <c r="L7448" s="117"/>
      <c r="P7448" s="81"/>
    </row>
    <row r="7449" spans="6:16">
      <c r="F7449" s="76"/>
      <c r="G7449" s="117"/>
      <c r="I7449" s="81"/>
      <c r="L7449" s="117"/>
      <c r="P7449" s="81"/>
    </row>
    <row r="7450" spans="6:16">
      <c r="F7450" s="76"/>
      <c r="G7450" s="117"/>
      <c r="I7450" s="81"/>
      <c r="L7450" s="117"/>
      <c r="P7450" s="81"/>
    </row>
    <row r="7451" spans="6:16">
      <c r="F7451" s="76"/>
      <c r="G7451" s="117"/>
      <c r="I7451" s="81"/>
      <c r="L7451" s="117"/>
      <c r="P7451" s="81"/>
    </row>
    <row r="7452" spans="6:16">
      <c r="F7452" s="76"/>
      <c r="G7452" s="117"/>
      <c r="I7452" s="81"/>
      <c r="L7452" s="117"/>
      <c r="P7452" s="81"/>
    </row>
    <row r="7453" spans="6:16">
      <c r="F7453" s="76"/>
      <c r="G7453" s="117"/>
      <c r="I7453" s="81"/>
      <c r="L7453" s="117"/>
      <c r="P7453" s="81"/>
    </row>
    <row r="7454" spans="6:16">
      <c r="F7454" s="76"/>
      <c r="G7454" s="117"/>
      <c r="I7454" s="81"/>
      <c r="L7454" s="117"/>
      <c r="P7454" s="81"/>
    </row>
    <row r="7455" spans="6:16">
      <c r="F7455" s="76"/>
      <c r="G7455" s="117"/>
      <c r="I7455" s="81"/>
      <c r="L7455" s="117"/>
      <c r="P7455" s="81"/>
    </row>
    <row r="7456" spans="6:16">
      <c r="F7456" s="76"/>
      <c r="G7456" s="117"/>
      <c r="I7456" s="81"/>
      <c r="L7456" s="117"/>
      <c r="P7456" s="81"/>
    </row>
    <row r="7457" spans="6:16">
      <c r="F7457" s="76"/>
      <c r="G7457" s="117"/>
      <c r="I7457" s="81"/>
      <c r="L7457" s="117"/>
      <c r="P7457" s="81"/>
    </row>
    <row r="7458" spans="6:16">
      <c r="F7458" s="76"/>
      <c r="G7458" s="117"/>
      <c r="I7458" s="81"/>
      <c r="L7458" s="117"/>
      <c r="P7458" s="81"/>
    </row>
    <row r="7459" spans="6:16">
      <c r="F7459" s="76"/>
      <c r="G7459" s="117"/>
      <c r="I7459" s="81"/>
      <c r="L7459" s="117"/>
      <c r="P7459" s="81"/>
    </row>
    <row r="7460" spans="6:16">
      <c r="F7460" s="76"/>
      <c r="G7460" s="117"/>
      <c r="I7460" s="81"/>
      <c r="L7460" s="117"/>
      <c r="P7460" s="81"/>
    </row>
    <row r="7461" spans="6:16">
      <c r="F7461" s="76"/>
      <c r="G7461" s="117"/>
      <c r="I7461" s="81"/>
      <c r="L7461" s="117"/>
      <c r="P7461" s="81"/>
    </row>
    <row r="7462" spans="6:16">
      <c r="F7462" s="76"/>
      <c r="G7462" s="117"/>
      <c r="I7462" s="81"/>
      <c r="L7462" s="117"/>
      <c r="P7462" s="81"/>
    </row>
    <row r="7463" spans="6:16">
      <c r="F7463" s="76"/>
      <c r="G7463" s="117"/>
      <c r="I7463" s="81"/>
      <c r="L7463" s="117"/>
      <c r="P7463" s="81"/>
    </row>
    <row r="7464" spans="6:16">
      <c r="F7464" s="76"/>
      <c r="G7464" s="117"/>
      <c r="I7464" s="81"/>
      <c r="L7464" s="117"/>
      <c r="P7464" s="81"/>
    </row>
    <row r="7465" spans="6:16">
      <c r="F7465" s="76"/>
      <c r="G7465" s="117"/>
      <c r="I7465" s="81"/>
      <c r="L7465" s="117"/>
      <c r="P7465" s="81"/>
    </row>
    <row r="7466" spans="6:16">
      <c r="F7466" s="76"/>
      <c r="G7466" s="117"/>
      <c r="I7466" s="81"/>
      <c r="L7466" s="117"/>
      <c r="P7466" s="81"/>
    </row>
    <row r="7467" spans="6:16">
      <c r="F7467" s="76"/>
      <c r="G7467" s="117"/>
      <c r="I7467" s="81"/>
      <c r="L7467" s="117"/>
      <c r="P7467" s="81"/>
    </row>
    <row r="7468" spans="6:16">
      <c r="F7468" s="76"/>
      <c r="G7468" s="117"/>
      <c r="I7468" s="81"/>
      <c r="L7468" s="117"/>
      <c r="P7468" s="81"/>
    </row>
    <row r="7469" spans="6:16">
      <c r="F7469" s="76"/>
      <c r="G7469" s="117"/>
      <c r="I7469" s="81"/>
      <c r="L7469" s="117"/>
      <c r="P7469" s="81"/>
    </row>
    <row r="7470" spans="6:16">
      <c r="F7470" s="76"/>
      <c r="G7470" s="117"/>
      <c r="I7470" s="81"/>
      <c r="L7470" s="117"/>
      <c r="P7470" s="81"/>
    </row>
    <row r="7471" spans="6:16">
      <c r="F7471" s="76"/>
      <c r="G7471" s="117"/>
      <c r="I7471" s="81"/>
      <c r="L7471" s="117"/>
      <c r="P7471" s="81"/>
    </row>
    <row r="7472" spans="6:16">
      <c r="F7472" s="76"/>
      <c r="G7472" s="117"/>
      <c r="I7472" s="81"/>
      <c r="L7472" s="117"/>
      <c r="P7472" s="81"/>
    </row>
    <row r="7473" spans="6:16">
      <c r="F7473" s="76"/>
      <c r="G7473" s="117"/>
      <c r="I7473" s="81"/>
      <c r="L7473" s="117"/>
      <c r="P7473" s="81"/>
    </row>
    <row r="7474" spans="6:16">
      <c r="F7474" s="76"/>
      <c r="G7474" s="117"/>
      <c r="I7474" s="81"/>
      <c r="L7474" s="117"/>
      <c r="P7474" s="81"/>
    </row>
    <row r="7475" spans="6:16">
      <c r="F7475" s="76"/>
      <c r="G7475" s="117"/>
      <c r="I7475" s="81"/>
      <c r="L7475" s="117"/>
      <c r="P7475" s="81"/>
    </row>
    <row r="7476" spans="6:16">
      <c r="F7476" s="76"/>
      <c r="G7476" s="117"/>
      <c r="I7476" s="81"/>
      <c r="L7476" s="117"/>
      <c r="P7476" s="81"/>
    </row>
    <row r="7477" spans="6:16">
      <c r="F7477" s="76"/>
      <c r="G7477" s="117"/>
      <c r="I7477" s="81"/>
      <c r="L7477" s="117"/>
      <c r="P7477" s="81"/>
    </row>
    <row r="7478" spans="6:16">
      <c r="F7478" s="76"/>
      <c r="G7478" s="117"/>
      <c r="I7478" s="81"/>
      <c r="L7478" s="117"/>
      <c r="P7478" s="81"/>
    </row>
    <row r="7479" spans="6:16">
      <c r="F7479" s="76"/>
      <c r="G7479" s="117"/>
      <c r="I7479" s="81"/>
      <c r="L7479" s="117"/>
      <c r="P7479" s="81"/>
    </row>
    <row r="7480" spans="6:16">
      <c r="F7480" s="76"/>
      <c r="G7480" s="117"/>
      <c r="I7480" s="81"/>
      <c r="L7480" s="117"/>
      <c r="P7480" s="81"/>
    </row>
    <row r="7481" spans="6:16">
      <c r="F7481" s="76"/>
      <c r="G7481" s="117"/>
      <c r="I7481" s="81"/>
      <c r="L7481" s="117"/>
      <c r="P7481" s="81"/>
    </row>
    <row r="7482" spans="6:16">
      <c r="F7482" s="76"/>
      <c r="G7482" s="117"/>
      <c r="I7482" s="81"/>
      <c r="L7482" s="117"/>
      <c r="P7482" s="81"/>
    </row>
    <row r="7483" spans="6:16">
      <c r="F7483" s="76"/>
      <c r="G7483" s="117"/>
      <c r="I7483" s="81"/>
      <c r="L7483" s="117"/>
      <c r="P7483" s="81"/>
    </row>
    <row r="7484" spans="6:16">
      <c r="F7484" s="76"/>
      <c r="G7484" s="117"/>
      <c r="I7484" s="81"/>
      <c r="L7484" s="117"/>
      <c r="P7484" s="81"/>
    </row>
    <row r="7485" spans="6:16">
      <c r="F7485" s="76"/>
      <c r="G7485" s="117"/>
      <c r="I7485" s="81"/>
      <c r="L7485" s="117"/>
      <c r="P7485" s="81"/>
    </row>
    <row r="7486" spans="6:16">
      <c r="F7486" s="76"/>
      <c r="G7486" s="117"/>
      <c r="I7486" s="81"/>
      <c r="L7486" s="117"/>
      <c r="P7486" s="81"/>
    </row>
    <row r="7487" spans="6:16">
      <c r="F7487" s="76"/>
      <c r="G7487" s="117"/>
      <c r="I7487" s="81"/>
      <c r="L7487" s="117"/>
      <c r="P7487" s="81"/>
    </row>
    <row r="7488" spans="6:16">
      <c r="F7488" s="76"/>
      <c r="G7488" s="117"/>
      <c r="I7488" s="81"/>
      <c r="L7488" s="117"/>
      <c r="P7488" s="81"/>
    </row>
    <row r="7489" spans="6:16">
      <c r="F7489" s="76"/>
      <c r="G7489" s="117"/>
      <c r="I7489" s="81"/>
      <c r="L7489" s="117"/>
      <c r="P7489" s="81"/>
    </row>
    <row r="7490" spans="6:16">
      <c r="F7490" s="76"/>
      <c r="G7490" s="117"/>
      <c r="I7490" s="81"/>
      <c r="L7490" s="117"/>
      <c r="P7490" s="81"/>
    </row>
    <row r="7491" spans="6:16">
      <c r="F7491" s="76"/>
      <c r="G7491" s="117"/>
      <c r="I7491" s="81"/>
      <c r="L7491" s="117"/>
      <c r="P7491" s="81"/>
    </row>
    <row r="7492" spans="6:16">
      <c r="F7492" s="76"/>
      <c r="G7492" s="117"/>
      <c r="I7492" s="81"/>
      <c r="L7492" s="117"/>
      <c r="P7492" s="81"/>
    </row>
    <row r="7493" spans="6:16">
      <c r="F7493" s="76"/>
      <c r="G7493" s="117"/>
      <c r="I7493" s="81"/>
      <c r="L7493" s="117"/>
      <c r="P7493" s="81"/>
    </row>
    <row r="7494" spans="6:16">
      <c r="F7494" s="76"/>
      <c r="G7494" s="117"/>
      <c r="I7494" s="81"/>
      <c r="L7494" s="117"/>
      <c r="P7494" s="81"/>
    </row>
    <row r="7495" spans="6:16">
      <c r="F7495" s="76"/>
      <c r="G7495" s="117"/>
      <c r="I7495" s="81"/>
      <c r="L7495" s="117"/>
      <c r="P7495" s="81"/>
    </row>
    <row r="7496" spans="6:16">
      <c r="F7496" s="76"/>
      <c r="G7496" s="117"/>
      <c r="I7496" s="81"/>
      <c r="L7496" s="117"/>
      <c r="P7496" s="81"/>
    </row>
    <row r="7497" spans="6:16">
      <c r="F7497" s="76"/>
      <c r="G7497" s="117"/>
      <c r="I7497" s="81"/>
      <c r="L7497" s="117"/>
      <c r="P7497" s="81"/>
    </row>
    <row r="7498" spans="6:16">
      <c r="F7498" s="76"/>
      <c r="G7498" s="117"/>
      <c r="I7498" s="81"/>
      <c r="L7498" s="117"/>
      <c r="P7498" s="81"/>
    </row>
    <row r="7499" spans="6:16">
      <c r="F7499" s="76"/>
      <c r="G7499" s="117"/>
      <c r="I7499" s="81"/>
      <c r="L7499" s="117"/>
      <c r="P7499" s="81"/>
    </row>
    <row r="7500" spans="6:16">
      <c r="F7500" s="76"/>
      <c r="G7500" s="117"/>
      <c r="I7500" s="81"/>
      <c r="L7500" s="117"/>
      <c r="P7500" s="81"/>
    </row>
    <row r="7501" spans="6:16">
      <c r="F7501" s="76"/>
      <c r="G7501" s="117"/>
      <c r="I7501" s="81"/>
      <c r="L7501" s="117"/>
      <c r="P7501" s="81"/>
    </row>
    <row r="7502" spans="6:16">
      <c r="F7502" s="76"/>
      <c r="G7502" s="117"/>
      <c r="I7502" s="81"/>
      <c r="L7502" s="117"/>
      <c r="P7502" s="81"/>
    </row>
    <row r="7503" spans="6:16">
      <c r="F7503" s="76"/>
      <c r="G7503" s="117"/>
      <c r="I7503" s="81"/>
      <c r="L7503" s="117"/>
      <c r="P7503" s="81"/>
    </row>
    <row r="7504" spans="6:16">
      <c r="F7504" s="76"/>
      <c r="G7504" s="117"/>
      <c r="I7504" s="81"/>
      <c r="L7504" s="117"/>
      <c r="P7504" s="81"/>
    </row>
    <row r="7505" spans="6:16">
      <c r="F7505" s="76"/>
      <c r="G7505" s="117"/>
      <c r="I7505" s="81"/>
      <c r="L7505" s="117"/>
      <c r="P7505" s="81"/>
    </row>
    <row r="7506" spans="6:16">
      <c r="F7506" s="76"/>
      <c r="G7506" s="117"/>
      <c r="I7506" s="81"/>
      <c r="L7506" s="117"/>
      <c r="P7506" s="81"/>
    </row>
    <row r="7507" spans="6:16">
      <c r="F7507" s="76"/>
      <c r="G7507" s="117"/>
      <c r="I7507" s="81"/>
      <c r="L7507" s="117"/>
      <c r="P7507" s="81"/>
    </row>
    <row r="7508" spans="6:16">
      <c r="F7508" s="76"/>
      <c r="G7508" s="117"/>
      <c r="I7508" s="81"/>
      <c r="L7508" s="117"/>
      <c r="P7508" s="81"/>
    </row>
    <row r="7509" spans="6:16">
      <c r="F7509" s="76"/>
      <c r="G7509" s="117"/>
      <c r="I7509" s="81"/>
      <c r="L7509" s="117"/>
      <c r="P7509" s="81"/>
    </row>
    <row r="7510" spans="6:16">
      <c r="F7510" s="76"/>
      <c r="G7510" s="117"/>
      <c r="I7510" s="81"/>
      <c r="L7510" s="117"/>
      <c r="P7510" s="81"/>
    </row>
    <row r="7511" spans="6:16">
      <c r="F7511" s="76"/>
      <c r="G7511" s="117"/>
      <c r="I7511" s="81"/>
      <c r="L7511" s="117"/>
      <c r="P7511" s="81"/>
    </row>
    <row r="7512" spans="6:16">
      <c r="F7512" s="76"/>
      <c r="G7512" s="117"/>
      <c r="I7512" s="81"/>
      <c r="L7512" s="117"/>
      <c r="P7512" s="81"/>
    </row>
    <row r="7513" spans="6:16">
      <c r="F7513" s="76"/>
      <c r="G7513" s="117"/>
      <c r="I7513" s="81"/>
      <c r="L7513" s="117"/>
      <c r="P7513" s="81"/>
    </row>
    <row r="7514" spans="6:16">
      <c r="F7514" s="76"/>
      <c r="G7514" s="117"/>
      <c r="I7514" s="81"/>
      <c r="L7514" s="117"/>
      <c r="P7514" s="81"/>
    </row>
    <row r="7515" spans="6:16">
      <c r="F7515" s="76"/>
      <c r="G7515" s="117"/>
      <c r="I7515" s="81"/>
      <c r="L7515" s="117"/>
      <c r="P7515" s="81"/>
    </row>
    <row r="7516" spans="6:16">
      <c r="F7516" s="76"/>
      <c r="G7516" s="117"/>
      <c r="I7516" s="81"/>
      <c r="L7516" s="117"/>
      <c r="P7516" s="81"/>
    </row>
    <row r="7517" spans="6:16">
      <c r="F7517" s="76"/>
      <c r="G7517" s="117"/>
      <c r="I7517" s="81"/>
      <c r="L7517" s="117"/>
      <c r="P7517" s="81"/>
    </row>
    <row r="7518" spans="6:16">
      <c r="F7518" s="76"/>
      <c r="G7518" s="117"/>
      <c r="I7518" s="81"/>
      <c r="L7518" s="117"/>
      <c r="P7518" s="81"/>
    </row>
    <row r="7519" spans="6:16">
      <c r="F7519" s="76"/>
      <c r="G7519" s="117"/>
      <c r="I7519" s="81"/>
      <c r="L7519" s="117"/>
      <c r="P7519" s="81"/>
    </row>
    <row r="7520" spans="6:16">
      <c r="F7520" s="76"/>
      <c r="G7520" s="117"/>
      <c r="I7520" s="81"/>
      <c r="L7520" s="117"/>
      <c r="P7520" s="81"/>
    </row>
    <row r="7521" spans="6:16">
      <c r="F7521" s="76"/>
      <c r="G7521" s="117"/>
      <c r="I7521" s="81"/>
      <c r="L7521" s="117"/>
      <c r="P7521" s="81"/>
    </row>
    <row r="7522" spans="6:16">
      <c r="F7522" s="76"/>
      <c r="G7522" s="117"/>
      <c r="I7522" s="81"/>
      <c r="L7522" s="117"/>
      <c r="P7522" s="81"/>
    </row>
    <row r="7523" spans="6:16">
      <c r="F7523" s="76"/>
      <c r="G7523" s="117"/>
      <c r="I7523" s="81"/>
      <c r="L7523" s="117"/>
      <c r="P7523" s="81"/>
    </row>
    <row r="7524" spans="6:16">
      <c r="F7524" s="76"/>
      <c r="G7524" s="117"/>
      <c r="I7524" s="81"/>
      <c r="L7524" s="117"/>
      <c r="P7524" s="81"/>
    </row>
    <row r="7525" spans="6:16">
      <c r="F7525" s="76"/>
      <c r="G7525" s="117"/>
      <c r="I7525" s="81"/>
      <c r="L7525" s="117"/>
      <c r="P7525" s="81"/>
    </row>
    <row r="7526" spans="6:16">
      <c r="F7526" s="76"/>
      <c r="G7526" s="117"/>
      <c r="I7526" s="81"/>
      <c r="L7526" s="117"/>
      <c r="P7526" s="81"/>
    </row>
    <row r="7527" spans="6:16">
      <c r="F7527" s="76"/>
      <c r="G7527" s="117"/>
      <c r="I7527" s="81"/>
      <c r="L7527" s="117"/>
      <c r="P7527" s="81"/>
    </row>
    <row r="7528" spans="6:16">
      <c r="F7528" s="76"/>
      <c r="G7528" s="117"/>
      <c r="I7528" s="81"/>
      <c r="L7528" s="117"/>
      <c r="P7528" s="81"/>
    </row>
    <row r="7529" spans="6:16">
      <c r="F7529" s="76"/>
      <c r="G7529" s="117"/>
      <c r="I7529" s="81"/>
      <c r="L7529" s="117"/>
      <c r="P7529" s="81"/>
    </row>
    <row r="7530" spans="6:16">
      <c r="F7530" s="76"/>
      <c r="G7530" s="117"/>
      <c r="I7530" s="81"/>
      <c r="L7530" s="117"/>
      <c r="P7530" s="81"/>
    </row>
    <row r="7531" spans="6:16">
      <c r="F7531" s="76"/>
      <c r="G7531" s="117"/>
      <c r="I7531" s="81"/>
      <c r="L7531" s="117"/>
      <c r="P7531" s="81"/>
    </row>
    <row r="7532" spans="6:16">
      <c r="F7532" s="76"/>
      <c r="G7532" s="117"/>
      <c r="I7532" s="81"/>
      <c r="L7532" s="117"/>
      <c r="P7532" s="81"/>
    </row>
    <row r="7533" spans="6:16">
      <c r="F7533" s="76"/>
      <c r="G7533" s="117"/>
      <c r="I7533" s="81"/>
      <c r="L7533" s="117"/>
      <c r="P7533" s="81"/>
    </row>
    <row r="7534" spans="6:16">
      <c r="F7534" s="76"/>
      <c r="G7534" s="117"/>
      <c r="I7534" s="81"/>
      <c r="L7534" s="117"/>
      <c r="P7534" s="81"/>
    </row>
    <row r="7535" spans="6:16">
      <c r="F7535" s="76"/>
      <c r="G7535" s="117"/>
      <c r="I7535" s="81"/>
      <c r="L7535" s="117"/>
      <c r="P7535" s="81"/>
    </row>
    <row r="7536" spans="6:16">
      <c r="F7536" s="76"/>
      <c r="G7536" s="117"/>
      <c r="I7536" s="81"/>
      <c r="L7536" s="117"/>
      <c r="P7536" s="81"/>
    </row>
    <row r="7537" spans="6:16">
      <c r="F7537" s="76"/>
      <c r="G7537" s="117"/>
      <c r="I7537" s="81"/>
      <c r="L7537" s="117"/>
      <c r="P7537" s="81"/>
    </row>
    <row r="7538" spans="6:16">
      <c r="F7538" s="76"/>
      <c r="G7538" s="117"/>
      <c r="I7538" s="81"/>
      <c r="L7538" s="117"/>
      <c r="P7538" s="81"/>
    </row>
    <row r="7539" spans="6:16">
      <c r="F7539" s="76"/>
      <c r="G7539" s="117"/>
      <c r="I7539" s="81"/>
      <c r="L7539" s="117"/>
      <c r="P7539" s="81"/>
    </row>
    <row r="7540" spans="6:16">
      <c r="F7540" s="76"/>
      <c r="G7540" s="117"/>
      <c r="I7540" s="81"/>
      <c r="L7540" s="117"/>
      <c r="P7540" s="81"/>
    </row>
    <row r="7541" spans="6:16">
      <c r="F7541" s="76"/>
      <c r="G7541" s="117"/>
      <c r="I7541" s="81"/>
      <c r="L7541" s="117"/>
      <c r="P7541" s="81"/>
    </row>
    <row r="7542" spans="6:16">
      <c r="F7542" s="76"/>
      <c r="G7542" s="117"/>
      <c r="I7542" s="81"/>
      <c r="L7542" s="117"/>
      <c r="P7542" s="81"/>
    </row>
    <row r="7543" spans="6:16">
      <c r="F7543" s="76"/>
      <c r="G7543" s="117"/>
      <c r="I7543" s="81"/>
      <c r="L7543" s="117"/>
      <c r="P7543" s="81"/>
    </row>
    <row r="7544" spans="6:16">
      <c r="F7544" s="76"/>
      <c r="G7544" s="117"/>
      <c r="I7544" s="81"/>
      <c r="L7544" s="117"/>
      <c r="P7544" s="81"/>
    </row>
    <row r="7545" spans="6:16">
      <c r="F7545" s="76"/>
      <c r="G7545" s="117"/>
      <c r="I7545" s="81"/>
      <c r="L7545" s="117"/>
      <c r="P7545" s="81"/>
    </row>
    <row r="7546" spans="6:16">
      <c r="F7546" s="76"/>
      <c r="G7546" s="117"/>
      <c r="I7546" s="81"/>
      <c r="L7546" s="117"/>
      <c r="P7546" s="81"/>
    </row>
    <row r="7547" spans="6:16">
      <c r="F7547" s="76"/>
      <c r="G7547" s="117"/>
      <c r="I7547" s="81"/>
      <c r="L7547" s="117"/>
      <c r="P7547" s="81"/>
    </row>
    <row r="7548" spans="6:16">
      <c r="F7548" s="76"/>
      <c r="G7548" s="117"/>
      <c r="I7548" s="81"/>
      <c r="L7548" s="117"/>
      <c r="P7548" s="81"/>
    </row>
    <row r="7549" spans="6:16">
      <c r="F7549" s="76"/>
      <c r="G7549" s="117"/>
      <c r="I7549" s="81"/>
      <c r="L7549" s="117"/>
      <c r="P7549" s="81"/>
    </row>
    <row r="7550" spans="6:16">
      <c r="F7550" s="76"/>
      <c r="G7550" s="117"/>
      <c r="I7550" s="81"/>
      <c r="L7550" s="117"/>
      <c r="P7550" s="81"/>
    </row>
    <row r="7551" spans="6:16">
      <c r="F7551" s="76"/>
      <c r="G7551" s="117"/>
      <c r="I7551" s="81"/>
      <c r="L7551" s="117"/>
      <c r="P7551" s="81"/>
    </row>
    <row r="7552" spans="6:16">
      <c r="F7552" s="76"/>
      <c r="G7552" s="117"/>
      <c r="I7552" s="81"/>
      <c r="L7552" s="117"/>
      <c r="P7552" s="81"/>
    </row>
    <row r="7553" spans="6:16">
      <c r="F7553" s="76"/>
      <c r="G7553" s="117"/>
      <c r="I7553" s="81"/>
      <c r="L7553" s="117"/>
      <c r="P7553" s="81"/>
    </row>
    <row r="7554" spans="6:16">
      <c r="F7554" s="76"/>
      <c r="G7554" s="117"/>
      <c r="I7554" s="81"/>
      <c r="L7554" s="117"/>
      <c r="P7554" s="81"/>
    </row>
    <row r="7555" spans="6:16">
      <c r="F7555" s="76"/>
      <c r="G7555" s="117"/>
      <c r="I7555" s="81"/>
      <c r="L7555" s="117"/>
      <c r="P7555" s="81"/>
    </row>
    <row r="7556" spans="6:16">
      <c r="F7556" s="76"/>
      <c r="G7556" s="117"/>
      <c r="I7556" s="81"/>
      <c r="L7556" s="117"/>
      <c r="P7556" s="81"/>
    </row>
    <row r="7557" spans="6:16">
      <c r="F7557" s="76"/>
      <c r="G7557" s="117"/>
      <c r="I7557" s="81"/>
      <c r="L7557" s="117"/>
      <c r="P7557" s="81"/>
    </row>
    <row r="7558" spans="6:16">
      <c r="F7558" s="76"/>
      <c r="G7558" s="117"/>
      <c r="I7558" s="81"/>
      <c r="L7558" s="117"/>
      <c r="P7558" s="81"/>
    </row>
    <row r="7559" spans="6:16">
      <c r="F7559" s="76"/>
      <c r="G7559" s="117"/>
      <c r="I7559" s="81"/>
      <c r="L7559" s="117"/>
      <c r="P7559" s="81"/>
    </row>
    <row r="7560" spans="6:16">
      <c r="F7560" s="76"/>
      <c r="G7560" s="117"/>
      <c r="I7560" s="81"/>
      <c r="L7560" s="117"/>
      <c r="P7560" s="81"/>
    </row>
    <row r="7561" spans="6:16">
      <c r="F7561" s="76"/>
      <c r="G7561" s="117"/>
      <c r="I7561" s="81"/>
      <c r="L7561" s="117"/>
      <c r="P7561" s="81"/>
    </row>
    <row r="7562" spans="6:16">
      <c r="F7562" s="76"/>
      <c r="G7562" s="117"/>
      <c r="I7562" s="81"/>
      <c r="L7562" s="117"/>
      <c r="P7562" s="81"/>
    </row>
    <row r="7563" spans="6:16">
      <c r="F7563" s="76"/>
      <c r="G7563" s="117"/>
      <c r="I7563" s="81"/>
      <c r="L7563" s="117"/>
      <c r="P7563" s="81"/>
    </row>
    <row r="7564" spans="6:16">
      <c r="F7564" s="76"/>
      <c r="G7564" s="117"/>
      <c r="I7564" s="81"/>
      <c r="L7564" s="117"/>
      <c r="P7564" s="81"/>
    </row>
    <row r="7565" spans="6:16">
      <c r="F7565" s="76"/>
      <c r="G7565" s="117"/>
      <c r="I7565" s="81"/>
      <c r="L7565" s="117"/>
      <c r="P7565" s="81"/>
    </row>
    <row r="7566" spans="6:16">
      <c r="F7566" s="76"/>
      <c r="G7566" s="117"/>
      <c r="I7566" s="81"/>
      <c r="L7566" s="117"/>
      <c r="P7566" s="81"/>
    </row>
    <row r="7567" spans="6:16">
      <c r="F7567" s="76"/>
      <c r="G7567" s="117"/>
      <c r="I7567" s="81"/>
      <c r="L7567" s="117"/>
      <c r="P7567" s="81"/>
    </row>
    <row r="7568" spans="6:16">
      <c r="F7568" s="76"/>
      <c r="G7568" s="117"/>
      <c r="I7568" s="81"/>
      <c r="L7568" s="117"/>
      <c r="P7568" s="81"/>
    </row>
    <row r="7569" spans="6:16">
      <c r="F7569" s="76"/>
      <c r="G7569" s="117"/>
      <c r="I7569" s="81"/>
      <c r="L7569" s="117"/>
      <c r="P7569" s="81"/>
    </row>
    <row r="7570" spans="6:16">
      <c r="F7570" s="76"/>
      <c r="G7570" s="117"/>
      <c r="I7570" s="81"/>
      <c r="L7570" s="117"/>
      <c r="P7570" s="81"/>
    </row>
    <row r="7571" spans="6:16">
      <c r="F7571" s="76"/>
      <c r="G7571" s="117"/>
      <c r="I7571" s="81"/>
      <c r="L7571" s="117"/>
      <c r="P7571" s="81"/>
    </row>
    <row r="7572" spans="6:16">
      <c r="F7572" s="76"/>
      <c r="G7572" s="117"/>
      <c r="I7572" s="81"/>
      <c r="L7572" s="117"/>
      <c r="P7572" s="81"/>
    </row>
    <row r="7573" spans="6:16">
      <c r="F7573" s="76"/>
      <c r="G7573" s="117"/>
      <c r="I7573" s="81"/>
      <c r="L7573" s="117"/>
      <c r="P7573" s="81"/>
    </row>
    <row r="7574" spans="6:16">
      <c r="F7574" s="76"/>
      <c r="G7574" s="117"/>
      <c r="I7574" s="81"/>
      <c r="L7574" s="117"/>
      <c r="P7574" s="81"/>
    </row>
    <row r="7575" spans="6:16">
      <c r="F7575" s="76"/>
      <c r="G7575" s="117"/>
      <c r="I7575" s="81"/>
      <c r="L7575" s="117"/>
      <c r="P7575" s="81"/>
    </row>
    <row r="7576" spans="6:16">
      <c r="F7576" s="76"/>
      <c r="G7576" s="117"/>
      <c r="I7576" s="81"/>
      <c r="L7576" s="117"/>
      <c r="P7576" s="81"/>
    </row>
    <row r="7577" spans="6:16">
      <c r="F7577" s="76"/>
      <c r="G7577" s="117"/>
      <c r="I7577" s="81"/>
      <c r="L7577" s="117"/>
      <c r="P7577" s="81"/>
    </row>
    <row r="7578" spans="6:16">
      <c r="F7578" s="76"/>
      <c r="G7578" s="117"/>
      <c r="I7578" s="81"/>
      <c r="L7578" s="117"/>
      <c r="P7578" s="81"/>
    </row>
    <row r="7579" spans="6:16">
      <c r="F7579" s="76"/>
      <c r="G7579" s="117"/>
      <c r="I7579" s="81"/>
      <c r="L7579" s="117"/>
      <c r="P7579" s="81"/>
    </row>
    <row r="7580" spans="6:16">
      <c r="F7580" s="76"/>
      <c r="G7580" s="117"/>
      <c r="I7580" s="81"/>
      <c r="L7580" s="117"/>
      <c r="P7580" s="81"/>
    </row>
    <row r="7581" spans="6:16">
      <c r="F7581" s="76"/>
      <c r="G7581" s="117"/>
      <c r="I7581" s="81"/>
      <c r="L7581" s="117"/>
      <c r="P7581" s="81"/>
    </row>
    <row r="7582" spans="6:16">
      <c r="F7582" s="76"/>
      <c r="G7582" s="117"/>
      <c r="I7582" s="81"/>
      <c r="L7582" s="117"/>
      <c r="P7582" s="81"/>
    </row>
    <row r="7583" spans="6:16">
      <c r="F7583" s="76"/>
      <c r="G7583" s="117"/>
      <c r="I7583" s="81"/>
      <c r="L7583" s="117"/>
      <c r="P7583" s="81"/>
    </row>
    <row r="7584" spans="6:16">
      <c r="F7584" s="76"/>
      <c r="G7584" s="117"/>
      <c r="I7584" s="81"/>
      <c r="L7584" s="117"/>
      <c r="P7584" s="81"/>
    </row>
    <row r="7585" spans="6:16">
      <c r="F7585" s="76"/>
      <c r="G7585" s="117"/>
      <c r="I7585" s="81"/>
      <c r="L7585" s="117"/>
      <c r="P7585" s="81"/>
    </row>
    <row r="7586" spans="6:16">
      <c r="F7586" s="76"/>
      <c r="G7586" s="117"/>
      <c r="I7586" s="81"/>
      <c r="L7586" s="117"/>
      <c r="P7586" s="81"/>
    </row>
    <row r="7587" spans="6:16">
      <c r="F7587" s="76"/>
      <c r="G7587" s="117"/>
      <c r="I7587" s="81"/>
      <c r="L7587" s="117"/>
      <c r="P7587" s="81"/>
    </row>
    <row r="7588" spans="6:16">
      <c r="F7588" s="76"/>
      <c r="G7588" s="117"/>
      <c r="I7588" s="81"/>
      <c r="L7588" s="117"/>
      <c r="P7588" s="81"/>
    </row>
    <row r="7589" spans="6:16">
      <c r="F7589" s="76"/>
      <c r="G7589" s="117"/>
      <c r="I7589" s="81"/>
      <c r="L7589" s="117"/>
      <c r="P7589" s="81"/>
    </row>
    <row r="7590" spans="6:16">
      <c r="F7590" s="76"/>
      <c r="G7590" s="117"/>
      <c r="I7590" s="81"/>
      <c r="L7590" s="117"/>
      <c r="P7590" s="81"/>
    </row>
    <row r="7591" spans="6:16">
      <c r="F7591" s="76"/>
      <c r="G7591" s="117"/>
      <c r="I7591" s="81"/>
      <c r="L7591" s="117"/>
      <c r="P7591" s="81"/>
    </row>
    <row r="7592" spans="6:16">
      <c r="F7592" s="76"/>
      <c r="G7592" s="117"/>
      <c r="I7592" s="81"/>
      <c r="L7592" s="117"/>
      <c r="P7592" s="81"/>
    </row>
    <row r="7593" spans="6:16">
      <c r="F7593" s="76"/>
      <c r="G7593" s="117"/>
      <c r="I7593" s="81"/>
      <c r="L7593" s="117"/>
      <c r="P7593" s="81"/>
    </row>
    <row r="7594" spans="6:16">
      <c r="F7594" s="76"/>
      <c r="G7594" s="117"/>
      <c r="I7594" s="81"/>
      <c r="L7594" s="117"/>
      <c r="P7594" s="81"/>
    </row>
    <row r="7595" spans="6:16">
      <c r="F7595" s="76"/>
      <c r="G7595" s="117"/>
      <c r="I7595" s="81"/>
      <c r="L7595" s="117"/>
      <c r="P7595" s="81"/>
    </row>
    <row r="7596" spans="6:16">
      <c r="F7596" s="76"/>
      <c r="G7596" s="117"/>
      <c r="I7596" s="81"/>
      <c r="L7596" s="117"/>
      <c r="P7596" s="81"/>
    </row>
    <row r="7597" spans="6:16">
      <c r="F7597" s="76"/>
      <c r="G7597" s="117"/>
      <c r="I7597" s="81"/>
      <c r="L7597" s="117"/>
      <c r="P7597" s="81"/>
    </row>
    <row r="7598" spans="6:16">
      <c r="F7598" s="76"/>
      <c r="G7598" s="117"/>
      <c r="I7598" s="81"/>
      <c r="L7598" s="117"/>
      <c r="P7598" s="81"/>
    </row>
    <row r="7599" spans="6:16">
      <c r="F7599" s="76"/>
      <c r="G7599" s="117"/>
      <c r="I7599" s="81"/>
      <c r="L7599" s="117"/>
      <c r="P7599" s="81"/>
    </row>
    <row r="7600" spans="6:16">
      <c r="F7600" s="76"/>
      <c r="G7600" s="117"/>
      <c r="I7600" s="81"/>
      <c r="L7600" s="117"/>
      <c r="P7600" s="81"/>
    </row>
    <row r="7601" spans="6:16">
      <c r="F7601" s="76"/>
      <c r="G7601" s="117"/>
      <c r="I7601" s="81"/>
      <c r="L7601" s="117"/>
      <c r="P7601" s="81"/>
    </row>
    <row r="7602" spans="6:16">
      <c r="F7602" s="76"/>
      <c r="G7602" s="117"/>
      <c r="I7602" s="81"/>
      <c r="L7602" s="117"/>
      <c r="P7602" s="81"/>
    </row>
    <row r="7603" spans="6:16">
      <c r="F7603" s="76"/>
      <c r="G7603" s="117"/>
      <c r="I7603" s="81"/>
      <c r="L7603" s="117"/>
      <c r="P7603" s="81"/>
    </row>
    <row r="7604" spans="6:16">
      <c r="F7604" s="76"/>
      <c r="G7604" s="117"/>
      <c r="I7604" s="81"/>
      <c r="L7604" s="117"/>
      <c r="P7604" s="81"/>
    </row>
    <row r="7605" spans="6:16">
      <c r="F7605" s="76"/>
      <c r="G7605" s="117"/>
      <c r="I7605" s="81"/>
      <c r="L7605" s="117"/>
      <c r="P7605" s="81"/>
    </row>
    <row r="7606" spans="6:16">
      <c r="F7606" s="76"/>
      <c r="G7606" s="117"/>
      <c r="I7606" s="81"/>
      <c r="L7606" s="117"/>
      <c r="P7606" s="81"/>
    </row>
    <row r="7607" spans="6:16">
      <c r="F7607" s="76"/>
      <c r="G7607" s="117"/>
      <c r="I7607" s="81"/>
      <c r="L7607" s="117"/>
      <c r="P7607" s="81"/>
    </row>
    <row r="7608" spans="6:16">
      <c r="F7608" s="76"/>
      <c r="G7608" s="117"/>
      <c r="I7608" s="81"/>
      <c r="L7608" s="117"/>
      <c r="P7608" s="81"/>
    </row>
    <row r="7609" spans="6:16">
      <c r="F7609" s="76"/>
      <c r="G7609" s="117"/>
      <c r="I7609" s="81"/>
      <c r="L7609" s="117"/>
      <c r="P7609" s="81"/>
    </row>
    <row r="7610" spans="6:16">
      <c r="F7610" s="76"/>
      <c r="G7610" s="117"/>
      <c r="I7610" s="81"/>
      <c r="L7610" s="117"/>
      <c r="P7610" s="81"/>
    </row>
    <row r="7611" spans="6:16">
      <c r="F7611" s="76"/>
      <c r="G7611" s="117"/>
      <c r="I7611" s="81"/>
      <c r="L7611" s="117"/>
      <c r="P7611" s="81"/>
    </row>
    <row r="7612" spans="6:16">
      <c r="F7612" s="76"/>
      <c r="G7612" s="117"/>
      <c r="I7612" s="81"/>
      <c r="L7612" s="117"/>
      <c r="P7612" s="81"/>
    </row>
    <row r="7613" spans="6:16">
      <c r="F7613" s="76"/>
      <c r="G7613" s="117"/>
      <c r="I7613" s="81"/>
      <c r="L7613" s="117"/>
      <c r="P7613" s="81"/>
    </row>
    <row r="7614" spans="6:16">
      <c r="F7614" s="76"/>
      <c r="G7614" s="117"/>
      <c r="I7614" s="81"/>
      <c r="L7614" s="117"/>
      <c r="P7614" s="81"/>
    </row>
    <row r="7615" spans="6:16">
      <c r="F7615" s="76"/>
      <c r="G7615" s="117"/>
      <c r="I7615" s="81"/>
      <c r="L7615" s="117"/>
      <c r="P7615" s="81"/>
    </row>
    <row r="7616" spans="6:16">
      <c r="F7616" s="76"/>
      <c r="G7616" s="117"/>
      <c r="I7616" s="81"/>
      <c r="L7616" s="117"/>
      <c r="P7616" s="81"/>
    </row>
    <row r="7617" spans="6:16">
      <c r="F7617" s="76"/>
      <c r="G7617" s="117"/>
      <c r="I7617" s="81"/>
      <c r="L7617" s="117"/>
      <c r="P7617" s="81"/>
    </row>
    <row r="7618" spans="6:16">
      <c r="F7618" s="76"/>
      <c r="G7618" s="117"/>
      <c r="I7618" s="81"/>
      <c r="L7618" s="117"/>
      <c r="P7618" s="81"/>
    </row>
    <row r="7619" spans="6:16">
      <c r="F7619" s="76"/>
      <c r="G7619" s="117"/>
      <c r="I7619" s="81"/>
      <c r="L7619" s="117"/>
      <c r="P7619" s="81"/>
    </row>
    <row r="7620" spans="6:16">
      <c r="F7620" s="76"/>
      <c r="G7620" s="117"/>
      <c r="I7620" s="81"/>
      <c r="L7620" s="117"/>
      <c r="P7620" s="81"/>
    </row>
    <row r="7621" spans="6:16">
      <c r="F7621" s="76"/>
      <c r="G7621" s="117"/>
      <c r="I7621" s="81"/>
      <c r="L7621" s="117"/>
      <c r="P7621" s="81"/>
    </row>
    <row r="7622" spans="6:16">
      <c r="F7622" s="76"/>
      <c r="G7622" s="117"/>
      <c r="I7622" s="81"/>
      <c r="L7622" s="117"/>
      <c r="P7622" s="81"/>
    </row>
    <row r="7623" spans="6:16">
      <c r="F7623" s="76"/>
      <c r="G7623" s="117"/>
      <c r="I7623" s="81"/>
      <c r="L7623" s="117"/>
      <c r="P7623" s="81"/>
    </row>
    <row r="7624" spans="6:16">
      <c r="F7624" s="76"/>
      <c r="G7624" s="117"/>
      <c r="I7624" s="81"/>
      <c r="L7624" s="117"/>
      <c r="P7624" s="81"/>
    </row>
    <row r="7625" spans="6:16">
      <c r="F7625" s="76"/>
      <c r="G7625" s="117"/>
      <c r="I7625" s="81"/>
      <c r="L7625" s="117"/>
      <c r="P7625" s="81"/>
    </row>
    <row r="7626" spans="6:16">
      <c r="F7626" s="76"/>
      <c r="G7626" s="117"/>
      <c r="I7626" s="81"/>
      <c r="L7626" s="117"/>
      <c r="P7626" s="81"/>
    </row>
    <row r="7627" spans="6:16">
      <c r="F7627" s="76"/>
      <c r="G7627" s="117"/>
      <c r="I7627" s="81"/>
      <c r="L7627" s="117"/>
      <c r="P7627" s="81"/>
    </row>
    <row r="7628" spans="6:16">
      <c r="F7628" s="76"/>
      <c r="G7628" s="117"/>
      <c r="I7628" s="81"/>
      <c r="L7628" s="117"/>
      <c r="P7628" s="81"/>
    </row>
    <row r="7629" spans="6:16">
      <c r="F7629" s="76"/>
      <c r="G7629" s="117"/>
      <c r="I7629" s="81"/>
      <c r="L7629" s="117"/>
      <c r="P7629" s="81"/>
    </row>
    <row r="7630" spans="6:16">
      <c r="F7630" s="76"/>
      <c r="G7630" s="117"/>
      <c r="I7630" s="81"/>
      <c r="L7630" s="117"/>
      <c r="P7630" s="81"/>
    </row>
    <row r="7631" spans="6:16">
      <c r="F7631" s="76"/>
      <c r="G7631" s="117"/>
      <c r="I7631" s="81"/>
      <c r="L7631" s="117"/>
      <c r="P7631" s="81"/>
    </row>
    <row r="7632" spans="6:16">
      <c r="F7632" s="76"/>
      <c r="G7632" s="117"/>
      <c r="I7632" s="81"/>
      <c r="L7632" s="117"/>
      <c r="P7632" s="81"/>
    </row>
    <row r="7633" spans="6:16">
      <c r="F7633" s="76"/>
      <c r="G7633" s="117"/>
      <c r="I7633" s="81"/>
      <c r="L7633" s="117"/>
      <c r="P7633" s="81"/>
    </row>
    <row r="7634" spans="6:16">
      <c r="F7634" s="76"/>
      <c r="G7634" s="117"/>
      <c r="I7634" s="81"/>
      <c r="L7634" s="117"/>
      <c r="P7634" s="81"/>
    </row>
    <row r="7635" spans="6:16">
      <c r="F7635" s="76"/>
      <c r="G7635" s="117"/>
      <c r="I7635" s="81"/>
      <c r="L7635" s="117"/>
      <c r="P7635" s="81"/>
    </row>
    <row r="7636" spans="6:16">
      <c r="F7636" s="76"/>
      <c r="G7636" s="117"/>
      <c r="I7636" s="81"/>
      <c r="L7636" s="117"/>
      <c r="P7636" s="81"/>
    </row>
    <row r="7637" spans="6:16">
      <c r="F7637" s="76"/>
      <c r="G7637" s="117"/>
      <c r="I7637" s="81"/>
      <c r="L7637" s="117"/>
      <c r="P7637" s="81"/>
    </row>
    <row r="7638" spans="6:16">
      <c r="F7638" s="76"/>
      <c r="G7638" s="117"/>
      <c r="I7638" s="81"/>
      <c r="L7638" s="117"/>
      <c r="P7638" s="81"/>
    </row>
    <row r="7639" spans="6:16">
      <c r="F7639" s="76"/>
      <c r="G7639" s="117"/>
      <c r="I7639" s="81"/>
      <c r="L7639" s="117"/>
      <c r="P7639" s="81"/>
    </row>
    <row r="7640" spans="6:16">
      <c r="F7640" s="76"/>
      <c r="G7640" s="117"/>
      <c r="I7640" s="81"/>
      <c r="L7640" s="117"/>
      <c r="P7640" s="81"/>
    </row>
    <row r="7641" spans="6:16">
      <c r="F7641" s="76"/>
      <c r="G7641" s="117"/>
      <c r="I7641" s="81"/>
      <c r="L7641" s="117"/>
      <c r="P7641" s="81"/>
    </row>
    <row r="7642" spans="6:16">
      <c r="F7642" s="76"/>
      <c r="G7642" s="117"/>
      <c r="I7642" s="81"/>
      <c r="L7642" s="117"/>
      <c r="P7642" s="81"/>
    </row>
    <row r="7643" spans="6:16">
      <c r="F7643" s="76"/>
      <c r="G7643" s="117"/>
      <c r="I7643" s="81"/>
      <c r="L7643" s="117"/>
      <c r="P7643" s="81"/>
    </row>
    <row r="7644" spans="6:16">
      <c r="F7644" s="76"/>
      <c r="G7644" s="117"/>
      <c r="I7644" s="81"/>
      <c r="L7644" s="117"/>
      <c r="P7644" s="81"/>
    </row>
    <row r="7645" spans="6:16">
      <c r="F7645" s="76"/>
      <c r="G7645" s="117"/>
      <c r="I7645" s="81"/>
      <c r="L7645" s="117"/>
      <c r="P7645" s="81"/>
    </row>
    <row r="7646" spans="6:16">
      <c r="F7646" s="76"/>
      <c r="G7646" s="117"/>
      <c r="I7646" s="81"/>
      <c r="L7646" s="117"/>
      <c r="P7646" s="81"/>
    </row>
    <row r="7647" spans="6:16">
      <c r="F7647" s="76"/>
      <c r="G7647" s="117"/>
      <c r="I7647" s="81"/>
      <c r="L7647" s="117"/>
      <c r="P7647" s="81"/>
    </row>
    <row r="7648" spans="6:16">
      <c r="F7648" s="76"/>
      <c r="G7648" s="117"/>
      <c r="I7648" s="81"/>
      <c r="L7648" s="117"/>
      <c r="P7648" s="81"/>
    </row>
    <row r="7649" spans="6:16">
      <c r="F7649" s="76"/>
      <c r="G7649" s="117"/>
      <c r="I7649" s="81"/>
      <c r="L7649" s="117"/>
      <c r="P7649" s="81"/>
    </row>
    <row r="7650" spans="6:16">
      <c r="F7650" s="76"/>
      <c r="G7650" s="117"/>
      <c r="I7650" s="81"/>
      <c r="L7650" s="117"/>
      <c r="P7650" s="81"/>
    </row>
    <row r="7651" spans="6:16">
      <c r="F7651" s="76"/>
      <c r="G7651" s="117"/>
      <c r="I7651" s="81"/>
      <c r="L7651" s="117"/>
      <c r="P7651" s="81"/>
    </row>
    <row r="7652" spans="6:16">
      <c r="F7652" s="76"/>
      <c r="G7652" s="117"/>
      <c r="I7652" s="81"/>
      <c r="L7652" s="117"/>
      <c r="P7652" s="81"/>
    </row>
    <row r="7653" spans="6:16">
      <c r="F7653" s="76"/>
      <c r="G7653" s="117"/>
      <c r="I7653" s="81"/>
      <c r="L7653" s="117"/>
      <c r="P7653" s="81"/>
    </row>
    <row r="7654" spans="6:16">
      <c r="F7654" s="76"/>
      <c r="G7654" s="117"/>
      <c r="I7654" s="81"/>
      <c r="L7654" s="117"/>
      <c r="P7654" s="81"/>
    </row>
    <row r="7655" spans="6:16">
      <c r="F7655" s="76"/>
      <c r="G7655" s="117"/>
      <c r="I7655" s="81"/>
      <c r="L7655" s="117"/>
      <c r="P7655" s="81"/>
    </row>
    <row r="7656" spans="6:16">
      <c r="F7656" s="76"/>
      <c r="G7656" s="117"/>
      <c r="I7656" s="81"/>
      <c r="L7656" s="117"/>
      <c r="P7656" s="81"/>
    </row>
    <row r="7657" spans="6:16">
      <c r="F7657" s="76"/>
      <c r="G7657" s="117"/>
      <c r="I7657" s="81"/>
      <c r="L7657" s="117"/>
      <c r="P7657" s="81"/>
    </row>
    <row r="7658" spans="6:16">
      <c r="F7658" s="76"/>
      <c r="G7658" s="117"/>
      <c r="I7658" s="81"/>
      <c r="L7658" s="117"/>
      <c r="P7658" s="81"/>
    </row>
    <row r="7659" spans="6:16">
      <c r="F7659" s="76"/>
      <c r="G7659" s="117"/>
      <c r="I7659" s="81"/>
      <c r="L7659" s="117"/>
      <c r="P7659" s="81"/>
    </row>
    <row r="7660" spans="6:16">
      <c r="F7660" s="76"/>
      <c r="G7660" s="117"/>
      <c r="I7660" s="81"/>
      <c r="L7660" s="117"/>
      <c r="P7660" s="81"/>
    </row>
    <row r="7661" spans="6:16">
      <c r="F7661" s="76"/>
      <c r="G7661" s="117"/>
      <c r="I7661" s="81"/>
      <c r="L7661" s="117"/>
      <c r="P7661" s="81"/>
    </row>
    <row r="7662" spans="6:16">
      <c r="F7662" s="76"/>
      <c r="G7662" s="117"/>
      <c r="I7662" s="81"/>
      <c r="L7662" s="117"/>
      <c r="P7662" s="81"/>
    </row>
    <row r="7663" spans="6:16">
      <c r="F7663" s="76"/>
      <c r="G7663" s="117"/>
      <c r="I7663" s="81"/>
      <c r="L7663" s="117"/>
      <c r="P7663" s="81"/>
    </row>
    <row r="7664" spans="6:16">
      <c r="F7664" s="76"/>
      <c r="G7664" s="117"/>
      <c r="I7664" s="81"/>
      <c r="L7664" s="117"/>
      <c r="P7664" s="81"/>
    </row>
    <row r="7665" spans="6:16">
      <c r="F7665" s="76"/>
      <c r="G7665" s="117"/>
      <c r="I7665" s="81"/>
      <c r="L7665" s="117"/>
      <c r="P7665" s="81"/>
    </row>
    <row r="7666" spans="6:16">
      <c r="F7666" s="76"/>
      <c r="G7666" s="117"/>
      <c r="I7666" s="81"/>
      <c r="L7666" s="117"/>
      <c r="P7666" s="81"/>
    </row>
    <row r="7667" spans="6:16">
      <c r="F7667" s="76"/>
      <c r="G7667" s="117"/>
      <c r="I7667" s="81"/>
      <c r="L7667" s="117"/>
      <c r="P7667" s="81"/>
    </row>
    <row r="7668" spans="6:16">
      <c r="F7668" s="76"/>
      <c r="G7668" s="117"/>
      <c r="I7668" s="81"/>
      <c r="L7668" s="117"/>
      <c r="P7668" s="81"/>
    </row>
    <row r="7669" spans="6:16">
      <c r="F7669" s="76"/>
      <c r="G7669" s="117"/>
      <c r="I7669" s="81"/>
      <c r="L7669" s="117"/>
      <c r="P7669" s="81"/>
    </row>
    <row r="7670" spans="6:16">
      <c r="F7670" s="76"/>
      <c r="G7670" s="117"/>
      <c r="I7670" s="81"/>
      <c r="L7670" s="117"/>
      <c r="P7670" s="81"/>
    </row>
    <row r="7671" spans="6:16">
      <c r="F7671" s="76"/>
      <c r="G7671" s="117"/>
      <c r="I7671" s="81"/>
      <c r="L7671" s="117"/>
      <c r="P7671" s="81"/>
    </row>
    <row r="7672" spans="6:16">
      <c r="F7672" s="76"/>
      <c r="G7672" s="117"/>
      <c r="I7672" s="81"/>
      <c r="L7672" s="117"/>
      <c r="P7672" s="81"/>
    </row>
    <row r="7673" spans="6:16">
      <c r="F7673" s="76"/>
      <c r="G7673" s="117"/>
      <c r="I7673" s="81"/>
      <c r="L7673" s="117"/>
      <c r="P7673" s="81"/>
    </row>
    <row r="7674" spans="6:16">
      <c r="F7674" s="76"/>
      <c r="G7674" s="117"/>
      <c r="I7674" s="81"/>
      <c r="L7674" s="117"/>
      <c r="P7674" s="81"/>
    </row>
    <row r="7675" spans="6:16">
      <c r="F7675" s="76"/>
      <c r="G7675" s="117"/>
      <c r="I7675" s="81"/>
      <c r="L7675" s="117"/>
      <c r="P7675" s="81"/>
    </row>
    <row r="7676" spans="6:16">
      <c r="F7676" s="76"/>
      <c r="G7676" s="117"/>
      <c r="I7676" s="81"/>
      <c r="L7676" s="117"/>
      <c r="P7676" s="81"/>
    </row>
    <row r="7677" spans="6:16">
      <c r="F7677" s="76"/>
      <c r="G7677" s="117"/>
      <c r="I7677" s="81"/>
      <c r="L7677" s="117"/>
      <c r="P7677" s="81"/>
    </row>
    <row r="7678" spans="6:16">
      <c r="F7678" s="76"/>
      <c r="G7678" s="117"/>
      <c r="I7678" s="81"/>
      <c r="L7678" s="117"/>
      <c r="P7678" s="81"/>
    </row>
    <row r="7679" spans="6:16">
      <c r="F7679" s="76"/>
      <c r="G7679" s="117"/>
      <c r="I7679" s="81"/>
      <c r="L7679" s="117"/>
      <c r="P7679" s="81"/>
    </row>
    <row r="7680" spans="6:16">
      <c r="F7680" s="76"/>
      <c r="G7680" s="117"/>
      <c r="I7680" s="81"/>
      <c r="L7680" s="117"/>
      <c r="P7680" s="81"/>
    </row>
    <row r="7681" spans="6:16">
      <c r="F7681" s="76"/>
      <c r="G7681" s="117"/>
      <c r="I7681" s="81"/>
      <c r="L7681" s="117"/>
      <c r="P7681" s="81"/>
    </row>
    <row r="7682" spans="6:16">
      <c r="F7682" s="76"/>
      <c r="G7682" s="117"/>
      <c r="I7682" s="81"/>
      <c r="L7682" s="117"/>
      <c r="P7682" s="81"/>
    </row>
    <row r="7683" spans="6:16">
      <c r="F7683" s="76"/>
      <c r="G7683" s="117"/>
      <c r="I7683" s="81"/>
      <c r="L7683" s="117"/>
      <c r="P7683" s="81"/>
    </row>
    <row r="7684" spans="6:16">
      <c r="F7684" s="76"/>
      <c r="G7684" s="117"/>
      <c r="I7684" s="81"/>
      <c r="L7684" s="117"/>
      <c r="P7684" s="81"/>
    </row>
    <row r="7685" spans="6:16">
      <c r="F7685" s="76"/>
      <c r="G7685" s="117"/>
      <c r="I7685" s="81"/>
      <c r="L7685" s="117"/>
      <c r="P7685" s="81"/>
    </row>
    <row r="7686" spans="6:16">
      <c r="F7686" s="76"/>
      <c r="G7686" s="117"/>
      <c r="I7686" s="81"/>
      <c r="L7686" s="117"/>
      <c r="P7686" s="81"/>
    </row>
    <row r="7687" spans="6:16">
      <c r="F7687" s="76"/>
      <c r="G7687" s="117"/>
      <c r="I7687" s="81"/>
      <c r="L7687" s="117"/>
      <c r="P7687" s="81"/>
    </row>
    <row r="7688" spans="6:16">
      <c r="F7688" s="76"/>
      <c r="G7688" s="117"/>
      <c r="I7688" s="81"/>
      <c r="L7688" s="117"/>
      <c r="P7688" s="81"/>
    </row>
    <row r="7689" spans="6:16">
      <c r="F7689" s="76"/>
      <c r="G7689" s="117"/>
      <c r="I7689" s="81"/>
      <c r="L7689" s="117"/>
      <c r="P7689" s="81"/>
    </row>
    <row r="7690" spans="6:16">
      <c r="F7690" s="76"/>
      <c r="G7690" s="117"/>
      <c r="I7690" s="81"/>
      <c r="L7690" s="117"/>
      <c r="P7690" s="81"/>
    </row>
    <row r="7691" spans="6:16">
      <c r="F7691" s="76"/>
      <c r="G7691" s="117"/>
      <c r="I7691" s="81"/>
      <c r="L7691" s="117"/>
      <c r="P7691" s="81"/>
    </row>
    <row r="7692" spans="6:16">
      <c r="F7692" s="76"/>
      <c r="G7692" s="117"/>
      <c r="I7692" s="81"/>
      <c r="L7692" s="117"/>
      <c r="P7692" s="81"/>
    </row>
    <row r="7693" spans="6:16">
      <c r="F7693" s="76"/>
      <c r="G7693" s="117"/>
      <c r="I7693" s="81"/>
      <c r="L7693" s="117"/>
      <c r="P7693" s="81"/>
    </row>
    <row r="7694" spans="6:16">
      <c r="F7694" s="76"/>
      <c r="G7694" s="117"/>
      <c r="I7694" s="81"/>
      <c r="L7694" s="117"/>
      <c r="P7694" s="81"/>
    </row>
    <row r="7695" spans="6:16">
      <c r="F7695" s="76"/>
      <c r="G7695" s="117"/>
      <c r="I7695" s="81"/>
      <c r="L7695" s="117"/>
      <c r="P7695" s="81"/>
    </row>
    <row r="7696" spans="6:16">
      <c r="F7696" s="76"/>
      <c r="G7696" s="117"/>
      <c r="I7696" s="81"/>
      <c r="L7696" s="117"/>
      <c r="P7696" s="81"/>
    </row>
    <row r="7697" spans="6:16">
      <c r="F7697" s="76"/>
      <c r="G7697" s="117"/>
      <c r="I7697" s="81"/>
      <c r="L7697" s="117"/>
      <c r="P7697" s="81"/>
    </row>
    <row r="7698" spans="6:16">
      <c r="F7698" s="76"/>
      <c r="G7698" s="117"/>
      <c r="I7698" s="81"/>
      <c r="L7698" s="117"/>
      <c r="P7698" s="81"/>
    </row>
    <row r="7699" spans="6:16">
      <c r="F7699" s="76"/>
      <c r="G7699" s="117"/>
      <c r="I7699" s="81"/>
      <c r="L7699" s="117"/>
      <c r="P7699" s="81"/>
    </row>
    <row r="7700" spans="6:16">
      <c r="F7700" s="76"/>
      <c r="G7700" s="117"/>
      <c r="I7700" s="81"/>
      <c r="L7700" s="117"/>
      <c r="P7700" s="81"/>
    </row>
    <row r="7701" spans="6:16">
      <c r="F7701" s="76"/>
      <c r="G7701" s="117"/>
      <c r="I7701" s="81"/>
      <c r="L7701" s="117"/>
      <c r="P7701" s="81"/>
    </row>
    <row r="7702" spans="6:16">
      <c r="F7702" s="76"/>
      <c r="G7702" s="117"/>
      <c r="I7702" s="81"/>
      <c r="L7702" s="117"/>
      <c r="P7702" s="81"/>
    </row>
    <row r="7703" spans="6:16">
      <c r="F7703" s="76"/>
      <c r="G7703" s="117"/>
      <c r="I7703" s="81"/>
      <c r="L7703" s="117"/>
      <c r="P7703" s="81"/>
    </row>
    <row r="7704" spans="6:16">
      <c r="F7704" s="76"/>
      <c r="G7704" s="117"/>
      <c r="I7704" s="81"/>
      <c r="L7704" s="117"/>
      <c r="P7704" s="81"/>
    </row>
    <row r="7705" spans="6:16">
      <c r="F7705" s="76"/>
      <c r="G7705" s="117"/>
      <c r="I7705" s="81"/>
      <c r="L7705" s="117"/>
      <c r="P7705" s="81"/>
    </row>
    <row r="7706" spans="6:16">
      <c r="F7706" s="76"/>
      <c r="G7706" s="117"/>
      <c r="I7706" s="81"/>
      <c r="L7706" s="117"/>
      <c r="P7706" s="81"/>
    </row>
    <row r="7707" spans="6:16">
      <c r="F7707" s="76"/>
      <c r="G7707" s="117"/>
      <c r="I7707" s="81"/>
      <c r="L7707" s="117"/>
      <c r="P7707" s="81"/>
    </row>
    <row r="7708" spans="6:16">
      <c r="F7708" s="76"/>
      <c r="G7708" s="117"/>
      <c r="I7708" s="81"/>
      <c r="L7708" s="117"/>
      <c r="P7708" s="81"/>
    </row>
    <row r="7709" spans="6:16">
      <c r="F7709" s="76"/>
      <c r="G7709" s="117"/>
      <c r="I7709" s="81"/>
      <c r="L7709" s="117"/>
      <c r="P7709" s="81"/>
    </row>
    <row r="7710" spans="6:16">
      <c r="F7710" s="76"/>
      <c r="G7710" s="117"/>
      <c r="I7710" s="81"/>
      <c r="L7710" s="117"/>
      <c r="P7710" s="81"/>
    </row>
    <row r="7711" spans="6:16">
      <c r="F7711" s="76"/>
      <c r="G7711" s="117"/>
      <c r="I7711" s="81"/>
      <c r="L7711" s="117"/>
      <c r="P7711" s="81"/>
    </row>
    <row r="7712" spans="6:16">
      <c r="F7712" s="76"/>
      <c r="G7712" s="117"/>
      <c r="I7712" s="81"/>
      <c r="L7712" s="117"/>
      <c r="P7712" s="81"/>
    </row>
    <row r="7713" spans="6:16">
      <c r="F7713" s="76"/>
      <c r="G7713" s="117"/>
      <c r="I7713" s="81"/>
      <c r="L7713" s="117"/>
      <c r="P7713" s="81"/>
    </row>
    <row r="7714" spans="6:16">
      <c r="F7714" s="76"/>
      <c r="G7714" s="117"/>
      <c r="I7714" s="81"/>
      <c r="L7714" s="117"/>
      <c r="P7714" s="81"/>
    </row>
    <row r="7715" spans="6:16">
      <c r="F7715" s="76"/>
      <c r="G7715" s="117"/>
      <c r="I7715" s="81"/>
      <c r="L7715" s="117"/>
      <c r="P7715" s="81"/>
    </row>
    <row r="7716" spans="6:16">
      <c r="F7716" s="76"/>
      <c r="G7716" s="117"/>
      <c r="I7716" s="81"/>
      <c r="L7716" s="117"/>
      <c r="P7716" s="81"/>
    </row>
    <row r="7717" spans="6:16">
      <c r="F7717" s="76"/>
      <c r="G7717" s="117"/>
      <c r="I7717" s="81"/>
      <c r="L7717" s="117"/>
      <c r="P7717" s="81"/>
    </row>
    <row r="7718" spans="6:16">
      <c r="F7718" s="76"/>
      <c r="G7718" s="117"/>
      <c r="I7718" s="81"/>
      <c r="L7718" s="117"/>
      <c r="P7718" s="81"/>
    </row>
    <row r="7719" spans="6:16">
      <c r="F7719" s="76"/>
      <c r="G7719" s="117"/>
      <c r="I7719" s="81"/>
      <c r="L7719" s="117"/>
      <c r="P7719" s="81"/>
    </row>
    <row r="7720" spans="6:16">
      <c r="F7720" s="76"/>
      <c r="G7720" s="117"/>
      <c r="I7720" s="81"/>
      <c r="L7720" s="117"/>
      <c r="P7720" s="81"/>
    </row>
    <row r="7721" spans="6:16">
      <c r="F7721" s="76"/>
      <c r="G7721" s="117"/>
      <c r="I7721" s="81"/>
      <c r="L7721" s="117"/>
      <c r="P7721" s="81"/>
    </row>
    <row r="7722" spans="6:16">
      <c r="F7722" s="76"/>
      <c r="G7722" s="117"/>
      <c r="I7722" s="81"/>
      <c r="L7722" s="117"/>
      <c r="P7722" s="81"/>
    </row>
    <row r="7723" spans="6:16">
      <c r="F7723" s="76"/>
      <c r="G7723" s="117"/>
      <c r="I7723" s="81"/>
      <c r="L7723" s="117"/>
      <c r="P7723" s="81"/>
    </row>
    <row r="7724" spans="6:16">
      <c r="F7724" s="76"/>
      <c r="G7724" s="117"/>
      <c r="I7724" s="81"/>
      <c r="L7724" s="117"/>
      <c r="P7724" s="81"/>
    </row>
    <row r="7725" spans="6:16">
      <c r="F7725" s="76"/>
      <c r="G7725" s="117"/>
      <c r="I7725" s="81"/>
      <c r="L7725" s="117"/>
      <c r="P7725" s="81"/>
    </row>
    <row r="7726" spans="6:16">
      <c r="F7726" s="76"/>
      <c r="G7726" s="117"/>
      <c r="I7726" s="81"/>
      <c r="L7726" s="117"/>
      <c r="P7726" s="81"/>
    </row>
    <row r="7727" spans="6:16">
      <c r="F7727" s="76"/>
      <c r="G7727" s="117"/>
      <c r="I7727" s="81"/>
      <c r="L7727" s="117"/>
      <c r="P7727" s="81"/>
    </row>
    <row r="7728" spans="6:16">
      <c r="F7728" s="76"/>
      <c r="G7728" s="117"/>
      <c r="I7728" s="81"/>
      <c r="L7728" s="117"/>
      <c r="P7728" s="81"/>
    </row>
    <row r="7729" spans="6:16">
      <c r="F7729" s="76"/>
      <c r="G7729" s="117"/>
      <c r="I7729" s="81"/>
      <c r="L7729" s="117"/>
      <c r="P7729" s="81"/>
    </row>
    <row r="7730" spans="6:16">
      <c r="F7730" s="76"/>
      <c r="G7730" s="117"/>
      <c r="I7730" s="81"/>
      <c r="L7730" s="117"/>
      <c r="P7730" s="81"/>
    </row>
    <row r="7731" spans="6:16">
      <c r="F7731" s="76"/>
      <c r="G7731" s="117"/>
      <c r="I7731" s="81"/>
      <c r="L7731" s="117"/>
      <c r="P7731" s="81"/>
    </row>
    <row r="7732" spans="6:16">
      <c r="F7732" s="76"/>
      <c r="G7732" s="117"/>
      <c r="I7732" s="81"/>
      <c r="L7732" s="117"/>
      <c r="P7732" s="81"/>
    </row>
    <row r="7733" spans="6:16">
      <c r="F7733" s="76"/>
      <c r="G7733" s="117"/>
      <c r="I7733" s="81"/>
      <c r="L7733" s="117"/>
      <c r="P7733" s="81"/>
    </row>
    <row r="7734" spans="6:16">
      <c r="F7734" s="76"/>
      <c r="G7734" s="117"/>
      <c r="I7734" s="81"/>
      <c r="L7734" s="117"/>
      <c r="P7734" s="81"/>
    </row>
    <row r="7735" spans="6:16">
      <c r="F7735" s="76"/>
      <c r="G7735" s="117"/>
      <c r="I7735" s="81"/>
      <c r="L7735" s="117"/>
      <c r="P7735" s="81"/>
    </row>
    <row r="7736" spans="6:16">
      <c r="F7736" s="76"/>
      <c r="G7736" s="117"/>
      <c r="I7736" s="81"/>
      <c r="L7736" s="117"/>
      <c r="P7736" s="81"/>
    </row>
    <row r="7737" spans="6:16">
      <c r="F7737" s="76"/>
      <c r="G7737" s="117"/>
      <c r="I7737" s="81"/>
      <c r="L7737" s="117"/>
      <c r="P7737" s="81"/>
    </row>
    <row r="7738" spans="6:16">
      <c r="F7738" s="76"/>
      <c r="G7738" s="117"/>
      <c r="I7738" s="81"/>
      <c r="L7738" s="117"/>
      <c r="P7738" s="81"/>
    </row>
    <row r="7739" spans="6:16">
      <c r="F7739" s="76"/>
      <c r="G7739" s="117"/>
      <c r="I7739" s="81"/>
      <c r="L7739" s="117"/>
      <c r="P7739" s="81"/>
    </row>
    <row r="7740" spans="6:16">
      <c r="F7740" s="76"/>
      <c r="G7740" s="117"/>
      <c r="I7740" s="81"/>
      <c r="L7740" s="117"/>
      <c r="P7740" s="81"/>
    </row>
    <row r="7741" spans="6:16">
      <c r="F7741" s="76"/>
      <c r="G7741" s="117"/>
      <c r="I7741" s="81"/>
      <c r="L7741" s="117"/>
      <c r="P7741" s="81"/>
    </row>
    <row r="7742" spans="6:16">
      <c r="F7742" s="76"/>
      <c r="G7742" s="117"/>
      <c r="I7742" s="81"/>
      <c r="L7742" s="117"/>
      <c r="P7742" s="81"/>
    </row>
    <row r="7743" spans="6:16">
      <c r="F7743" s="76"/>
      <c r="G7743" s="117"/>
      <c r="I7743" s="81"/>
      <c r="L7743" s="117"/>
      <c r="P7743" s="81"/>
    </row>
    <row r="7744" spans="6:16">
      <c r="F7744" s="76"/>
      <c r="G7744" s="117"/>
      <c r="I7744" s="81"/>
      <c r="L7744" s="117"/>
      <c r="P7744" s="81"/>
    </row>
    <row r="7745" spans="6:16">
      <c r="F7745" s="76"/>
      <c r="G7745" s="117"/>
      <c r="I7745" s="81"/>
      <c r="L7745" s="117"/>
      <c r="P7745" s="81"/>
    </row>
    <row r="7746" spans="6:16">
      <c r="F7746" s="76"/>
      <c r="G7746" s="117"/>
      <c r="I7746" s="81"/>
      <c r="L7746" s="117"/>
      <c r="P7746" s="81"/>
    </row>
    <row r="7747" spans="6:16">
      <c r="F7747" s="76"/>
      <c r="G7747" s="117"/>
      <c r="I7747" s="81"/>
      <c r="L7747" s="117"/>
      <c r="P7747" s="81"/>
    </row>
    <row r="7748" spans="6:16">
      <c r="F7748" s="76"/>
      <c r="G7748" s="117"/>
      <c r="I7748" s="81"/>
      <c r="L7748" s="117"/>
      <c r="P7748" s="81"/>
    </row>
    <row r="7749" spans="6:16">
      <c r="F7749" s="76"/>
      <c r="G7749" s="117"/>
      <c r="I7749" s="81"/>
      <c r="L7749" s="117"/>
      <c r="P7749" s="81"/>
    </row>
    <row r="7750" spans="6:16">
      <c r="F7750" s="76"/>
      <c r="G7750" s="117"/>
      <c r="I7750" s="81"/>
      <c r="L7750" s="117"/>
      <c r="P7750" s="81"/>
    </row>
    <row r="7751" spans="6:16">
      <c r="F7751" s="76"/>
      <c r="G7751" s="117"/>
      <c r="I7751" s="81"/>
      <c r="L7751" s="117"/>
      <c r="P7751" s="81"/>
    </row>
    <row r="7752" spans="6:16">
      <c r="F7752" s="76"/>
      <c r="G7752" s="117"/>
      <c r="I7752" s="81"/>
      <c r="L7752" s="117"/>
      <c r="P7752" s="81"/>
    </row>
    <row r="7753" spans="6:16">
      <c r="F7753" s="76"/>
      <c r="G7753" s="117"/>
      <c r="I7753" s="81"/>
      <c r="L7753" s="117"/>
      <c r="P7753" s="81"/>
    </row>
    <row r="7754" spans="6:16">
      <c r="F7754" s="76"/>
      <c r="G7754" s="117"/>
      <c r="I7754" s="81"/>
      <c r="L7754" s="117"/>
      <c r="P7754" s="81"/>
    </row>
    <row r="7755" spans="6:16">
      <c r="F7755" s="76"/>
      <c r="G7755" s="117"/>
      <c r="I7755" s="81"/>
      <c r="L7755" s="117"/>
      <c r="P7755" s="81"/>
    </row>
    <row r="7756" spans="6:16">
      <c r="F7756" s="76"/>
      <c r="G7756" s="117"/>
      <c r="I7756" s="81"/>
      <c r="L7756" s="117"/>
      <c r="P7756" s="81"/>
    </row>
    <row r="7757" spans="6:16">
      <c r="F7757" s="76"/>
      <c r="G7757" s="117"/>
      <c r="I7757" s="81"/>
      <c r="L7757" s="117"/>
      <c r="P7757" s="81"/>
    </row>
    <row r="7758" spans="6:16">
      <c r="F7758" s="76"/>
      <c r="G7758" s="117"/>
      <c r="I7758" s="81"/>
      <c r="L7758" s="117"/>
      <c r="P7758" s="81"/>
    </row>
    <row r="7759" spans="6:16">
      <c r="F7759" s="76"/>
      <c r="G7759" s="117"/>
      <c r="I7759" s="81"/>
      <c r="L7759" s="117"/>
      <c r="P7759" s="81"/>
    </row>
    <row r="7760" spans="6:16">
      <c r="F7760" s="76"/>
      <c r="G7760" s="117"/>
      <c r="I7760" s="81"/>
      <c r="L7760" s="117"/>
      <c r="P7760" s="81"/>
    </row>
    <row r="7761" spans="6:16">
      <c r="F7761" s="76"/>
      <c r="G7761" s="117"/>
      <c r="I7761" s="81"/>
      <c r="L7761" s="117"/>
      <c r="P7761" s="81"/>
    </row>
    <row r="7762" spans="6:16">
      <c r="F7762" s="76"/>
      <c r="G7762" s="117"/>
      <c r="I7762" s="81"/>
      <c r="L7762" s="117"/>
      <c r="P7762" s="81"/>
    </row>
    <row r="7763" spans="6:16">
      <c r="F7763" s="76"/>
      <c r="G7763" s="117"/>
      <c r="I7763" s="81"/>
      <c r="L7763" s="117"/>
      <c r="P7763" s="81"/>
    </row>
    <row r="7764" spans="6:16">
      <c r="F7764" s="76"/>
      <c r="G7764" s="117"/>
      <c r="I7764" s="81"/>
      <c r="L7764" s="117"/>
      <c r="P7764" s="81"/>
    </row>
    <row r="7765" spans="6:16">
      <c r="F7765" s="76"/>
      <c r="G7765" s="117"/>
      <c r="I7765" s="81"/>
      <c r="L7765" s="117"/>
      <c r="P7765" s="81"/>
    </row>
    <row r="7766" spans="6:16">
      <c r="F7766" s="76"/>
      <c r="G7766" s="117"/>
      <c r="I7766" s="81"/>
      <c r="L7766" s="117"/>
      <c r="P7766" s="81"/>
    </row>
    <row r="7767" spans="6:16">
      <c r="F7767" s="76"/>
      <c r="G7767" s="117"/>
      <c r="I7767" s="81"/>
      <c r="L7767" s="117"/>
      <c r="P7767" s="81"/>
    </row>
    <row r="7768" spans="6:16">
      <c r="F7768" s="76"/>
      <c r="G7768" s="117"/>
      <c r="I7768" s="81"/>
      <c r="L7768" s="117"/>
      <c r="P7768" s="81"/>
    </row>
    <row r="7769" spans="6:16">
      <c r="F7769" s="76"/>
      <c r="G7769" s="117"/>
      <c r="I7769" s="81"/>
      <c r="L7769" s="117"/>
      <c r="P7769" s="81"/>
    </row>
    <row r="7770" spans="6:16">
      <c r="F7770" s="76"/>
      <c r="G7770" s="117"/>
      <c r="I7770" s="81"/>
      <c r="L7770" s="117"/>
      <c r="P7770" s="81"/>
    </row>
    <row r="7771" spans="6:16">
      <c r="F7771" s="76"/>
      <c r="G7771" s="117"/>
      <c r="I7771" s="81"/>
      <c r="L7771" s="117"/>
      <c r="P7771" s="81"/>
    </row>
    <row r="7772" spans="6:16">
      <c r="F7772" s="76"/>
      <c r="G7772" s="117"/>
      <c r="I7772" s="81"/>
      <c r="L7772" s="117"/>
      <c r="P7772" s="81"/>
    </row>
    <row r="7773" spans="6:16">
      <c r="F7773" s="76"/>
      <c r="G7773" s="117"/>
      <c r="I7773" s="81"/>
      <c r="L7773" s="117"/>
      <c r="P7773" s="81"/>
    </row>
    <row r="7774" spans="6:16">
      <c r="F7774" s="76"/>
      <c r="G7774" s="117"/>
      <c r="I7774" s="81"/>
      <c r="L7774" s="117"/>
      <c r="P7774" s="81"/>
    </row>
    <row r="7775" spans="6:16">
      <c r="F7775" s="76"/>
      <c r="G7775" s="117"/>
      <c r="I7775" s="81"/>
      <c r="L7775" s="117"/>
      <c r="P7775" s="81"/>
    </row>
    <row r="7776" spans="6:16">
      <c r="F7776" s="76"/>
      <c r="G7776" s="117"/>
      <c r="I7776" s="81"/>
      <c r="L7776" s="117"/>
      <c r="P7776" s="81"/>
    </row>
    <row r="7777" spans="6:16">
      <c r="F7777" s="76"/>
      <c r="G7777" s="117"/>
      <c r="I7777" s="81"/>
      <c r="L7777" s="117"/>
      <c r="P7777" s="81"/>
    </row>
    <row r="7778" spans="6:16">
      <c r="F7778" s="76"/>
      <c r="G7778" s="117"/>
      <c r="I7778" s="81"/>
      <c r="L7778" s="117"/>
      <c r="P7778" s="81"/>
    </row>
    <row r="7779" spans="6:16">
      <c r="F7779" s="76"/>
      <c r="G7779" s="117"/>
      <c r="I7779" s="81"/>
      <c r="L7779" s="117"/>
      <c r="P7779" s="81"/>
    </row>
    <row r="7780" spans="6:16">
      <c r="F7780" s="76"/>
      <c r="G7780" s="117"/>
      <c r="I7780" s="81"/>
      <c r="L7780" s="117"/>
      <c r="P7780" s="81"/>
    </row>
    <row r="7781" spans="6:16">
      <c r="F7781" s="76"/>
      <c r="G7781" s="117"/>
      <c r="I7781" s="81"/>
      <c r="L7781" s="117"/>
      <c r="P7781" s="81"/>
    </row>
    <row r="7782" spans="6:16">
      <c r="F7782" s="76"/>
      <c r="G7782" s="117"/>
      <c r="I7782" s="81"/>
      <c r="L7782" s="117"/>
      <c r="P7782" s="81"/>
    </row>
    <row r="7783" spans="6:16">
      <c r="F7783" s="76"/>
      <c r="G7783" s="117"/>
      <c r="I7783" s="81"/>
      <c r="L7783" s="117"/>
      <c r="P7783" s="81"/>
    </row>
    <row r="7784" spans="6:16">
      <c r="F7784" s="76"/>
      <c r="G7784" s="117"/>
      <c r="I7784" s="81"/>
      <c r="L7784" s="117"/>
      <c r="P7784" s="81"/>
    </row>
    <row r="7785" spans="6:16">
      <c r="F7785" s="76"/>
      <c r="G7785" s="117"/>
      <c r="I7785" s="81"/>
      <c r="L7785" s="117"/>
      <c r="P7785" s="81"/>
    </row>
    <row r="7786" spans="6:16">
      <c r="F7786" s="76"/>
      <c r="G7786" s="117"/>
      <c r="I7786" s="81"/>
      <c r="L7786" s="117"/>
      <c r="P7786" s="81"/>
    </row>
    <row r="7787" spans="6:16">
      <c r="F7787" s="76"/>
      <c r="G7787" s="117"/>
      <c r="I7787" s="81"/>
      <c r="L7787" s="117"/>
      <c r="P7787" s="81"/>
    </row>
    <row r="7788" spans="6:16">
      <c r="F7788" s="76"/>
      <c r="G7788" s="117"/>
      <c r="I7788" s="81"/>
      <c r="L7788" s="117"/>
      <c r="P7788" s="81"/>
    </row>
    <row r="7789" spans="6:16">
      <c r="F7789" s="76"/>
      <c r="G7789" s="117"/>
      <c r="I7789" s="81"/>
      <c r="L7789" s="117"/>
      <c r="P7789" s="81"/>
    </row>
    <row r="7790" spans="6:16">
      <c r="F7790" s="76"/>
      <c r="G7790" s="117"/>
      <c r="I7790" s="81"/>
      <c r="L7790" s="117"/>
      <c r="P7790" s="81"/>
    </row>
    <row r="7791" spans="6:16">
      <c r="F7791" s="76"/>
      <c r="G7791" s="117"/>
      <c r="I7791" s="81"/>
      <c r="L7791" s="117"/>
      <c r="P7791" s="81"/>
    </row>
    <row r="7792" spans="6:16">
      <c r="F7792" s="76"/>
      <c r="G7792" s="117"/>
      <c r="I7792" s="81"/>
      <c r="L7792" s="117"/>
      <c r="P7792" s="81"/>
    </row>
    <row r="7793" spans="6:16">
      <c r="F7793" s="76"/>
      <c r="G7793" s="117"/>
      <c r="I7793" s="81"/>
      <c r="L7793" s="117"/>
      <c r="P7793" s="81"/>
    </row>
    <row r="7794" spans="6:16">
      <c r="F7794" s="76"/>
      <c r="G7794" s="117"/>
      <c r="I7794" s="81"/>
      <c r="L7794" s="117"/>
      <c r="P7794" s="81"/>
    </row>
    <row r="7795" spans="6:16">
      <c r="F7795" s="76"/>
      <c r="G7795" s="117"/>
      <c r="I7795" s="81"/>
      <c r="L7795" s="117"/>
      <c r="P7795" s="81"/>
    </row>
    <row r="7796" spans="6:16">
      <c r="F7796" s="76"/>
      <c r="G7796" s="117"/>
      <c r="I7796" s="81"/>
      <c r="L7796" s="117"/>
      <c r="P7796" s="81"/>
    </row>
    <row r="7797" spans="6:16">
      <c r="F7797" s="76"/>
      <c r="G7797" s="117"/>
      <c r="I7797" s="81"/>
      <c r="L7797" s="117"/>
      <c r="P7797" s="81"/>
    </row>
    <row r="7798" spans="6:16">
      <c r="F7798" s="76"/>
      <c r="G7798" s="117"/>
      <c r="I7798" s="81"/>
      <c r="L7798" s="117"/>
      <c r="P7798" s="81"/>
    </row>
    <row r="7799" spans="6:16">
      <c r="F7799" s="76"/>
      <c r="G7799" s="117"/>
      <c r="I7799" s="81"/>
      <c r="L7799" s="117"/>
      <c r="P7799" s="81"/>
    </row>
    <row r="7800" spans="6:16">
      <c r="F7800" s="76"/>
      <c r="G7800" s="117"/>
      <c r="I7800" s="81"/>
      <c r="L7800" s="117"/>
      <c r="P7800" s="81"/>
    </row>
    <row r="7801" spans="6:16">
      <c r="F7801" s="76"/>
      <c r="G7801" s="117"/>
      <c r="I7801" s="81"/>
      <c r="L7801" s="117"/>
      <c r="P7801" s="81"/>
    </row>
    <row r="7802" spans="6:16">
      <c r="F7802" s="76"/>
      <c r="G7802" s="117"/>
      <c r="I7802" s="81"/>
      <c r="L7802" s="117"/>
      <c r="P7802" s="81"/>
    </row>
    <row r="7803" spans="6:16">
      <c r="F7803" s="76"/>
      <c r="G7803" s="117"/>
      <c r="I7803" s="81"/>
      <c r="L7803" s="117"/>
      <c r="P7803" s="81"/>
    </row>
    <row r="7804" spans="6:16">
      <c r="F7804" s="76"/>
      <c r="G7804" s="117"/>
      <c r="I7804" s="81"/>
      <c r="L7804" s="117"/>
      <c r="P7804" s="81"/>
    </row>
    <row r="7805" spans="6:16">
      <c r="F7805" s="76"/>
      <c r="G7805" s="117"/>
      <c r="I7805" s="81"/>
      <c r="L7805" s="117"/>
      <c r="P7805" s="81"/>
    </row>
    <row r="7806" spans="6:16">
      <c r="F7806" s="76"/>
      <c r="G7806" s="117"/>
      <c r="I7806" s="81"/>
      <c r="L7806" s="117"/>
      <c r="P7806" s="81"/>
    </row>
    <row r="7807" spans="6:16">
      <c r="F7807" s="76"/>
      <c r="G7807" s="117"/>
      <c r="I7807" s="81"/>
      <c r="L7807" s="117"/>
      <c r="P7807" s="81"/>
    </row>
    <row r="7808" spans="6:16">
      <c r="F7808" s="76"/>
      <c r="G7808" s="117"/>
      <c r="I7808" s="81"/>
      <c r="L7808" s="117"/>
      <c r="P7808" s="81"/>
    </row>
    <row r="7809" spans="6:16">
      <c r="F7809" s="76"/>
      <c r="G7809" s="117"/>
      <c r="I7809" s="81"/>
      <c r="L7809" s="117"/>
      <c r="P7809" s="81"/>
    </row>
    <row r="7810" spans="6:16">
      <c r="F7810" s="76"/>
      <c r="G7810" s="117"/>
      <c r="I7810" s="81"/>
      <c r="L7810" s="117"/>
      <c r="P7810" s="81"/>
    </row>
    <row r="7811" spans="6:16">
      <c r="F7811" s="76"/>
      <c r="G7811" s="117"/>
      <c r="I7811" s="81"/>
      <c r="L7811" s="117"/>
      <c r="P7811" s="81"/>
    </row>
    <row r="7812" spans="6:16">
      <c r="F7812" s="76"/>
      <c r="G7812" s="117"/>
      <c r="I7812" s="81"/>
      <c r="L7812" s="117"/>
      <c r="P7812" s="81"/>
    </row>
    <row r="7813" spans="6:16">
      <c r="F7813" s="76"/>
      <c r="G7813" s="117"/>
      <c r="I7813" s="81"/>
      <c r="L7813" s="117"/>
      <c r="P7813" s="81"/>
    </row>
    <row r="7814" spans="6:16">
      <c r="F7814" s="76"/>
      <c r="G7814" s="117"/>
      <c r="I7814" s="81"/>
      <c r="L7814" s="117"/>
      <c r="P7814" s="81"/>
    </row>
    <row r="7815" spans="6:16">
      <c r="F7815" s="76"/>
      <c r="G7815" s="117"/>
      <c r="I7815" s="81"/>
      <c r="L7815" s="117"/>
      <c r="P7815" s="81"/>
    </row>
    <row r="7816" spans="6:16">
      <c r="F7816" s="76"/>
      <c r="G7816" s="117"/>
      <c r="I7816" s="81"/>
      <c r="L7816" s="117"/>
      <c r="P7816" s="81"/>
    </row>
    <row r="7817" spans="6:16">
      <c r="F7817" s="76"/>
      <c r="G7817" s="117"/>
      <c r="I7817" s="81"/>
      <c r="L7817" s="117"/>
      <c r="P7817" s="81"/>
    </row>
    <row r="7818" spans="6:16">
      <c r="F7818" s="76"/>
      <c r="G7818" s="117"/>
      <c r="I7818" s="81"/>
      <c r="L7818" s="117"/>
      <c r="P7818" s="81"/>
    </row>
    <row r="7819" spans="6:16">
      <c r="F7819" s="76"/>
      <c r="G7819" s="117"/>
      <c r="I7819" s="81"/>
      <c r="L7819" s="117"/>
      <c r="P7819" s="81"/>
    </row>
    <row r="7820" spans="6:16">
      <c r="F7820" s="76"/>
      <c r="G7820" s="117"/>
      <c r="I7820" s="81"/>
      <c r="L7820" s="117"/>
      <c r="P7820" s="81"/>
    </row>
    <row r="7821" spans="6:16">
      <c r="F7821" s="76"/>
      <c r="G7821" s="117"/>
      <c r="I7821" s="81"/>
      <c r="L7821" s="117"/>
      <c r="P7821" s="81"/>
    </row>
    <row r="7822" spans="6:16">
      <c r="F7822" s="76"/>
      <c r="G7822" s="117"/>
      <c r="I7822" s="81"/>
      <c r="L7822" s="117"/>
      <c r="P7822" s="81"/>
    </row>
    <row r="7823" spans="6:16">
      <c r="F7823" s="76"/>
      <c r="G7823" s="117"/>
      <c r="I7823" s="81"/>
      <c r="L7823" s="117"/>
      <c r="P7823" s="81"/>
    </row>
    <row r="7824" spans="6:16">
      <c r="F7824" s="76"/>
      <c r="G7824" s="117"/>
      <c r="I7824" s="81"/>
      <c r="L7824" s="117"/>
      <c r="P7824" s="81"/>
    </row>
    <row r="7825" spans="6:16">
      <c r="F7825" s="76"/>
      <c r="G7825" s="117"/>
      <c r="I7825" s="81"/>
      <c r="L7825" s="117"/>
      <c r="P7825" s="81"/>
    </row>
    <row r="7826" spans="6:16">
      <c r="F7826" s="76"/>
      <c r="G7826" s="117"/>
      <c r="I7826" s="81"/>
      <c r="L7826" s="117"/>
      <c r="P7826" s="81"/>
    </row>
    <row r="7827" spans="6:16">
      <c r="F7827" s="76"/>
      <c r="G7827" s="117"/>
      <c r="I7827" s="81"/>
      <c r="L7827" s="117"/>
      <c r="P7827" s="81"/>
    </row>
    <row r="7828" spans="6:16">
      <c r="F7828" s="76"/>
      <c r="G7828" s="117"/>
      <c r="I7828" s="81"/>
      <c r="L7828" s="117"/>
      <c r="P7828" s="81"/>
    </row>
    <row r="7829" spans="6:16">
      <c r="F7829" s="76"/>
      <c r="G7829" s="117"/>
      <c r="I7829" s="81"/>
      <c r="L7829" s="117"/>
      <c r="P7829" s="81"/>
    </row>
    <row r="7830" spans="6:16">
      <c r="F7830" s="76"/>
      <c r="G7830" s="117"/>
      <c r="I7830" s="81"/>
      <c r="L7830" s="117"/>
      <c r="P7830" s="81"/>
    </row>
    <row r="7831" spans="6:16">
      <c r="F7831" s="76"/>
      <c r="G7831" s="117"/>
      <c r="I7831" s="81"/>
      <c r="L7831" s="117"/>
      <c r="P7831" s="81"/>
    </row>
    <row r="7832" spans="6:16">
      <c r="F7832" s="76"/>
      <c r="G7832" s="117"/>
      <c r="I7832" s="81"/>
      <c r="L7832" s="117"/>
      <c r="P7832" s="81"/>
    </row>
    <row r="7833" spans="6:16">
      <c r="F7833" s="76"/>
      <c r="G7833" s="117"/>
      <c r="I7833" s="81"/>
      <c r="L7833" s="117"/>
      <c r="P7833" s="81"/>
    </row>
    <row r="7834" spans="6:16">
      <c r="F7834" s="76"/>
      <c r="G7834" s="117"/>
      <c r="I7834" s="81"/>
      <c r="L7834" s="117"/>
      <c r="P7834" s="81"/>
    </row>
    <row r="7835" spans="6:16">
      <c r="F7835" s="76"/>
      <c r="G7835" s="117"/>
      <c r="I7835" s="81"/>
      <c r="L7835" s="117"/>
      <c r="P7835" s="81"/>
    </row>
    <row r="7836" spans="6:16">
      <c r="F7836" s="76"/>
      <c r="G7836" s="117"/>
      <c r="I7836" s="81"/>
      <c r="L7836" s="117"/>
      <c r="P7836" s="81"/>
    </row>
    <row r="7837" spans="6:16">
      <c r="F7837" s="76"/>
      <c r="G7837" s="117"/>
      <c r="I7837" s="81"/>
      <c r="L7837" s="117"/>
      <c r="P7837" s="81"/>
    </row>
    <row r="7838" spans="6:16">
      <c r="F7838" s="76"/>
      <c r="G7838" s="117"/>
      <c r="I7838" s="81"/>
      <c r="L7838" s="117"/>
      <c r="P7838" s="81"/>
    </row>
    <row r="7839" spans="6:16">
      <c r="F7839" s="76"/>
      <c r="G7839" s="117"/>
      <c r="I7839" s="81"/>
      <c r="L7839" s="117"/>
      <c r="P7839" s="81"/>
    </row>
    <row r="7840" spans="6:16">
      <c r="F7840" s="76"/>
      <c r="G7840" s="117"/>
      <c r="I7840" s="81"/>
      <c r="L7840" s="117"/>
      <c r="P7840" s="81"/>
    </row>
    <row r="7841" spans="6:16">
      <c r="F7841" s="76"/>
      <c r="G7841" s="117"/>
      <c r="I7841" s="81"/>
      <c r="L7841" s="117"/>
      <c r="P7841" s="81"/>
    </row>
    <row r="7842" spans="6:16">
      <c r="F7842" s="76"/>
      <c r="G7842" s="117"/>
      <c r="I7842" s="81"/>
      <c r="L7842" s="117"/>
      <c r="P7842" s="81"/>
    </row>
    <row r="7843" spans="6:16">
      <c r="F7843" s="76"/>
      <c r="G7843" s="117"/>
      <c r="I7843" s="81"/>
      <c r="L7843" s="117"/>
      <c r="P7843" s="81"/>
    </row>
    <row r="7844" spans="6:16">
      <c r="F7844" s="76"/>
      <c r="G7844" s="117"/>
      <c r="I7844" s="81"/>
      <c r="L7844" s="117"/>
      <c r="P7844" s="81"/>
    </row>
    <row r="7845" spans="6:16">
      <c r="F7845" s="76"/>
      <c r="G7845" s="117"/>
      <c r="I7845" s="81"/>
      <c r="L7845" s="117"/>
      <c r="P7845" s="81"/>
    </row>
    <row r="7846" spans="6:16">
      <c r="F7846" s="76"/>
      <c r="G7846" s="117"/>
      <c r="I7846" s="81"/>
      <c r="L7846" s="117"/>
      <c r="P7846" s="81"/>
    </row>
    <row r="7847" spans="6:16">
      <c r="F7847" s="76"/>
      <c r="G7847" s="117"/>
      <c r="I7847" s="81"/>
      <c r="L7847" s="117"/>
      <c r="P7847" s="81"/>
    </row>
    <row r="7848" spans="6:16">
      <c r="F7848" s="76"/>
      <c r="G7848" s="117"/>
      <c r="I7848" s="81"/>
      <c r="L7848" s="117"/>
      <c r="P7848" s="81"/>
    </row>
    <row r="7849" spans="6:16">
      <c r="F7849" s="76"/>
      <c r="G7849" s="117"/>
      <c r="I7849" s="81"/>
      <c r="L7849" s="117"/>
      <c r="P7849" s="81"/>
    </row>
    <row r="7850" spans="6:16">
      <c r="F7850" s="76"/>
      <c r="G7850" s="117"/>
      <c r="I7850" s="81"/>
      <c r="L7850" s="117"/>
      <c r="P7850" s="81"/>
    </row>
    <row r="7851" spans="6:16">
      <c r="F7851" s="76"/>
      <c r="G7851" s="117"/>
      <c r="I7851" s="81"/>
      <c r="L7851" s="117"/>
      <c r="P7851" s="81"/>
    </row>
    <row r="7852" spans="6:16">
      <c r="F7852" s="76"/>
      <c r="G7852" s="117"/>
      <c r="I7852" s="81"/>
      <c r="L7852" s="117"/>
      <c r="P7852" s="81"/>
    </row>
    <row r="7853" spans="6:16">
      <c r="F7853" s="76"/>
      <c r="G7853" s="117"/>
      <c r="I7853" s="81"/>
      <c r="L7853" s="117"/>
      <c r="P7853" s="81"/>
    </row>
    <row r="7854" spans="6:16">
      <c r="F7854" s="76"/>
      <c r="G7854" s="117"/>
      <c r="I7854" s="81"/>
      <c r="L7854" s="117"/>
      <c r="P7854" s="81"/>
    </row>
    <row r="7855" spans="6:16">
      <c r="F7855" s="76"/>
      <c r="G7855" s="117"/>
      <c r="I7855" s="81"/>
      <c r="L7855" s="117"/>
      <c r="P7855" s="81"/>
    </row>
    <row r="7856" spans="6:16">
      <c r="F7856" s="76"/>
      <c r="G7856" s="117"/>
      <c r="I7856" s="81"/>
      <c r="L7856" s="117"/>
      <c r="P7856" s="81"/>
    </row>
    <row r="7857" spans="6:16">
      <c r="F7857" s="76"/>
      <c r="G7857" s="117"/>
      <c r="I7857" s="81"/>
      <c r="L7857" s="117"/>
      <c r="P7857" s="81"/>
    </row>
    <row r="7858" spans="6:16">
      <c r="F7858" s="76"/>
      <c r="G7858" s="117"/>
      <c r="I7858" s="81"/>
      <c r="L7858" s="117"/>
      <c r="P7858" s="81"/>
    </row>
    <row r="7859" spans="6:16">
      <c r="F7859" s="76"/>
      <c r="G7859" s="117"/>
      <c r="I7859" s="81"/>
      <c r="L7859" s="117"/>
      <c r="P7859" s="81"/>
    </row>
    <row r="7860" spans="6:16">
      <c r="F7860" s="76"/>
      <c r="G7860" s="117"/>
      <c r="I7860" s="81"/>
      <c r="L7860" s="117"/>
      <c r="P7860" s="81"/>
    </row>
    <row r="7861" spans="6:16">
      <c r="F7861" s="76"/>
      <c r="G7861" s="117"/>
      <c r="I7861" s="81"/>
      <c r="L7861" s="117"/>
      <c r="P7861" s="81"/>
    </row>
    <row r="7862" spans="6:16">
      <c r="F7862" s="76"/>
      <c r="G7862" s="117"/>
      <c r="I7862" s="81"/>
      <c r="L7862" s="117"/>
      <c r="P7862" s="81"/>
    </row>
    <row r="7863" spans="6:16">
      <c r="F7863" s="76"/>
      <c r="G7863" s="117"/>
      <c r="I7863" s="81"/>
      <c r="L7863" s="117"/>
      <c r="P7863" s="81"/>
    </row>
    <row r="7864" spans="6:16">
      <c r="F7864" s="76"/>
      <c r="G7864" s="117"/>
      <c r="I7864" s="81"/>
      <c r="L7864" s="117"/>
      <c r="P7864" s="81"/>
    </row>
    <row r="7865" spans="6:16">
      <c r="F7865" s="76"/>
      <c r="G7865" s="117"/>
      <c r="I7865" s="81"/>
      <c r="L7865" s="117"/>
      <c r="P7865" s="81"/>
    </row>
    <row r="7866" spans="6:16">
      <c r="F7866" s="76"/>
      <c r="G7866" s="117"/>
      <c r="I7866" s="81"/>
      <c r="L7866" s="117"/>
      <c r="P7866" s="81"/>
    </row>
    <row r="7867" spans="6:16">
      <c r="F7867" s="76"/>
      <c r="G7867" s="117"/>
      <c r="I7867" s="81"/>
      <c r="L7867" s="117"/>
      <c r="P7867" s="81"/>
    </row>
    <row r="7868" spans="6:16">
      <c r="F7868" s="76"/>
      <c r="G7868" s="117"/>
      <c r="I7868" s="81"/>
      <c r="L7868" s="117"/>
      <c r="P7868" s="81"/>
    </row>
    <row r="7869" spans="6:16">
      <c r="F7869" s="76"/>
      <c r="G7869" s="117"/>
      <c r="I7869" s="81"/>
      <c r="L7869" s="117"/>
      <c r="P7869" s="81"/>
    </row>
    <row r="7870" spans="6:16">
      <c r="F7870" s="76"/>
      <c r="G7870" s="117"/>
      <c r="I7870" s="81"/>
      <c r="L7870" s="117"/>
      <c r="P7870" s="81"/>
    </row>
    <row r="7871" spans="6:16">
      <c r="F7871" s="76"/>
      <c r="G7871" s="117"/>
      <c r="I7871" s="81"/>
      <c r="L7871" s="117"/>
      <c r="P7871" s="81"/>
    </row>
    <row r="7872" spans="6:16">
      <c r="F7872" s="76"/>
      <c r="G7872" s="117"/>
      <c r="I7872" s="81"/>
      <c r="L7872" s="117"/>
      <c r="P7872" s="81"/>
    </row>
    <row r="7873" spans="6:16">
      <c r="F7873" s="76"/>
      <c r="G7873" s="117"/>
      <c r="I7873" s="81"/>
      <c r="L7873" s="117"/>
      <c r="P7873" s="81"/>
    </row>
    <row r="7874" spans="6:16">
      <c r="F7874" s="76"/>
      <c r="G7874" s="117"/>
      <c r="I7874" s="81"/>
      <c r="L7874" s="117"/>
      <c r="P7874" s="81"/>
    </row>
    <row r="7875" spans="6:16">
      <c r="F7875" s="76"/>
      <c r="G7875" s="117"/>
      <c r="I7875" s="81"/>
      <c r="L7875" s="117"/>
      <c r="P7875" s="81"/>
    </row>
    <row r="7876" spans="6:16">
      <c r="F7876" s="76"/>
      <c r="G7876" s="117"/>
      <c r="I7876" s="81"/>
      <c r="L7876" s="117"/>
      <c r="P7876" s="81"/>
    </row>
    <row r="7877" spans="6:16">
      <c r="F7877" s="76"/>
      <c r="G7877" s="117"/>
      <c r="I7877" s="81"/>
      <c r="L7877" s="117"/>
      <c r="P7877" s="81"/>
    </row>
    <row r="7878" spans="6:16">
      <c r="F7878" s="76"/>
      <c r="G7878" s="117"/>
      <c r="I7878" s="81"/>
      <c r="L7878" s="117"/>
      <c r="P7878" s="81"/>
    </row>
    <row r="7879" spans="6:16">
      <c r="F7879" s="76"/>
      <c r="G7879" s="117"/>
      <c r="I7879" s="81"/>
      <c r="L7879" s="117"/>
      <c r="P7879" s="81"/>
    </row>
    <row r="7880" spans="6:16">
      <c r="F7880" s="76"/>
      <c r="G7880" s="117"/>
      <c r="I7880" s="81"/>
      <c r="L7880" s="117"/>
      <c r="P7880" s="81"/>
    </row>
    <row r="7881" spans="6:16">
      <c r="F7881" s="76"/>
      <c r="G7881" s="117"/>
      <c r="I7881" s="81"/>
      <c r="L7881" s="117"/>
      <c r="P7881" s="81"/>
    </row>
    <row r="7882" spans="6:16">
      <c r="F7882" s="76"/>
      <c r="G7882" s="117"/>
      <c r="I7882" s="81"/>
      <c r="L7882" s="117"/>
      <c r="P7882" s="81"/>
    </row>
    <row r="7883" spans="6:16">
      <c r="F7883" s="76"/>
      <c r="G7883" s="117"/>
      <c r="I7883" s="81"/>
      <c r="L7883" s="117"/>
      <c r="P7883" s="81"/>
    </row>
    <row r="7884" spans="6:16">
      <c r="F7884" s="76"/>
      <c r="G7884" s="117"/>
      <c r="I7884" s="81"/>
      <c r="L7884" s="117"/>
      <c r="P7884" s="81"/>
    </row>
    <row r="7885" spans="6:16">
      <c r="F7885" s="76"/>
      <c r="G7885" s="117"/>
      <c r="I7885" s="81"/>
      <c r="L7885" s="117"/>
      <c r="P7885" s="81"/>
    </row>
    <row r="7886" spans="6:16">
      <c r="F7886" s="76"/>
      <c r="G7886" s="117"/>
      <c r="I7886" s="81"/>
      <c r="L7886" s="117"/>
      <c r="P7886" s="81"/>
    </row>
    <row r="7887" spans="6:16">
      <c r="F7887" s="76"/>
      <c r="G7887" s="117"/>
      <c r="I7887" s="81"/>
      <c r="L7887" s="117"/>
      <c r="P7887" s="81"/>
    </row>
    <row r="7888" spans="6:16">
      <c r="F7888" s="76"/>
      <c r="G7888" s="117"/>
      <c r="I7888" s="81"/>
      <c r="L7888" s="117"/>
      <c r="P7888" s="81"/>
    </row>
    <row r="7889" spans="6:16">
      <c r="F7889" s="76"/>
      <c r="G7889" s="117"/>
      <c r="I7889" s="81"/>
      <c r="L7889" s="117"/>
      <c r="P7889" s="81"/>
    </row>
    <row r="7890" spans="6:16">
      <c r="F7890" s="76"/>
      <c r="G7890" s="117"/>
      <c r="I7890" s="81"/>
      <c r="L7890" s="117"/>
      <c r="P7890" s="81"/>
    </row>
    <row r="7891" spans="6:16">
      <c r="F7891" s="76"/>
      <c r="G7891" s="117"/>
      <c r="I7891" s="81"/>
      <c r="L7891" s="117"/>
      <c r="P7891" s="81"/>
    </row>
    <row r="7892" spans="6:16">
      <c r="F7892" s="76"/>
      <c r="G7892" s="117"/>
      <c r="I7892" s="81"/>
      <c r="L7892" s="117"/>
      <c r="P7892" s="81"/>
    </row>
    <row r="7893" spans="6:16">
      <c r="F7893" s="76"/>
      <c r="G7893" s="117"/>
      <c r="I7893" s="81"/>
      <c r="L7893" s="117"/>
      <c r="P7893" s="81"/>
    </row>
    <row r="7894" spans="6:16">
      <c r="F7894" s="76"/>
      <c r="G7894" s="117"/>
      <c r="I7894" s="81"/>
      <c r="L7894" s="117"/>
      <c r="P7894" s="81"/>
    </row>
    <row r="7895" spans="6:16">
      <c r="F7895" s="76"/>
      <c r="G7895" s="117"/>
      <c r="I7895" s="81"/>
      <c r="L7895" s="117"/>
      <c r="P7895" s="81"/>
    </row>
    <row r="7896" spans="6:16">
      <c r="F7896" s="76"/>
      <c r="G7896" s="117"/>
      <c r="I7896" s="81"/>
      <c r="L7896" s="117"/>
      <c r="P7896" s="81"/>
    </row>
    <row r="7897" spans="6:16">
      <c r="F7897" s="76"/>
      <c r="G7897" s="117"/>
      <c r="I7897" s="81"/>
      <c r="L7897" s="117"/>
      <c r="P7897" s="81"/>
    </row>
    <row r="7898" spans="6:16">
      <c r="F7898" s="76"/>
      <c r="G7898" s="117"/>
      <c r="I7898" s="81"/>
      <c r="L7898" s="117"/>
      <c r="P7898" s="81"/>
    </row>
    <row r="7899" spans="6:16">
      <c r="F7899" s="76"/>
      <c r="G7899" s="117"/>
      <c r="I7899" s="81"/>
      <c r="L7899" s="117"/>
      <c r="P7899" s="81"/>
    </row>
    <row r="7900" spans="6:16">
      <c r="F7900" s="76"/>
      <c r="G7900" s="117"/>
      <c r="I7900" s="81"/>
      <c r="L7900" s="117"/>
      <c r="P7900" s="81"/>
    </row>
    <row r="7901" spans="6:16">
      <c r="F7901" s="76"/>
      <c r="G7901" s="117"/>
      <c r="I7901" s="81"/>
      <c r="L7901" s="117"/>
      <c r="P7901" s="81"/>
    </row>
    <row r="7902" spans="6:16">
      <c r="F7902" s="76"/>
      <c r="G7902" s="117"/>
      <c r="I7902" s="81"/>
      <c r="L7902" s="117"/>
      <c r="P7902" s="81"/>
    </row>
    <row r="7903" spans="6:16">
      <c r="F7903" s="76"/>
      <c r="G7903" s="117"/>
      <c r="I7903" s="81"/>
      <c r="L7903" s="117"/>
      <c r="P7903" s="81"/>
    </row>
    <row r="7904" spans="6:16">
      <c r="F7904" s="76"/>
      <c r="G7904" s="117"/>
      <c r="I7904" s="81"/>
      <c r="L7904" s="117"/>
      <c r="P7904" s="81"/>
    </row>
    <row r="7905" spans="6:16">
      <c r="F7905" s="76"/>
      <c r="G7905" s="117"/>
      <c r="I7905" s="81"/>
      <c r="L7905" s="117"/>
      <c r="P7905" s="81"/>
    </row>
    <row r="7906" spans="6:16">
      <c r="F7906" s="76"/>
      <c r="G7906" s="117"/>
      <c r="I7906" s="81"/>
      <c r="L7906" s="117"/>
      <c r="P7906" s="81"/>
    </row>
    <row r="7907" spans="6:16">
      <c r="F7907" s="76"/>
      <c r="G7907" s="117"/>
      <c r="I7907" s="81"/>
      <c r="L7907" s="117"/>
      <c r="P7907" s="81"/>
    </row>
    <row r="7908" spans="6:16">
      <c r="F7908" s="76"/>
      <c r="G7908" s="117"/>
      <c r="I7908" s="81"/>
      <c r="L7908" s="117"/>
      <c r="P7908" s="81"/>
    </row>
    <row r="7909" spans="6:16">
      <c r="F7909" s="76"/>
      <c r="G7909" s="117"/>
      <c r="I7909" s="81"/>
      <c r="L7909" s="117"/>
      <c r="P7909" s="81"/>
    </row>
    <row r="7910" spans="6:16">
      <c r="F7910" s="76"/>
      <c r="G7910" s="117"/>
      <c r="I7910" s="81"/>
      <c r="L7910" s="117"/>
      <c r="P7910" s="81"/>
    </row>
    <row r="7911" spans="6:16">
      <c r="F7911" s="76"/>
      <c r="G7911" s="117"/>
      <c r="I7911" s="81"/>
      <c r="L7911" s="117"/>
      <c r="P7911" s="81"/>
    </row>
    <row r="7912" spans="6:16">
      <c r="F7912" s="76"/>
      <c r="G7912" s="117"/>
      <c r="I7912" s="81"/>
      <c r="L7912" s="117"/>
      <c r="P7912" s="81"/>
    </row>
    <row r="7913" spans="6:16">
      <c r="F7913" s="76"/>
      <c r="G7913" s="117"/>
      <c r="I7913" s="81"/>
      <c r="L7913" s="117"/>
      <c r="P7913" s="81"/>
    </row>
    <row r="7914" spans="6:16">
      <c r="F7914" s="76"/>
      <c r="G7914" s="117"/>
      <c r="I7914" s="81"/>
      <c r="L7914" s="117"/>
      <c r="P7914" s="81"/>
    </row>
    <row r="7915" spans="6:16">
      <c r="F7915" s="76"/>
      <c r="G7915" s="117"/>
      <c r="I7915" s="81"/>
      <c r="L7915" s="117"/>
      <c r="P7915" s="81"/>
    </row>
    <row r="7916" spans="6:16">
      <c r="F7916" s="76"/>
      <c r="G7916" s="117"/>
      <c r="I7916" s="81"/>
      <c r="L7916" s="117"/>
      <c r="P7916" s="81"/>
    </row>
    <row r="7917" spans="6:16">
      <c r="F7917" s="76"/>
      <c r="G7917" s="117"/>
      <c r="I7917" s="81"/>
      <c r="L7917" s="117"/>
      <c r="P7917" s="81"/>
    </row>
    <row r="7918" spans="6:16">
      <c r="F7918" s="76"/>
      <c r="G7918" s="117"/>
      <c r="I7918" s="81"/>
      <c r="L7918" s="117"/>
      <c r="P7918" s="81"/>
    </row>
    <row r="7919" spans="6:16">
      <c r="F7919" s="76"/>
      <c r="G7919" s="117"/>
      <c r="I7919" s="81"/>
      <c r="L7919" s="117"/>
      <c r="P7919" s="81"/>
    </row>
    <row r="7920" spans="6:16">
      <c r="F7920" s="76"/>
      <c r="G7920" s="117"/>
      <c r="I7920" s="81"/>
      <c r="L7920" s="117"/>
      <c r="P7920" s="81"/>
    </row>
    <row r="7921" spans="6:16">
      <c r="F7921" s="76"/>
      <c r="G7921" s="117"/>
      <c r="I7921" s="81"/>
      <c r="L7921" s="117"/>
      <c r="P7921" s="81"/>
    </row>
    <row r="7922" spans="6:16">
      <c r="F7922" s="76"/>
      <c r="G7922" s="117"/>
      <c r="I7922" s="81"/>
      <c r="L7922" s="117"/>
      <c r="P7922" s="81"/>
    </row>
    <row r="7923" spans="6:16">
      <c r="F7923" s="76"/>
      <c r="G7923" s="117"/>
      <c r="I7923" s="81"/>
      <c r="L7923" s="117"/>
      <c r="P7923" s="81"/>
    </row>
    <row r="7924" spans="6:16">
      <c r="F7924" s="76"/>
      <c r="G7924" s="117"/>
      <c r="I7924" s="81"/>
      <c r="L7924" s="117"/>
      <c r="P7924" s="81"/>
    </row>
    <row r="7925" spans="6:16">
      <c r="F7925" s="76"/>
      <c r="G7925" s="117"/>
      <c r="I7925" s="81"/>
      <c r="L7925" s="117"/>
      <c r="P7925" s="81"/>
    </row>
    <row r="7926" spans="6:16">
      <c r="F7926" s="76"/>
      <c r="G7926" s="117"/>
      <c r="I7926" s="81"/>
      <c r="L7926" s="117"/>
      <c r="P7926" s="81"/>
    </row>
    <row r="7927" spans="6:16">
      <c r="F7927" s="76"/>
      <c r="G7927" s="117"/>
      <c r="I7927" s="81"/>
      <c r="L7927" s="117"/>
      <c r="P7927" s="81"/>
    </row>
    <row r="7928" spans="6:16">
      <c r="F7928" s="76"/>
      <c r="G7928" s="117"/>
      <c r="I7928" s="81"/>
      <c r="L7928" s="117"/>
      <c r="P7928" s="81"/>
    </row>
    <row r="7929" spans="6:16">
      <c r="F7929" s="76"/>
      <c r="G7929" s="117"/>
      <c r="I7929" s="81"/>
      <c r="L7929" s="117"/>
      <c r="P7929" s="81"/>
    </row>
    <row r="7930" spans="6:16">
      <c r="F7930" s="76"/>
      <c r="G7930" s="117"/>
      <c r="I7930" s="81"/>
      <c r="L7930" s="117"/>
      <c r="P7930" s="81"/>
    </row>
    <row r="7931" spans="6:16">
      <c r="F7931" s="76"/>
      <c r="G7931" s="117"/>
      <c r="I7931" s="81"/>
      <c r="L7931" s="117"/>
      <c r="P7931" s="81"/>
    </row>
    <row r="7932" spans="6:16">
      <c r="F7932" s="76"/>
      <c r="G7932" s="117"/>
      <c r="I7932" s="81"/>
      <c r="L7932" s="117"/>
      <c r="P7932" s="81"/>
    </row>
    <row r="7933" spans="6:16">
      <c r="F7933" s="76"/>
      <c r="G7933" s="117"/>
      <c r="I7933" s="81"/>
      <c r="L7933" s="117"/>
      <c r="P7933" s="81"/>
    </row>
    <row r="7934" spans="6:16">
      <c r="F7934" s="76"/>
      <c r="G7934" s="117"/>
      <c r="I7934" s="81"/>
      <c r="L7934" s="117"/>
      <c r="P7934" s="81"/>
    </row>
    <row r="7935" spans="6:16">
      <c r="F7935" s="76"/>
      <c r="G7935" s="117"/>
      <c r="I7935" s="81"/>
      <c r="L7935" s="117"/>
      <c r="P7935" s="81"/>
    </row>
    <row r="7936" spans="6:16">
      <c r="F7936" s="76"/>
      <c r="G7936" s="117"/>
      <c r="I7936" s="81"/>
      <c r="L7936" s="117"/>
      <c r="P7936" s="81"/>
    </row>
    <row r="7937" spans="6:16">
      <c r="F7937" s="76"/>
      <c r="G7937" s="117"/>
      <c r="I7937" s="81"/>
      <c r="L7937" s="117"/>
      <c r="P7937" s="81"/>
    </row>
    <row r="7938" spans="6:16">
      <c r="F7938" s="76"/>
      <c r="G7938" s="117"/>
      <c r="I7938" s="81"/>
      <c r="L7938" s="117"/>
      <c r="P7938" s="81"/>
    </row>
    <row r="7939" spans="6:16">
      <c r="F7939" s="76"/>
      <c r="G7939" s="117"/>
      <c r="I7939" s="81"/>
      <c r="L7939" s="117"/>
      <c r="P7939" s="81"/>
    </row>
    <row r="7940" spans="6:16">
      <c r="F7940" s="76"/>
      <c r="G7940" s="117"/>
      <c r="I7940" s="81"/>
      <c r="L7940" s="117"/>
      <c r="P7940" s="81"/>
    </row>
    <row r="7941" spans="6:16">
      <c r="F7941" s="76"/>
      <c r="G7941" s="117"/>
      <c r="I7941" s="81"/>
      <c r="L7941" s="117"/>
      <c r="P7941" s="81"/>
    </row>
    <row r="7942" spans="6:16">
      <c r="F7942" s="76"/>
      <c r="G7942" s="117"/>
      <c r="I7942" s="81"/>
      <c r="L7942" s="117"/>
      <c r="P7942" s="81"/>
    </row>
    <row r="7943" spans="6:16">
      <c r="F7943" s="76"/>
      <c r="G7943" s="117"/>
      <c r="I7943" s="81"/>
      <c r="L7943" s="117"/>
      <c r="P7943" s="81"/>
    </row>
    <row r="7944" spans="6:16">
      <c r="F7944" s="76"/>
      <c r="G7944" s="117"/>
      <c r="I7944" s="81"/>
      <c r="L7944" s="117"/>
      <c r="P7944" s="81"/>
    </row>
    <row r="7945" spans="6:16">
      <c r="F7945" s="76"/>
      <c r="G7945" s="117"/>
      <c r="I7945" s="81"/>
      <c r="L7945" s="117"/>
      <c r="P7945" s="81"/>
    </row>
    <row r="7946" spans="6:16">
      <c r="F7946" s="76"/>
      <c r="G7946" s="117"/>
      <c r="I7946" s="81"/>
      <c r="L7946" s="117"/>
      <c r="P7946" s="81"/>
    </row>
    <row r="7947" spans="6:16">
      <c r="F7947" s="76"/>
      <c r="G7947" s="117"/>
      <c r="I7947" s="81"/>
      <c r="L7947" s="117"/>
      <c r="P7947" s="81"/>
    </row>
    <row r="7948" spans="6:16">
      <c r="F7948" s="76"/>
      <c r="G7948" s="117"/>
      <c r="I7948" s="81"/>
      <c r="L7948" s="117"/>
      <c r="P7948" s="81"/>
    </row>
    <row r="7949" spans="6:16">
      <c r="F7949" s="76"/>
      <c r="G7949" s="117"/>
      <c r="I7949" s="81"/>
      <c r="L7949" s="117"/>
      <c r="P7949" s="81"/>
    </row>
    <row r="7950" spans="6:16">
      <c r="F7950" s="76"/>
      <c r="G7950" s="117"/>
      <c r="I7950" s="81"/>
      <c r="L7950" s="117"/>
      <c r="P7950" s="81"/>
    </row>
    <row r="7951" spans="6:16">
      <c r="F7951" s="76"/>
      <c r="G7951" s="117"/>
      <c r="I7951" s="81"/>
      <c r="L7951" s="117"/>
      <c r="P7951" s="81"/>
    </row>
    <row r="7952" spans="6:16">
      <c r="F7952" s="76"/>
      <c r="G7952" s="117"/>
      <c r="I7952" s="81"/>
      <c r="L7952" s="117"/>
      <c r="P7952" s="81"/>
    </row>
    <row r="7953" spans="6:16">
      <c r="F7953" s="76"/>
      <c r="G7953" s="117"/>
      <c r="I7953" s="81"/>
      <c r="L7953" s="117"/>
      <c r="P7953" s="81"/>
    </row>
    <row r="7954" spans="6:16">
      <c r="F7954" s="76"/>
      <c r="G7954" s="117"/>
      <c r="I7954" s="81"/>
      <c r="L7954" s="117"/>
      <c r="P7954" s="81"/>
    </row>
    <row r="7955" spans="6:16">
      <c r="F7955" s="76"/>
      <c r="G7955" s="117"/>
      <c r="I7955" s="81"/>
      <c r="L7955" s="117"/>
      <c r="P7955" s="81"/>
    </row>
    <row r="7956" spans="6:16">
      <c r="F7956" s="76"/>
      <c r="G7956" s="117"/>
      <c r="I7956" s="81"/>
      <c r="L7956" s="117"/>
      <c r="P7956" s="81"/>
    </row>
    <row r="7957" spans="6:16">
      <c r="F7957" s="76"/>
      <c r="G7957" s="117"/>
      <c r="I7957" s="81"/>
      <c r="L7957" s="117"/>
      <c r="P7957" s="81"/>
    </row>
    <row r="7958" spans="6:16">
      <c r="F7958" s="76"/>
      <c r="G7958" s="117"/>
      <c r="I7958" s="81"/>
      <c r="L7958" s="117"/>
      <c r="P7958" s="81"/>
    </row>
    <row r="7959" spans="6:16">
      <c r="F7959" s="76"/>
      <c r="G7959" s="117"/>
      <c r="I7959" s="81"/>
      <c r="L7959" s="117"/>
      <c r="P7959" s="81"/>
    </row>
    <row r="7960" spans="6:16">
      <c r="F7960" s="76"/>
      <c r="G7960" s="117"/>
      <c r="I7960" s="81"/>
      <c r="L7960" s="117"/>
      <c r="P7960" s="81"/>
    </row>
    <row r="7961" spans="6:16">
      <c r="F7961" s="76"/>
      <c r="G7961" s="117"/>
      <c r="I7961" s="81"/>
      <c r="L7961" s="117"/>
      <c r="P7961" s="81"/>
    </row>
    <row r="7962" spans="6:16">
      <c r="F7962" s="76"/>
      <c r="G7962" s="117"/>
      <c r="I7962" s="81"/>
      <c r="L7962" s="117"/>
      <c r="P7962" s="81"/>
    </row>
    <row r="7963" spans="6:16">
      <c r="F7963" s="76"/>
      <c r="G7963" s="117"/>
      <c r="I7963" s="81"/>
      <c r="L7963" s="117"/>
      <c r="P7963" s="81"/>
    </row>
    <row r="7964" spans="6:16">
      <c r="F7964" s="76"/>
      <c r="G7964" s="117"/>
      <c r="I7964" s="81"/>
      <c r="L7964" s="117"/>
      <c r="P7964" s="81"/>
    </row>
    <row r="7965" spans="6:16">
      <c r="F7965" s="76"/>
      <c r="G7965" s="117"/>
      <c r="I7965" s="81"/>
      <c r="L7965" s="117"/>
      <c r="P7965" s="81"/>
    </row>
    <row r="7966" spans="6:16">
      <c r="F7966" s="76"/>
      <c r="G7966" s="117"/>
      <c r="I7966" s="81"/>
      <c r="L7966" s="117"/>
      <c r="P7966" s="81"/>
    </row>
    <row r="7967" spans="6:16">
      <c r="F7967" s="76"/>
      <c r="G7967" s="117"/>
      <c r="I7967" s="81"/>
      <c r="L7967" s="117"/>
      <c r="P7967" s="81"/>
    </row>
    <row r="7968" spans="6:16">
      <c r="F7968" s="76"/>
      <c r="G7968" s="117"/>
      <c r="I7968" s="81"/>
      <c r="L7968" s="117"/>
      <c r="P7968" s="81"/>
    </row>
    <row r="7969" spans="6:16">
      <c r="F7969" s="76"/>
      <c r="G7969" s="117"/>
      <c r="I7969" s="81"/>
      <c r="L7969" s="117"/>
      <c r="P7969" s="81"/>
    </row>
    <row r="7970" spans="6:16">
      <c r="F7970" s="76"/>
      <c r="G7970" s="117"/>
      <c r="I7970" s="81"/>
      <c r="L7970" s="117"/>
      <c r="P7970" s="81"/>
    </row>
    <row r="7971" spans="6:16">
      <c r="F7971" s="76"/>
      <c r="G7971" s="117"/>
      <c r="I7971" s="81"/>
      <c r="L7971" s="117"/>
      <c r="P7971" s="81"/>
    </row>
    <row r="7972" spans="6:16">
      <c r="F7972" s="76"/>
      <c r="G7972" s="117"/>
      <c r="I7972" s="81"/>
      <c r="L7972" s="117"/>
      <c r="P7972" s="81"/>
    </row>
    <row r="7973" spans="6:16">
      <c r="F7973" s="76"/>
      <c r="G7973" s="117"/>
      <c r="I7973" s="81"/>
      <c r="L7973" s="117"/>
      <c r="P7973" s="81"/>
    </row>
    <row r="7974" spans="6:16">
      <c r="F7974" s="76"/>
      <c r="G7974" s="117"/>
      <c r="I7974" s="81"/>
      <c r="L7974" s="117"/>
      <c r="P7974" s="81"/>
    </row>
    <row r="7975" spans="6:16">
      <c r="F7975" s="76"/>
      <c r="G7975" s="117"/>
      <c r="I7975" s="81"/>
      <c r="L7975" s="117"/>
      <c r="P7975" s="81"/>
    </row>
    <row r="7976" spans="6:16">
      <c r="F7976" s="76"/>
      <c r="G7976" s="117"/>
      <c r="I7976" s="81"/>
      <c r="L7976" s="117"/>
      <c r="P7976" s="81"/>
    </row>
    <row r="7977" spans="6:16">
      <c r="F7977" s="76"/>
      <c r="G7977" s="117"/>
      <c r="I7977" s="81"/>
      <c r="L7977" s="117"/>
      <c r="P7977" s="81"/>
    </row>
    <row r="7978" spans="6:16">
      <c r="F7978" s="76"/>
      <c r="G7978" s="117"/>
      <c r="I7978" s="81"/>
      <c r="L7978" s="117"/>
      <c r="P7978" s="81"/>
    </row>
    <row r="7979" spans="6:16">
      <c r="F7979" s="76"/>
      <c r="G7979" s="117"/>
      <c r="I7979" s="81"/>
      <c r="L7979" s="117"/>
      <c r="P7979" s="81"/>
    </row>
    <row r="7980" spans="6:16">
      <c r="F7980" s="76"/>
      <c r="G7980" s="117"/>
      <c r="I7980" s="81"/>
      <c r="L7980" s="117"/>
      <c r="P7980" s="81"/>
    </row>
    <row r="7981" spans="6:16">
      <c r="F7981" s="76"/>
      <c r="G7981" s="117"/>
      <c r="I7981" s="81"/>
      <c r="L7981" s="117"/>
      <c r="P7981" s="81"/>
    </row>
    <row r="7982" spans="6:16">
      <c r="F7982" s="76"/>
      <c r="G7982" s="117"/>
      <c r="I7982" s="81"/>
      <c r="L7982" s="117"/>
      <c r="P7982" s="81"/>
    </row>
    <row r="7983" spans="6:16">
      <c r="F7983" s="76"/>
      <c r="G7983" s="117"/>
      <c r="I7983" s="81"/>
      <c r="L7983" s="117"/>
      <c r="P7983" s="81"/>
    </row>
    <row r="7984" spans="6:16">
      <c r="F7984" s="76"/>
      <c r="G7984" s="117"/>
      <c r="I7984" s="81"/>
      <c r="L7984" s="117"/>
      <c r="P7984" s="81"/>
    </row>
    <row r="7985" spans="6:16">
      <c r="F7985" s="76"/>
      <c r="G7985" s="117"/>
      <c r="I7985" s="81"/>
      <c r="L7985" s="117"/>
      <c r="P7985" s="81"/>
    </row>
    <row r="7986" spans="6:16">
      <c r="F7986" s="76"/>
      <c r="G7986" s="117"/>
      <c r="I7986" s="81"/>
      <c r="L7986" s="117"/>
      <c r="P7986" s="81"/>
    </row>
    <row r="7987" spans="6:16">
      <c r="F7987" s="76"/>
      <c r="G7987" s="117"/>
      <c r="I7987" s="81"/>
      <c r="L7987" s="117"/>
      <c r="P7987" s="81"/>
    </row>
    <row r="7988" spans="6:16">
      <c r="F7988" s="76"/>
      <c r="G7988" s="117"/>
      <c r="I7988" s="81"/>
      <c r="L7988" s="117"/>
      <c r="P7988" s="81"/>
    </row>
    <row r="7989" spans="6:16">
      <c r="F7989" s="76"/>
      <c r="G7989" s="117"/>
      <c r="I7989" s="81"/>
      <c r="L7989" s="117"/>
      <c r="P7989" s="81"/>
    </row>
    <row r="7990" spans="6:16">
      <c r="F7990" s="76"/>
      <c r="G7990" s="117"/>
      <c r="I7990" s="81"/>
      <c r="L7990" s="117"/>
      <c r="P7990" s="81"/>
    </row>
    <row r="7991" spans="6:16">
      <c r="F7991" s="76"/>
      <c r="G7991" s="117"/>
      <c r="I7991" s="81"/>
      <c r="L7991" s="117"/>
      <c r="P7991" s="81"/>
    </row>
    <row r="7992" spans="6:16">
      <c r="F7992" s="76"/>
      <c r="G7992" s="117"/>
      <c r="I7992" s="81"/>
      <c r="L7992" s="117"/>
      <c r="P7992" s="81"/>
    </row>
    <row r="7993" spans="6:16">
      <c r="F7993" s="76"/>
      <c r="G7993" s="117"/>
      <c r="I7993" s="81"/>
      <c r="L7993" s="117"/>
      <c r="P7993" s="81"/>
    </row>
    <row r="7994" spans="6:16">
      <c r="F7994" s="76"/>
      <c r="G7994" s="117"/>
      <c r="I7994" s="81"/>
      <c r="L7994" s="117"/>
      <c r="P7994" s="81"/>
    </row>
    <row r="7995" spans="6:16">
      <c r="F7995" s="76"/>
      <c r="G7995" s="117"/>
      <c r="I7995" s="81"/>
      <c r="L7995" s="117"/>
      <c r="P7995" s="81"/>
    </row>
    <row r="7996" spans="6:16">
      <c r="F7996" s="76"/>
      <c r="G7996" s="117"/>
      <c r="I7996" s="81"/>
      <c r="L7996" s="117"/>
      <c r="P7996" s="81"/>
    </row>
    <row r="7997" spans="6:16">
      <c r="F7997" s="76"/>
      <c r="G7997" s="117"/>
      <c r="I7997" s="81"/>
      <c r="L7997" s="117"/>
      <c r="P7997" s="81"/>
    </row>
    <row r="7998" spans="6:16">
      <c r="F7998" s="76"/>
      <c r="G7998" s="117"/>
      <c r="I7998" s="81"/>
      <c r="L7998" s="117"/>
      <c r="P7998" s="81"/>
    </row>
    <row r="7999" spans="6:16">
      <c r="F7999" s="76"/>
      <c r="G7999" s="117"/>
      <c r="I7999" s="81"/>
      <c r="L7999" s="117"/>
      <c r="P7999" s="81"/>
    </row>
    <row r="8000" spans="6:16">
      <c r="F8000" s="76"/>
      <c r="G8000" s="117"/>
      <c r="I8000" s="81"/>
      <c r="L8000" s="117"/>
      <c r="P8000" s="81"/>
    </row>
    <row r="8001" spans="6:16">
      <c r="F8001" s="76"/>
      <c r="G8001" s="117"/>
      <c r="I8001" s="81"/>
      <c r="L8001" s="117"/>
      <c r="P8001" s="81"/>
    </row>
    <row r="8002" spans="6:16">
      <c r="F8002" s="76"/>
      <c r="G8002" s="117"/>
      <c r="I8002" s="81"/>
      <c r="L8002" s="117"/>
      <c r="P8002" s="81"/>
    </row>
    <row r="8003" spans="6:16">
      <c r="F8003" s="76"/>
      <c r="G8003" s="117"/>
      <c r="I8003" s="81"/>
      <c r="L8003" s="117"/>
      <c r="P8003" s="81"/>
    </row>
    <row r="8004" spans="6:16">
      <c r="F8004" s="76"/>
      <c r="G8004" s="117"/>
      <c r="I8004" s="81"/>
      <c r="L8004" s="117"/>
      <c r="P8004" s="81"/>
    </row>
    <row r="8005" spans="6:16">
      <c r="F8005" s="76"/>
      <c r="G8005" s="117"/>
      <c r="I8005" s="81"/>
      <c r="L8005" s="117"/>
      <c r="P8005" s="81"/>
    </row>
    <row r="8006" spans="6:16">
      <c r="F8006" s="76"/>
      <c r="G8006" s="117"/>
      <c r="I8006" s="81"/>
      <c r="L8006" s="117"/>
      <c r="P8006" s="81"/>
    </row>
    <row r="8007" spans="6:16">
      <c r="F8007" s="76"/>
      <c r="G8007" s="117"/>
      <c r="I8007" s="81"/>
      <c r="L8007" s="117"/>
      <c r="P8007" s="81"/>
    </row>
    <row r="8008" spans="6:16">
      <c r="F8008" s="76"/>
      <c r="G8008" s="117"/>
      <c r="I8008" s="81"/>
      <c r="L8008" s="117"/>
      <c r="P8008" s="81"/>
    </row>
    <row r="8009" spans="6:16">
      <c r="F8009" s="76"/>
      <c r="G8009" s="117"/>
      <c r="I8009" s="81"/>
      <c r="L8009" s="117"/>
      <c r="P8009" s="81"/>
    </row>
    <row r="8010" spans="6:16">
      <c r="F8010" s="76"/>
      <c r="G8010" s="117"/>
      <c r="I8010" s="81"/>
      <c r="L8010" s="117"/>
      <c r="P8010" s="81"/>
    </row>
    <row r="8011" spans="6:16">
      <c r="F8011" s="76"/>
      <c r="G8011" s="117"/>
      <c r="I8011" s="81"/>
      <c r="L8011" s="117"/>
      <c r="P8011" s="81"/>
    </row>
    <row r="8012" spans="6:16">
      <c r="F8012" s="76"/>
      <c r="G8012" s="117"/>
      <c r="I8012" s="81"/>
      <c r="L8012" s="117"/>
      <c r="P8012" s="81"/>
    </row>
    <row r="8013" spans="6:16">
      <c r="F8013" s="76"/>
      <c r="G8013" s="117"/>
      <c r="I8013" s="81"/>
      <c r="L8013" s="117"/>
      <c r="P8013" s="81"/>
    </row>
    <row r="8014" spans="6:16">
      <c r="F8014" s="76"/>
      <c r="G8014" s="117"/>
      <c r="I8014" s="81"/>
      <c r="L8014" s="117"/>
      <c r="P8014" s="81"/>
    </row>
    <row r="8015" spans="6:16">
      <c r="F8015" s="76"/>
      <c r="G8015" s="117"/>
      <c r="I8015" s="81"/>
      <c r="L8015" s="117"/>
      <c r="P8015" s="81"/>
    </row>
    <row r="8016" spans="6:16">
      <c r="F8016" s="76"/>
      <c r="G8016" s="117"/>
      <c r="I8016" s="81"/>
      <c r="L8016" s="117"/>
      <c r="P8016" s="81"/>
    </row>
    <row r="8017" spans="6:16">
      <c r="F8017" s="76"/>
      <c r="G8017" s="117"/>
      <c r="I8017" s="81"/>
      <c r="L8017" s="117"/>
      <c r="P8017" s="81"/>
    </row>
    <row r="8018" spans="6:16">
      <c r="F8018" s="76"/>
      <c r="G8018" s="117"/>
      <c r="I8018" s="81"/>
      <c r="L8018" s="117"/>
      <c r="P8018" s="81"/>
    </row>
    <row r="8019" spans="6:16">
      <c r="F8019" s="76"/>
      <c r="G8019" s="117"/>
      <c r="I8019" s="81"/>
      <c r="L8019" s="117"/>
      <c r="P8019" s="81"/>
    </row>
    <row r="8020" spans="6:16">
      <c r="F8020" s="76"/>
      <c r="G8020" s="117"/>
      <c r="I8020" s="81"/>
      <c r="L8020" s="117"/>
      <c r="P8020" s="81"/>
    </row>
    <row r="8021" spans="6:16">
      <c r="F8021" s="76"/>
      <c r="G8021" s="117"/>
      <c r="I8021" s="81"/>
      <c r="L8021" s="117"/>
      <c r="P8021" s="81"/>
    </row>
    <row r="8022" spans="6:16">
      <c r="F8022" s="76"/>
      <c r="G8022" s="117"/>
      <c r="I8022" s="81"/>
      <c r="L8022" s="117"/>
      <c r="P8022" s="81"/>
    </row>
    <row r="8023" spans="6:16">
      <c r="F8023" s="76"/>
      <c r="G8023" s="117"/>
      <c r="I8023" s="81"/>
      <c r="L8023" s="117"/>
      <c r="P8023" s="81"/>
    </row>
    <row r="8024" spans="6:16">
      <c r="F8024" s="76"/>
      <c r="G8024" s="117"/>
      <c r="I8024" s="81"/>
      <c r="L8024" s="117"/>
      <c r="P8024" s="81"/>
    </row>
    <row r="8025" spans="6:16">
      <c r="F8025" s="76"/>
      <c r="G8025" s="117"/>
      <c r="I8025" s="81"/>
      <c r="L8025" s="117"/>
      <c r="P8025" s="81"/>
    </row>
    <row r="8026" spans="6:16">
      <c r="F8026" s="76"/>
      <c r="G8026" s="117"/>
      <c r="I8026" s="81"/>
      <c r="L8026" s="117"/>
      <c r="P8026" s="81"/>
    </row>
    <row r="8027" spans="6:16">
      <c r="F8027" s="76"/>
      <c r="G8027" s="117"/>
      <c r="I8027" s="81"/>
      <c r="L8027" s="117"/>
      <c r="P8027" s="81"/>
    </row>
    <row r="8028" spans="6:16">
      <c r="F8028" s="76"/>
      <c r="G8028" s="117"/>
      <c r="I8028" s="81"/>
      <c r="L8028" s="117"/>
      <c r="P8028" s="81"/>
    </row>
    <row r="8029" spans="6:16">
      <c r="F8029" s="76"/>
      <c r="G8029" s="117"/>
      <c r="I8029" s="81"/>
      <c r="L8029" s="117"/>
      <c r="P8029" s="81"/>
    </row>
    <row r="8030" spans="6:16">
      <c r="F8030" s="76"/>
      <c r="G8030" s="117"/>
      <c r="I8030" s="81"/>
      <c r="L8030" s="117"/>
      <c r="P8030" s="81"/>
    </row>
    <row r="8031" spans="6:16">
      <c r="F8031" s="76"/>
      <c r="G8031" s="117"/>
      <c r="I8031" s="81"/>
      <c r="L8031" s="117"/>
      <c r="P8031" s="81"/>
    </row>
    <row r="8032" spans="6:16">
      <c r="F8032" s="76"/>
      <c r="G8032" s="117"/>
      <c r="I8032" s="81"/>
      <c r="L8032" s="117"/>
      <c r="P8032" s="81"/>
    </row>
    <row r="8033" spans="6:16">
      <c r="F8033" s="76"/>
      <c r="G8033" s="117"/>
      <c r="I8033" s="81"/>
      <c r="L8033" s="117"/>
      <c r="P8033" s="81"/>
    </row>
    <row r="8034" spans="6:16">
      <c r="F8034" s="76"/>
      <c r="G8034" s="117"/>
      <c r="I8034" s="81"/>
      <c r="L8034" s="117"/>
      <c r="P8034" s="81"/>
    </row>
    <row r="8035" spans="6:16">
      <c r="F8035" s="76"/>
      <c r="G8035" s="117"/>
      <c r="I8035" s="81"/>
      <c r="L8035" s="117"/>
      <c r="P8035" s="81"/>
    </row>
    <row r="8036" spans="6:16">
      <c r="F8036" s="76"/>
      <c r="G8036" s="117"/>
      <c r="I8036" s="81"/>
      <c r="L8036" s="117"/>
      <c r="P8036" s="81"/>
    </row>
    <row r="8037" spans="6:16">
      <c r="F8037" s="76"/>
      <c r="G8037" s="117"/>
      <c r="I8037" s="81"/>
      <c r="L8037" s="117"/>
      <c r="P8037" s="81"/>
    </row>
    <row r="8038" spans="6:16">
      <c r="F8038" s="76"/>
      <c r="G8038" s="117"/>
      <c r="I8038" s="81"/>
      <c r="L8038" s="117"/>
      <c r="P8038" s="81"/>
    </row>
    <row r="8039" spans="6:16">
      <c r="F8039" s="76"/>
      <c r="G8039" s="117"/>
      <c r="I8039" s="81"/>
      <c r="L8039" s="117"/>
      <c r="P8039" s="81"/>
    </row>
    <row r="8040" spans="6:16">
      <c r="F8040" s="76"/>
      <c r="G8040" s="117"/>
      <c r="I8040" s="81"/>
      <c r="L8040" s="117"/>
      <c r="P8040" s="81"/>
    </row>
    <row r="8041" spans="6:16">
      <c r="F8041" s="76"/>
      <c r="G8041" s="117"/>
      <c r="I8041" s="81"/>
      <c r="L8041" s="117"/>
      <c r="P8041" s="81"/>
    </row>
    <row r="8042" spans="6:16">
      <c r="F8042" s="76"/>
      <c r="G8042" s="117"/>
      <c r="I8042" s="81"/>
      <c r="L8042" s="117"/>
      <c r="P8042" s="81"/>
    </row>
    <row r="8043" spans="6:16">
      <c r="F8043" s="76"/>
      <c r="G8043" s="117"/>
      <c r="I8043" s="81"/>
      <c r="L8043" s="117"/>
      <c r="P8043" s="81"/>
    </row>
    <row r="8044" spans="6:16">
      <c r="F8044" s="76"/>
      <c r="G8044" s="117"/>
      <c r="I8044" s="81"/>
      <c r="L8044" s="117"/>
      <c r="P8044" s="81"/>
    </row>
    <row r="8045" spans="6:16">
      <c r="F8045" s="76"/>
      <c r="G8045" s="117"/>
      <c r="I8045" s="81"/>
      <c r="L8045" s="117"/>
      <c r="P8045" s="81"/>
    </row>
    <row r="8046" spans="6:16">
      <c r="F8046" s="76"/>
      <c r="G8046" s="117"/>
      <c r="I8046" s="81"/>
      <c r="L8046" s="117"/>
      <c r="P8046" s="81"/>
    </row>
    <row r="8047" spans="6:16">
      <c r="F8047" s="76"/>
      <c r="G8047" s="117"/>
      <c r="I8047" s="81"/>
      <c r="L8047" s="117"/>
      <c r="P8047" s="81"/>
    </row>
    <row r="8048" spans="6:16">
      <c r="F8048" s="76"/>
      <c r="G8048" s="117"/>
      <c r="I8048" s="81"/>
      <c r="L8048" s="117"/>
      <c r="P8048" s="81"/>
    </row>
    <row r="8049" spans="6:16">
      <c r="F8049" s="76"/>
      <c r="G8049" s="117"/>
      <c r="I8049" s="81"/>
      <c r="L8049" s="117"/>
      <c r="P8049" s="81"/>
    </row>
    <row r="8050" spans="6:16">
      <c r="F8050" s="76"/>
      <c r="G8050" s="117"/>
      <c r="I8050" s="81"/>
      <c r="L8050" s="117"/>
      <c r="P8050" s="81"/>
    </row>
    <row r="8051" spans="6:16">
      <c r="F8051" s="76"/>
      <c r="G8051" s="117"/>
      <c r="I8051" s="81"/>
      <c r="L8051" s="117"/>
      <c r="P8051" s="81"/>
    </row>
    <row r="8052" spans="6:16">
      <c r="F8052" s="76"/>
      <c r="G8052" s="117"/>
      <c r="I8052" s="81"/>
      <c r="L8052" s="117"/>
      <c r="P8052" s="81"/>
    </row>
    <row r="8053" spans="6:16">
      <c r="F8053" s="76"/>
      <c r="G8053" s="117"/>
      <c r="I8053" s="81"/>
      <c r="L8053" s="117"/>
      <c r="P8053" s="81"/>
    </row>
    <row r="8054" spans="6:16">
      <c r="F8054" s="76"/>
      <c r="G8054" s="117"/>
      <c r="I8054" s="81"/>
      <c r="L8054" s="117"/>
      <c r="P8054" s="81"/>
    </row>
    <row r="8055" spans="6:16">
      <c r="F8055" s="76"/>
      <c r="G8055" s="117"/>
      <c r="I8055" s="81"/>
      <c r="L8055" s="117"/>
      <c r="P8055" s="81"/>
    </row>
    <row r="8056" spans="6:16">
      <c r="F8056" s="76"/>
      <c r="G8056" s="117"/>
      <c r="I8056" s="81"/>
      <c r="L8056" s="117"/>
      <c r="P8056" s="81"/>
    </row>
    <row r="8057" spans="6:16">
      <c r="F8057" s="76"/>
      <c r="G8057" s="117"/>
      <c r="I8057" s="81"/>
      <c r="L8057" s="117"/>
      <c r="P8057" s="81"/>
    </row>
    <row r="8058" spans="6:16">
      <c r="F8058" s="76"/>
      <c r="G8058" s="117"/>
      <c r="I8058" s="81"/>
      <c r="L8058" s="117"/>
      <c r="P8058" s="81"/>
    </row>
    <row r="8059" spans="6:16">
      <c r="F8059" s="76"/>
      <c r="G8059" s="117"/>
      <c r="I8059" s="81"/>
      <c r="L8059" s="117"/>
      <c r="P8059" s="81"/>
    </row>
    <row r="8060" spans="6:16">
      <c r="F8060" s="76"/>
      <c r="G8060" s="117"/>
      <c r="I8060" s="81"/>
      <c r="L8060" s="117"/>
      <c r="P8060" s="81"/>
    </row>
    <row r="8061" spans="6:16">
      <c r="F8061" s="76"/>
      <c r="G8061" s="117"/>
      <c r="I8061" s="81"/>
      <c r="L8061" s="117"/>
      <c r="P8061" s="81"/>
    </row>
    <row r="8062" spans="6:16">
      <c r="F8062" s="76"/>
      <c r="G8062" s="117"/>
      <c r="I8062" s="81"/>
      <c r="L8062" s="117"/>
      <c r="P8062" s="81"/>
    </row>
    <row r="8063" spans="6:16">
      <c r="F8063" s="76"/>
      <c r="G8063" s="117"/>
      <c r="I8063" s="81"/>
      <c r="L8063" s="117"/>
      <c r="P8063" s="81"/>
    </row>
    <row r="8064" spans="6:16">
      <c r="F8064" s="76"/>
      <c r="G8064" s="117"/>
      <c r="I8064" s="81"/>
      <c r="L8064" s="117"/>
      <c r="P8064" s="81"/>
    </row>
    <row r="8065" spans="6:16">
      <c r="F8065" s="76"/>
      <c r="G8065" s="117"/>
      <c r="I8065" s="81"/>
      <c r="L8065" s="117"/>
      <c r="P8065" s="81"/>
    </row>
    <row r="8066" spans="6:16">
      <c r="F8066" s="76"/>
      <c r="G8066" s="117"/>
      <c r="I8066" s="81"/>
      <c r="L8066" s="117"/>
      <c r="P8066" s="81"/>
    </row>
    <row r="8067" spans="6:16">
      <c r="F8067" s="76"/>
      <c r="G8067" s="117"/>
      <c r="I8067" s="81"/>
      <c r="L8067" s="117"/>
      <c r="P8067" s="81"/>
    </row>
    <row r="8068" spans="6:16">
      <c r="F8068" s="76"/>
      <c r="G8068" s="117"/>
      <c r="I8068" s="81"/>
      <c r="L8068" s="117"/>
      <c r="P8068" s="81"/>
    </row>
    <row r="8069" spans="6:16">
      <c r="F8069" s="76"/>
      <c r="G8069" s="117"/>
      <c r="I8069" s="81"/>
      <c r="L8069" s="117"/>
      <c r="P8069" s="81"/>
    </row>
    <row r="8070" spans="6:16">
      <c r="F8070" s="76"/>
      <c r="G8070" s="117"/>
      <c r="I8070" s="81"/>
      <c r="L8070" s="117"/>
      <c r="P8070" s="81"/>
    </row>
    <row r="8071" spans="6:16">
      <c r="F8071" s="76"/>
      <c r="G8071" s="117"/>
      <c r="I8071" s="81"/>
      <c r="L8071" s="117"/>
      <c r="P8071" s="81"/>
    </row>
    <row r="8072" spans="6:16">
      <c r="F8072" s="76"/>
      <c r="G8072" s="117"/>
      <c r="I8072" s="81"/>
      <c r="L8072" s="117"/>
      <c r="P8072" s="81"/>
    </row>
    <row r="8073" spans="6:16">
      <c r="F8073" s="76"/>
      <c r="G8073" s="117"/>
      <c r="I8073" s="81"/>
      <c r="L8073" s="117"/>
      <c r="P8073" s="81"/>
    </row>
    <row r="8074" spans="6:16">
      <c r="F8074" s="76"/>
      <c r="G8074" s="117"/>
      <c r="I8074" s="81"/>
      <c r="L8074" s="117"/>
      <c r="P8074" s="81"/>
    </row>
    <row r="8075" spans="6:16">
      <c r="F8075" s="76"/>
      <c r="G8075" s="117"/>
      <c r="I8075" s="81"/>
      <c r="L8075" s="117"/>
      <c r="P8075" s="81"/>
    </row>
    <row r="8076" spans="6:16">
      <c r="F8076" s="76"/>
      <c r="G8076" s="117"/>
      <c r="I8076" s="81"/>
      <c r="L8076" s="117"/>
      <c r="P8076" s="81"/>
    </row>
    <row r="8077" spans="6:16">
      <c r="F8077" s="76"/>
      <c r="G8077" s="117"/>
      <c r="I8077" s="81"/>
      <c r="L8077" s="117"/>
      <c r="P8077" s="81"/>
    </row>
    <row r="8078" spans="6:16">
      <c r="F8078" s="76"/>
      <c r="G8078" s="117"/>
      <c r="I8078" s="81"/>
      <c r="L8078" s="117"/>
      <c r="P8078" s="81"/>
    </row>
    <row r="8079" spans="6:16">
      <c r="F8079" s="76"/>
      <c r="G8079" s="117"/>
      <c r="I8079" s="81"/>
      <c r="L8079" s="117"/>
      <c r="P8079" s="81"/>
    </row>
    <row r="8080" spans="6:16">
      <c r="F8080" s="76"/>
      <c r="G8080" s="117"/>
      <c r="I8080" s="81"/>
      <c r="L8080" s="117"/>
      <c r="P8080" s="81"/>
    </row>
    <row r="8081" spans="6:16">
      <c r="F8081" s="76"/>
      <c r="G8081" s="117"/>
      <c r="I8081" s="81"/>
      <c r="L8081" s="117"/>
      <c r="P8081" s="81"/>
    </row>
    <row r="8082" spans="6:16">
      <c r="F8082" s="76"/>
      <c r="G8082" s="117"/>
      <c r="I8082" s="81"/>
      <c r="L8082" s="117"/>
      <c r="P8082" s="81"/>
    </row>
    <row r="8083" spans="6:16">
      <c r="F8083" s="76"/>
      <c r="G8083" s="117"/>
      <c r="I8083" s="81"/>
      <c r="L8083" s="117"/>
      <c r="P8083" s="81"/>
    </row>
    <row r="8084" spans="6:16">
      <c r="F8084" s="76"/>
      <c r="G8084" s="117"/>
      <c r="I8084" s="81"/>
      <c r="L8084" s="117"/>
      <c r="P8084" s="81"/>
    </row>
    <row r="8085" spans="6:16">
      <c r="F8085" s="76"/>
      <c r="G8085" s="117"/>
      <c r="I8085" s="81"/>
      <c r="L8085" s="117"/>
      <c r="P8085" s="81"/>
    </row>
    <row r="8086" spans="6:16">
      <c r="F8086" s="76"/>
      <c r="G8086" s="117"/>
      <c r="I8086" s="81"/>
      <c r="L8086" s="117"/>
      <c r="P8086" s="81"/>
    </row>
    <row r="8087" spans="6:16">
      <c r="F8087" s="76"/>
      <c r="G8087" s="117"/>
      <c r="I8087" s="81"/>
      <c r="L8087" s="117"/>
      <c r="P8087" s="81"/>
    </row>
    <row r="8088" spans="6:16">
      <c r="F8088" s="76"/>
      <c r="G8088" s="117"/>
      <c r="I8088" s="81"/>
      <c r="L8088" s="117"/>
      <c r="P8088" s="81"/>
    </row>
    <row r="8089" spans="6:16">
      <c r="F8089" s="76"/>
      <c r="G8089" s="117"/>
      <c r="I8089" s="81"/>
      <c r="L8089" s="117"/>
      <c r="P8089" s="81"/>
    </row>
    <row r="8090" spans="6:16">
      <c r="F8090" s="76"/>
      <c r="G8090" s="117"/>
      <c r="I8090" s="81"/>
      <c r="L8090" s="117"/>
      <c r="P8090" s="81"/>
    </row>
    <row r="8091" spans="6:16">
      <c r="F8091" s="76"/>
      <c r="G8091" s="117"/>
      <c r="I8091" s="81"/>
      <c r="L8091" s="117"/>
      <c r="P8091" s="81"/>
    </row>
    <row r="8092" spans="6:16">
      <c r="F8092" s="76"/>
      <c r="G8092" s="117"/>
      <c r="I8092" s="81"/>
      <c r="L8092" s="117"/>
      <c r="P8092" s="81"/>
    </row>
    <row r="8093" spans="6:16">
      <c r="F8093" s="76"/>
      <c r="G8093" s="117"/>
      <c r="I8093" s="81"/>
      <c r="L8093" s="117"/>
      <c r="P8093" s="81"/>
    </row>
    <row r="8094" spans="6:16">
      <c r="F8094" s="76"/>
      <c r="G8094" s="117"/>
      <c r="I8094" s="81"/>
      <c r="L8094" s="117"/>
      <c r="P8094" s="81"/>
    </row>
    <row r="8095" spans="6:16">
      <c r="F8095" s="76"/>
      <c r="G8095" s="117"/>
      <c r="I8095" s="81"/>
      <c r="L8095" s="117"/>
      <c r="P8095" s="81"/>
    </row>
    <row r="8096" spans="6:16">
      <c r="F8096" s="76"/>
      <c r="G8096" s="117"/>
      <c r="I8096" s="81"/>
      <c r="L8096" s="117"/>
      <c r="P8096" s="81"/>
    </row>
    <row r="8097" spans="6:16">
      <c r="F8097" s="76"/>
      <c r="G8097" s="117"/>
      <c r="I8097" s="81"/>
      <c r="L8097" s="117"/>
      <c r="P8097" s="81"/>
    </row>
    <row r="8098" spans="6:16">
      <c r="F8098" s="76"/>
      <c r="G8098" s="117"/>
      <c r="I8098" s="81"/>
      <c r="L8098" s="117"/>
      <c r="P8098" s="81"/>
    </row>
    <row r="8099" spans="6:16">
      <c r="F8099" s="76"/>
      <c r="G8099" s="117"/>
      <c r="I8099" s="81"/>
      <c r="L8099" s="117"/>
      <c r="P8099" s="81"/>
    </row>
    <row r="8100" spans="6:16">
      <c r="F8100" s="76"/>
      <c r="G8100" s="117"/>
      <c r="I8100" s="81"/>
      <c r="L8100" s="117"/>
      <c r="P8100" s="81"/>
    </row>
    <row r="8101" spans="6:16">
      <c r="F8101" s="76"/>
      <c r="G8101" s="117"/>
      <c r="I8101" s="81"/>
      <c r="L8101" s="117"/>
      <c r="P8101" s="81"/>
    </row>
    <row r="8102" spans="6:16">
      <c r="F8102" s="76"/>
      <c r="G8102" s="117"/>
      <c r="I8102" s="81"/>
      <c r="L8102" s="117"/>
      <c r="P8102" s="81"/>
    </row>
    <row r="8103" spans="6:16">
      <c r="F8103" s="76"/>
      <c r="G8103" s="117"/>
      <c r="I8103" s="81"/>
      <c r="L8103" s="117"/>
      <c r="P8103" s="81"/>
    </row>
    <row r="8104" spans="6:16">
      <c r="F8104" s="76"/>
      <c r="G8104" s="117"/>
      <c r="I8104" s="81"/>
      <c r="L8104" s="117"/>
      <c r="P8104" s="81"/>
    </row>
    <row r="8105" spans="6:16">
      <c r="F8105" s="76"/>
      <c r="G8105" s="117"/>
      <c r="I8105" s="81"/>
      <c r="L8105" s="117"/>
      <c r="P8105" s="81"/>
    </row>
    <row r="8106" spans="6:16">
      <c r="F8106" s="76"/>
      <c r="G8106" s="117"/>
      <c r="I8106" s="81"/>
      <c r="L8106" s="117"/>
      <c r="P8106" s="81"/>
    </row>
    <row r="8107" spans="6:16">
      <c r="F8107" s="76"/>
      <c r="G8107" s="117"/>
      <c r="I8107" s="81"/>
      <c r="L8107" s="117"/>
      <c r="P8107" s="81"/>
    </row>
    <row r="8108" spans="6:16">
      <c r="F8108" s="76"/>
      <c r="G8108" s="117"/>
      <c r="I8108" s="81"/>
      <c r="L8108" s="117"/>
      <c r="P8108" s="81"/>
    </row>
    <row r="8109" spans="6:16">
      <c r="F8109" s="76"/>
      <c r="G8109" s="117"/>
      <c r="I8109" s="81"/>
      <c r="L8109" s="117"/>
      <c r="P8109" s="81"/>
    </row>
    <row r="8110" spans="6:16">
      <c r="F8110" s="76"/>
      <c r="G8110" s="117"/>
      <c r="I8110" s="81"/>
      <c r="L8110" s="117"/>
      <c r="P8110" s="81"/>
    </row>
    <row r="8111" spans="6:16">
      <c r="F8111" s="76"/>
      <c r="G8111" s="117"/>
      <c r="I8111" s="81"/>
      <c r="L8111" s="117"/>
      <c r="P8111" s="81"/>
    </row>
    <row r="8112" spans="6:16">
      <c r="F8112" s="76"/>
      <c r="G8112" s="117"/>
      <c r="I8112" s="81"/>
      <c r="L8112" s="117"/>
      <c r="P8112" s="81"/>
    </row>
    <row r="8113" spans="6:16">
      <c r="F8113" s="76"/>
      <c r="G8113" s="117"/>
      <c r="I8113" s="81"/>
      <c r="L8113" s="117"/>
      <c r="P8113" s="81"/>
    </row>
    <row r="8114" spans="6:16">
      <c r="F8114" s="76"/>
      <c r="G8114" s="117"/>
      <c r="I8114" s="81"/>
      <c r="L8114" s="117"/>
      <c r="P8114" s="81"/>
    </row>
    <row r="8115" spans="6:16">
      <c r="F8115" s="76"/>
      <c r="G8115" s="117"/>
      <c r="I8115" s="81"/>
      <c r="L8115" s="117"/>
      <c r="P8115" s="81"/>
    </row>
    <row r="8116" spans="6:16">
      <c r="F8116" s="76"/>
      <c r="G8116" s="117"/>
      <c r="I8116" s="81"/>
      <c r="L8116" s="117"/>
      <c r="P8116" s="81"/>
    </row>
    <row r="8117" spans="6:16">
      <c r="F8117" s="76"/>
      <c r="G8117" s="117"/>
      <c r="I8117" s="81"/>
      <c r="L8117" s="117"/>
      <c r="P8117" s="81"/>
    </row>
    <row r="8118" spans="6:16">
      <c r="F8118" s="76"/>
      <c r="G8118" s="117"/>
      <c r="I8118" s="81"/>
      <c r="L8118" s="117"/>
      <c r="P8118" s="81"/>
    </row>
    <row r="8119" spans="6:16">
      <c r="F8119" s="76"/>
      <c r="G8119" s="117"/>
      <c r="I8119" s="81"/>
      <c r="L8119" s="117"/>
      <c r="P8119" s="81"/>
    </row>
    <row r="8120" spans="6:16">
      <c r="F8120" s="76"/>
      <c r="G8120" s="117"/>
      <c r="I8120" s="81"/>
      <c r="L8120" s="117"/>
      <c r="P8120" s="81"/>
    </row>
    <row r="8121" spans="6:16">
      <c r="F8121" s="76"/>
      <c r="G8121" s="117"/>
      <c r="I8121" s="81"/>
      <c r="L8121" s="117"/>
      <c r="P8121" s="81"/>
    </row>
    <row r="8122" spans="6:16">
      <c r="F8122" s="76"/>
      <c r="G8122" s="117"/>
      <c r="I8122" s="81"/>
      <c r="L8122" s="117"/>
      <c r="P8122" s="81"/>
    </row>
    <row r="8123" spans="6:16">
      <c r="F8123" s="76"/>
      <c r="G8123" s="117"/>
      <c r="I8123" s="81"/>
      <c r="L8123" s="117"/>
      <c r="P8123" s="81"/>
    </row>
    <row r="8124" spans="6:16">
      <c r="F8124" s="76"/>
      <c r="G8124" s="117"/>
      <c r="I8124" s="81"/>
      <c r="L8124" s="117"/>
      <c r="P8124" s="81"/>
    </row>
    <row r="8125" spans="6:16">
      <c r="F8125" s="76"/>
      <c r="G8125" s="117"/>
      <c r="I8125" s="81"/>
      <c r="L8125" s="117"/>
      <c r="P8125" s="81"/>
    </row>
    <row r="8126" spans="6:16">
      <c r="F8126" s="76"/>
      <c r="G8126" s="117"/>
      <c r="I8126" s="81"/>
      <c r="L8126" s="117"/>
      <c r="P8126" s="81"/>
    </row>
    <row r="8127" spans="6:16">
      <c r="F8127" s="76"/>
      <c r="G8127" s="117"/>
      <c r="I8127" s="81"/>
      <c r="L8127" s="117"/>
      <c r="P8127" s="81"/>
    </row>
    <row r="8128" spans="6:16">
      <c r="F8128" s="76"/>
      <c r="G8128" s="117"/>
      <c r="I8128" s="81"/>
      <c r="L8128" s="117"/>
      <c r="P8128" s="81"/>
    </row>
    <row r="8129" spans="6:16">
      <c r="F8129" s="76"/>
      <c r="G8129" s="117"/>
      <c r="I8129" s="81"/>
      <c r="L8129" s="117"/>
      <c r="P8129" s="81"/>
    </row>
    <row r="8130" spans="6:16">
      <c r="F8130" s="76"/>
      <c r="G8130" s="117"/>
      <c r="I8130" s="81"/>
      <c r="L8130" s="117"/>
      <c r="P8130" s="81"/>
    </row>
    <row r="8131" spans="6:16">
      <c r="F8131" s="76"/>
      <c r="G8131" s="117"/>
      <c r="I8131" s="81"/>
      <c r="L8131" s="117"/>
      <c r="P8131" s="81"/>
    </row>
    <row r="8132" spans="6:16">
      <c r="F8132" s="76"/>
      <c r="G8132" s="117"/>
      <c r="I8132" s="81"/>
      <c r="L8132" s="117"/>
      <c r="P8132" s="81"/>
    </row>
    <row r="8133" spans="6:16">
      <c r="F8133" s="76"/>
      <c r="G8133" s="117"/>
      <c r="I8133" s="81"/>
      <c r="L8133" s="117"/>
      <c r="P8133" s="81"/>
    </row>
    <row r="8134" spans="6:16">
      <c r="F8134" s="76"/>
      <c r="G8134" s="117"/>
      <c r="I8134" s="81"/>
      <c r="L8134" s="117"/>
      <c r="P8134" s="81"/>
    </row>
    <row r="8135" spans="6:16">
      <c r="F8135" s="76"/>
      <c r="G8135" s="117"/>
      <c r="I8135" s="81"/>
      <c r="L8135" s="117"/>
      <c r="P8135" s="81"/>
    </row>
    <row r="8136" spans="6:16">
      <c r="F8136" s="76"/>
      <c r="G8136" s="117"/>
      <c r="I8136" s="81"/>
      <c r="L8136" s="117"/>
      <c r="P8136" s="81"/>
    </row>
    <row r="8137" spans="6:16">
      <c r="F8137" s="76"/>
      <c r="G8137" s="117"/>
      <c r="I8137" s="81"/>
      <c r="L8137" s="117"/>
      <c r="P8137" s="81"/>
    </row>
    <row r="8138" spans="6:16">
      <c r="F8138" s="76"/>
      <c r="G8138" s="117"/>
      <c r="I8138" s="81"/>
      <c r="L8138" s="117"/>
      <c r="P8138" s="81"/>
    </row>
    <row r="8139" spans="6:16">
      <c r="F8139" s="76"/>
      <c r="G8139" s="117"/>
      <c r="I8139" s="81"/>
      <c r="L8139" s="117"/>
      <c r="P8139" s="81"/>
    </row>
    <row r="8140" spans="6:16">
      <c r="F8140" s="76"/>
      <c r="G8140" s="117"/>
      <c r="I8140" s="81"/>
      <c r="L8140" s="117"/>
      <c r="P8140" s="81"/>
    </row>
    <row r="8141" spans="6:16">
      <c r="F8141" s="76"/>
      <c r="G8141" s="117"/>
      <c r="I8141" s="81"/>
      <c r="L8141" s="117"/>
      <c r="P8141" s="81"/>
    </row>
    <row r="8142" spans="6:16">
      <c r="F8142" s="76"/>
      <c r="G8142" s="117"/>
      <c r="I8142" s="81"/>
      <c r="L8142" s="117"/>
      <c r="P8142" s="81"/>
    </row>
    <row r="8143" spans="6:16">
      <c r="F8143" s="76"/>
      <c r="G8143" s="117"/>
      <c r="I8143" s="81"/>
      <c r="L8143" s="117"/>
      <c r="P8143" s="81"/>
    </row>
    <row r="8144" spans="6:16">
      <c r="F8144" s="76"/>
      <c r="G8144" s="117"/>
      <c r="I8144" s="81"/>
      <c r="L8144" s="117"/>
      <c r="P8144" s="81"/>
    </row>
    <row r="8145" spans="6:16">
      <c r="F8145" s="76"/>
      <c r="G8145" s="117"/>
      <c r="I8145" s="81"/>
      <c r="L8145" s="117"/>
      <c r="P8145" s="81"/>
    </row>
    <row r="8146" spans="6:16">
      <c r="F8146" s="76"/>
      <c r="G8146" s="117"/>
      <c r="I8146" s="81"/>
      <c r="L8146" s="117"/>
      <c r="P8146" s="81"/>
    </row>
    <row r="8147" spans="6:16">
      <c r="F8147" s="76"/>
      <c r="G8147" s="117"/>
      <c r="I8147" s="81"/>
      <c r="L8147" s="117"/>
      <c r="P8147" s="81"/>
    </row>
    <row r="8148" spans="6:16">
      <c r="F8148" s="76"/>
      <c r="G8148" s="117"/>
      <c r="I8148" s="81"/>
      <c r="L8148" s="117"/>
      <c r="P8148" s="81"/>
    </row>
    <row r="8149" spans="6:16">
      <c r="F8149" s="76"/>
      <c r="G8149" s="117"/>
      <c r="I8149" s="81"/>
      <c r="L8149" s="117"/>
      <c r="P8149" s="81"/>
    </row>
    <row r="8150" spans="6:16">
      <c r="F8150" s="76"/>
      <c r="G8150" s="117"/>
      <c r="I8150" s="81"/>
      <c r="L8150" s="117"/>
      <c r="P8150" s="81"/>
    </row>
    <row r="8151" spans="6:16">
      <c r="F8151" s="76"/>
      <c r="G8151" s="117"/>
      <c r="I8151" s="81"/>
      <c r="L8151" s="117"/>
      <c r="P8151" s="81"/>
    </row>
    <row r="8152" spans="6:16">
      <c r="F8152" s="76"/>
      <c r="G8152" s="117"/>
      <c r="I8152" s="81"/>
      <c r="L8152" s="117"/>
      <c r="P8152" s="81"/>
    </row>
    <row r="8153" spans="6:16">
      <c r="F8153" s="76"/>
      <c r="G8153" s="117"/>
      <c r="I8153" s="81"/>
      <c r="L8153" s="117"/>
      <c r="P8153" s="81"/>
    </row>
    <row r="8154" spans="6:16">
      <c r="F8154" s="76"/>
      <c r="G8154" s="117"/>
      <c r="I8154" s="81"/>
      <c r="L8154" s="117"/>
      <c r="P8154" s="81"/>
    </row>
    <row r="8155" spans="6:16">
      <c r="F8155" s="76"/>
      <c r="G8155" s="117"/>
      <c r="I8155" s="81"/>
      <c r="L8155" s="117"/>
      <c r="P8155" s="81"/>
    </row>
    <row r="8156" spans="6:16">
      <c r="F8156" s="76"/>
      <c r="G8156" s="117"/>
      <c r="I8156" s="81"/>
      <c r="L8156" s="117"/>
      <c r="P8156" s="81"/>
    </row>
    <row r="8157" spans="6:16">
      <c r="F8157" s="76"/>
      <c r="G8157" s="117"/>
      <c r="I8157" s="81"/>
      <c r="L8157" s="117"/>
      <c r="P8157" s="81"/>
    </row>
    <row r="8158" spans="6:16">
      <c r="F8158" s="76"/>
      <c r="G8158" s="117"/>
      <c r="I8158" s="81"/>
      <c r="L8158" s="117"/>
      <c r="P8158" s="81"/>
    </row>
    <row r="8159" spans="6:16">
      <c r="F8159" s="76"/>
      <c r="G8159" s="117"/>
      <c r="I8159" s="81"/>
      <c r="L8159" s="117"/>
      <c r="P8159" s="81"/>
    </row>
    <row r="8160" spans="6:16">
      <c r="F8160" s="76"/>
      <c r="G8160" s="117"/>
      <c r="I8160" s="81"/>
      <c r="L8160" s="117"/>
      <c r="P8160" s="81"/>
    </row>
    <row r="8161" spans="6:16">
      <c r="F8161" s="76"/>
      <c r="G8161" s="117"/>
      <c r="I8161" s="81"/>
      <c r="L8161" s="117"/>
      <c r="P8161" s="81"/>
    </row>
    <row r="8162" spans="6:16">
      <c r="F8162" s="76"/>
      <c r="G8162" s="117"/>
      <c r="I8162" s="81"/>
      <c r="L8162" s="117"/>
      <c r="P8162" s="81"/>
    </row>
    <row r="8163" spans="6:16">
      <c r="F8163" s="76"/>
      <c r="G8163" s="117"/>
      <c r="I8163" s="81"/>
      <c r="L8163" s="117"/>
      <c r="P8163" s="81"/>
    </row>
    <row r="8164" spans="6:16">
      <c r="F8164" s="76"/>
      <c r="G8164" s="117"/>
      <c r="I8164" s="81"/>
      <c r="L8164" s="117"/>
      <c r="P8164" s="81"/>
    </row>
    <row r="8165" spans="6:16">
      <c r="F8165" s="76"/>
      <c r="G8165" s="117"/>
      <c r="I8165" s="81"/>
      <c r="L8165" s="117"/>
      <c r="P8165" s="81"/>
    </row>
    <row r="8166" spans="6:16">
      <c r="F8166" s="76"/>
      <c r="G8166" s="117"/>
      <c r="I8166" s="81"/>
      <c r="L8166" s="117"/>
      <c r="P8166" s="81"/>
    </row>
    <row r="8167" spans="6:16">
      <c r="F8167" s="76"/>
      <c r="G8167" s="117"/>
      <c r="I8167" s="81"/>
      <c r="L8167" s="117"/>
      <c r="P8167" s="81"/>
    </row>
    <row r="8168" spans="6:16">
      <c r="F8168" s="76"/>
      <c r="G8168" s="117"/>
      <c r="I8168" s="81"/>
      <c r="L8168" s="117"/>
      <c r="P8168" s="81"/>
    </row>
    <row r="8169" spans="6:16">
      <c r="F8169" s="76"/>
      <c r="G8169" s="117"/>
      <c r="I8169" s="81"/>
      <c r="L8169" s="117"/>
      <c r="P8169" s="81"/>
    </row>
    <row r="8170" spans="6:16">
      <c r="F8170" s="76"/>
      <c r="G8170" s="117"/>
      <c r="I8170" s="81"/>
      <c r="L8170" s="117"/>
      <c r="P8170" s="81"/>
    </row>
    <row r="8171" spans="6:16">
      <c r="F8171" s="76"/>
      <c r="G8171" s="117"/>
      <c r="I8171" s="81"/>
      <c r="L8171" s="117"/>
      <c r="P8171" s="81"/>
    </row>
    <row r="8172" spans="6:16">
      <c r="F8172" s="76"/>
      <c r="G8172" s="117"/>
      <c r="I8172" s="81"/>
      <c r="L8172" s="117"/>
      <c r="P8172" s="81"/>
    </row>
    <row r="8173" spans="6:16">
      <c r="F8173" s="76"/>
      <c r="G8173" s="117"/>
      <c r="I8173" s="81"/>
      <c r="L8173" s="117"/>
      <c r="P8173" s="81"/>
    </row>
    <row r="8174" spans="6:16">
      <c r="F8174" s="76"/>
      <c r="G8174" s="117"/>
      <c r="I8174" s="81"/>
      <c r="L8174" s="117"/>
      <c r="P8174" s="81"/>
    </row>
    <row r="8175" spans="6:16">
      <c r="F8175" s="76"/>
      <c r="G8175" s="117"/>
      <c r="I8175" s="81"/>
      <c r="L8175" s="117"/>
      <c r="P8175" s="81"/>
    </row>
    <row r="8176" spans="6:16">
      <c r="F8176" s="76"/>
      <c r="G8176" s="117"/>
      <c r="I8176" s="81"/>
      <c r="L8176" s="117"/>
      <c r="P8176" s="81"/>
    </row>
    <row r="8177" spans="6:16">
      <c r="F8177" s="76"/>
      <c r="G8177" s="117"/>
      <c r="I8177" s="81"/>
      <c r="L8177" s="117"/>
      <c r="P8177" s="81"/>
    </row>
    <row r="8178" spans="6:16">
      <c r="F8178" s="76"/>
      <c r="G8178" s="117"/>
      <c r="I8178" s="81"/>
      <c r="L8178" s="117"/>
      <c r="P8178" s="81"/>
    </row>
    <row r="8179" spans="6:16">
      <c r="F8179" s="76"/>
      <c r="G8179" s="117"/>
      <c r="I8179" s="81"/>
      <c r="L8179" s="117"/>
      <c r="P8179" s="81"/>
    </row>
    <row r="8180" spans="6:16">
      <c r="F8180" s="76"/>
      <c r="G8180" s="117"/>
      <c r="I8180" s="81"/>
      <c r="L8180" s="117"/>
      <c r="P8180" s="81"/>
    </row>
    <row r="8181" spans="6:16">
      <c r="F8181" s="76"/>
      <c r="G8181" s="117"/>
      <c r="I8181" s="81"/>
      <c r="L8181" s="117"/>
      <c r="P8181" s="81"/>
    </row>
    <row r="8182" spans="6:16">
      <c r="F8182" s="76"/>
      <c r="G8182" s="117"/>
      <c r="I8182" s="81"/>
      <c r="L8182" s="117"/>
      <c r="P8182" s="81"/>
    </row>
    <row r="8183" spans="6:16">
      <c r="F8183" s="76"/>
      <c r="G8183" s="117"/>
      <c r="I8183" s="81"/>
      <c r="L8183" s="117"/>
      <c r="P8183" s="81"/>
    </row>
    <row r="8184" spans="6:16">
      <c r="F8184" s="76"/>
      <c r="G8184" s="117"/>
      <c r="I8184" s="81"/>
      <c r="L8184" s="117"/>
      <c r="P8184" s="81"/>
    </row>
    <row r="8185" spans="6:16">
      <c r="F8185" s="76"/>
      <c r="G8185" s="117"/>
      <c r="I8185" s="81"/>
      <c r="L8185" s="117"/>
      <c r="P8185" s="81"/>
    </row>
    <row r="8186" spans="6:16">
      <c r="F8186" s="76"/>
      <c r="G8186" s="117"/>
      <c r="I8186" s="81"/>
      <c r="L8186" s="117"/>
      <c r="P8186" s="81"/>
    </row>
    <row r="8187" spans="6:16">
      <c r="F8187" s="76"/>
      <c r="G8187" s="117"/>
      <c r="I8187" s="81"/>
      <c r="L8187" s="117"/>
      <c r="P8187" s="81"/>
    </row>
    <row r="8188" spans="6:16">
      <c r="F8188" s="76"/>
      <c r="G8188" s="117"/>
      <c r="I8188" s="81"/>
      <c r="L8188" s="117"/>
      <c r="P8188" s="81"/>
    </row>
    <row r="8189" spans="6:16">
      <c r="F8189" s="76"/>
      <c r="G8189" s="117"/>
      <c r="I8189" s="81"/>
      <c r="L8189" s="117"/>
      <c r="P8189" s="81"/>
    </row>
    <row r="8190" spans="6:16">
      <c r="F8190" s="76"/>
      <c r="G8190" s="117"/>
      <c r="I8190" s="81"/>
      <c r="L8190" s="117"/>
      <c r="P8190" s="81"/>
    </row>
    <row r="8191" spans="6:16">
      <c r="F8191" s="76"/>
      <c r="G8191" s="117"/>
      <c r="I8191" s="81"/>
      <c r="L8191" s="117"/>
      <c r="P8191" s="81"/>
    </row>
    <row r="8192" spans="6:16">
      <c r="F8192" s="76"/>
      <c r="G8192" s="117"/>
      <c r="I8192" s="81"/>
      <c r="L8192" s="117"/>
      <c r="P8192" s="81"/>
    </row>
    <row r="8193" spans="6:16">
      <c r="F8193" s="76"/>
      <c r="G8193" s="117"/>
      <c r="I8193" s="81"/>
      <c r="L8193" s="117"/>
      <c r="P8193" s="81"/>
    </row>
    <row r="8194" spans="6:16">
      <c r="F8194" s="76"/>
      <c r="G8194" s="117"/>
      <c r="I8194" s="81"/>
      <c r="L8194" s="117"/>
      <c r="P8194" s="81"/>
    </row>
    <row r="8195" spans="6:16">
      <c r="F8195" s="76"/>
      <c r="G8195" s="117"/>
      <c r="I8195" s="81"/>
      <c r="L8195" s="117"/>
      <c r="P8195" s="81"/>
    </row>
    <row r="8196" spans="6:16">
      <c r="F8196" s="76"/>
      <c r="G8196" s="117"/>
      <c r="I8196" s="81"/>
      <c r="L8196" s="117"/>
      <c r="P8196" s="81"/>
    </row>
    <row r="8197" spans="6:16">
      <c r="F8197" s="76"/>
      <c r="G8197" s="117"/>
      <c r="I8197" s="81"/>
      <c r="L8197" s="117"/>
      <c r="P8197" s="81"/>
    </row>
    <row r="8198" spans="6:16">
      <c r="F8198" s="76"/>
      <c r="G8198" s="117"/>
      <c r="I8198" s="81"/>
      <c r="L8198" s="117"/>
      <c r="P8198" s="81"/>
    </row>
    <row r="8199" spans="6:16">
      <c r="F8199" s="76"/>
      <c r="G8199" s="117"/>
      <c r="I8199" s="81"/>
      <c r="L8199" s="117"/>
      <c r="P8199" s="81"/>
    </row>
    <row r="8200" spans="6:16">
      <c r="F8200" s="76"/>
      <c r="G8200" s="117"/>
      <c r="I8200" s="81"/>
      <c r="L8200" s="117"/>
      <c r="P8200" s="81"/>
    </row>
    <row r="8201" spans="6:16">
      <c r="F8201" s="76"/>
      <c r="G8201" s="117"/>
      <c r="I8201" s="81"/>
      <c r="L8201" s="117"/>
      <c r="P8201" s="81"/>
    </row>
    <row r="8202" spans="6:16">
      <c r="F8202" s="76"/>
      <c r="G8202" s="117"/>
      <c r="I8202" s="81"/>
      <c r="L8202" s="117"/>
      <c r="P8202" s="81"/>
    </row>
    <row r="8203" spans="6:16">
      <c r="F8203" s="76"/>
      <c r="G8203" s="117"/>
      <c r="I8203" s="81"/>
      <c r="L8203" s="117"/>
      <c r="P8203" s="81"/>
    </row>
    <row r="8204" spans="6:16">
      <c r="F8204" s="76"/>
      <c r="G8204" s="117"/>
      <c r="I8204" s="81"/>
      <c r="L8204" s="117"/>
      <c r="P8204" s="81"/>
    </row>
    <row r="8205" spans="6:16">
      <c r="F8205" s="76"/>
      <c r="G8205" s="117"/>
      <c r="I8205" s="81"/>
      <c r="L8205" s="117"/>
      <c r="P8205" s="81"/>
    </row>
    <row r="8206" spans="6:16">
      <c r="F8206" s="76"/>
      <c r="G8206" s="117"/>
      <c r="I8206" s="81"/>
      <c r="L8206" s="117"/>
      <c r="P8206" s="81"/>
    </row>
    <row r="8207" spans="6:16">
      <c r="F8207" s="76"/>
      <c r="G8207" s="117"/>
      <c r="I8207" s="81"/>
      <c r="L8207" s="117"/>
      <c r="P8207" s="81"/>
    </row>
    <row r="8208" spans="6:16">
      <c r="F8208" s="76"/>
      <c r="G8208" s="117"/>
      <c r="I8208" s="81"/>
      <c r="L8208" s="117"/>
      <c r="P8208" s="81"/>
    </row>
    <row r="8209" spans="6:16">
      <c r="F8209" s="76"/>
      <c r="G8209" s="117"/>
      <c r="I8209" s="81"/>
      <c r="L8209" s="117"/>
      <c r="P8209" s="81"/>
    </row>
    <row r="8210" spans="6:16">
      <c r="F8210" s="76"/>
      <c r="G8210" s="117"/>
      <c r="I8210" s="81"/>
      <c r="L8210" s="117"/>
      <c r="P8210" s="81"/>
    </row>
    <row r="8211" spans="6:16">
      <c r="F8211" s="76"/>
      <c r="G8211" s="117"/>
      <c r="I8211" s="81"/>
      <c r="L8211" s="117"/>
      <c r="P8211" s="81"/>
    </row>
    <row r="8212" spans="6:16">
      <c r="F8212" s="76"/>
      <c r="G8212" s="117"/>
      <c r="I8212" s="81"/>
      <c r="L8212" s="117"/>
      <c r="P8212" s="81"/>
    </row>
    <row r="8213" spans="6:16">
      <c r="F8213" s="76"/>
      <c r="G8213" s="117"/>
      <c r="I8213" s="81"/>
      <c r="L8213" s="117"/>
      <c r="P8213" s="81"/>
    </row>
    <row r="8214" spans="6:16">
      <c r="F8214" s="76"/>
      <c r="G8214" s="117"/>
      <c r="I8214" s="81"/>
      <c r="L8214" s="117"/>
      <c r="P8214" s="81"/>
    </row>
    <row r="8215" spans="6:16">
      <c r="F8215" s="76"/>
      <c r="G8215" s="117"/>
      <c r="I8215" s="81"/>
      <c r="L8215" s="117"/>
      <c r="P8215" s="81"/>
    </row>
    <row r="8216" spans="6:16">
      <c r="F8216" s="76"/>
      <c r="G8216" s="117"/>
      <c r="I8216" s="81"/>
      <c r="L8216" s="117"/>
      <c r="P8216" s="81"/>
    </row>
    <row r="8217" spans="6:16">
      <c r="F8217" s="76"/>
      <c r="G8217" s="117"/>
      <c r="I8217" s="81"/>
      <c r="L8217" s="117"/>
      <c r="P8217" s="81"/>
    </row>
    <row r="8218" spans="6:16">
      <c r="F8218" s="76"/>
      <c r="G8218" s="117"/>
      <c r="I8218" s="81"/>
      <c r="L8218" s="117"/>
      <c r="P8218" s="81"/>
    </row>
    <row r="8219" spans="6:16">
      <c r="F8219" s="76"/>
      <c r="G8219" s="117"/>
      <c r="I8219" s="81"/>
      <c r="L8219" s="117"/>
      <c r="P8219" s="81"/>
    </row>
    <row r="8220" spans="6:16">
      <c r="F8220" s="76"/>
      <c r="G8220" s="117"/>
      <c r="I8220" s="81"/>
      <c r="L8220" s="117"/>
      <c r="P8220" s="81"/>
    </row>
    <row r="8221" spans="6:16">
      <c r="F8221" s="76"/>
      <c r="G8221" s="117"/>
      <c r="I8221" s="81"/>
      <c r="L8221" s="117"/>
      <c r="P8221" s="81"/>
    </row>
    <row r="8222" spans="6:16">
      <c r="F8222" s="76"/>
      <c r="G8222" s="117"/>
      <c r="I8222" s="81"/>
      <c r="L8222" s="117"/>
      <c r="P8222" s="81"/>
    </row>
    <row r="8223" spans="6:16">
      <c r="F8223" s="76"/>
      <c r="G8223" s="117"/>
      <c r="I8223" s="81"/>
      <c r="L8223" s="117"/>
      <c r="P8223" s="81"/>
    </row>
    <row r="8224" spans="6:16">
      <c r="F8224" s="76"/>
      <c r="G8224" s="117"/>
      <c r="I8224" s="81"/>
      <c r="L8224" s="117"/>
      <c r="P8224" s="81"/>
    </row>
    <row r="8225" spans="6:16">
      <c r="F8225" s="76"/>
      <c r="G8225" s="117"/>
      <c r="I8225" s="81"/>
      <c r="L8225" s="117"/>
      <c r="P8225" s="81"/>
    </row>
    <row r="8226" spans="6:16">
      <c r="F8226" s="76"/>
      <c r="G8226" s="117"/>
      <c r="I8226" s="81"/>
      <c r="L8226" s="117"/>
      <c r="P8226" s="81"/>
    </row>
    <row r="8227" spans="6:16">
      <c r="F8227" s="76"/>
      <c r="G8227" s="117"/>
      <c r="I8227" s="81"/>
      <c r="L8227" s="117"/>
      <c r="P8227" s="81"/>
    </row>
    <row r="8228" spans="6:16">
      <c r="F8228" s="76"/>
      <c r="G8228" s="117"/>
      <c r="I8228" s="81"/>
      <c r="L8228" s="117"/>
      <c r="P8228" s="81"/>
    </row>
    <row r="8229" spans="6:16">
      <c r="F8229" s="76"/>
      <c r="G8229" s="117"/>
      <c r="I8229" s="81"/>
      <c r="L8229" s="117"/>
      <c r="P8229" s="81"/>
    </row>
    <row r="8230" spans="6:16">
      <c r="F8230" s="76"/>
      <c r="G8230" s="117"/>
      <c r="I8230" s="81"/>
      <c r="L8230" s="117"/>
      <c r="P8230" s="81"/>
    </row>
    <row r="8231" spans="6:16">
      <c r="F8231" s="76"/>
      <c r="G8231" s="117"/>
      <c r="I8231" s="81"/>
      <c r="L8231" s="117"/>
      <c r="P8231" s="81"/>
    </row>
    <row r="8232" spans="6:16">
      <c r="F8232" s="76"/>
      <c r="G8232" s="117"/>
      <c r="I8232" s="81"/>
      <c r="L8232" s="117"/>
      <c r="P8232" s="81"/>
    </row>
    <row r="8233" spans="6:16">
      <c r="F8233" s="76"/>
      <c r="G8233" s="117"/>
      <c r="I8233" s="81"/>
      <c r="L8233" s="117"/>
      <c r="P8233" s="81"/>
    </row>
    <row r="8234" spans="6:16">
      <c r="F8234" s="76"/>
      <c r="G8234" s="117"/>
      <c r="I8234" s="81"/>
      <c r="L8234" s="117"/>
      <c r="P8234" s="81"/>
    </row>
    <row r="8235" spans="6:16">
      <c r="F8235" s="76"/>
      <c r="G8235" s="117"/>
      <c r="I8235" s="81"/>
      <c r="L8235" s="117"/>
      <c r="P8235" s="81"/>
    </row>
    <row r="8236" spans="6:16">
      <c r="F8236" s="76"/>
      <c r="G8236" s="117"/>
      <c r="I8236" s="81"/>
      <c r="L8236" s="117"/>
      <c r="P8236" s="81"/>
    </row>
    <row r="8237" spans="6:16">
      <c r="F8237" s="76"/>
      <c r="G8237" s="117"/>
      <c r="I8237" s="81"/>
      <c r="L8237" s="117"/>
      <c r="P8237" s="81"/>
    </row>
    <row r="8238" spans="6:16">
      <c r="F8238" s="76"/>
      <c r="G8238" s="117"/>
      <c r="I8238" s="81"/>
      <c r="L8238" s="117"/>
      <c r="P8238" s="81"/>
    </row>
    <row r="8239" spans="6:16">
      <c r="F8239" s="76"/>
      <c r="G8239" s="117"/>
      <c r="I8239" s="81"/>
      <c r="L8239" s="117"/>
      <c r="P8239" s="81"/>
    </row>
    <row r="8240" spans="6:16">
      <c r="F8240" s="76"/>
      <c r="G8240" s="117"/>
      <c r="I8240" s="81"/>
      <c r="L8240" s="117"/>
      <c r="P8240" s="81"/>
    </row>
    <row r="8241" spans="6:16">
      <c r="F8241" s="76"/>
      <c r="G8241" s="117"/>
      <c r="I8241" s="81"/>
      <c r="L8241" s="117"/>
      <c r="P8241" s="81"/>
    </row>
    <row r="8242" spans="6:16">
      <c r="F8242" s="76"/>
      <c r="G8242" s="117"/>
      <c r="I8242" s="81"/>
      <c r="L8242" s="117"/>
      <c r="P8242" s="81"/>
    </row>
    <row r="8243" spans="6:16">
      <c r="F8243" s="76"/>
      <c r="G8243" s="117"/>
      <c r="I8243" s="81"/>
      <c r="L8243" s="117"/>
      <c r="P8243" s="81"/>
    </row>
    <row r="8244" spans="6:16">
      <c r="F8244" s="76"/>
      <c r="G8244" s="117"/>
      <c r="I8244" s="81"/>
      <c r="L8244" s="117"/>
      <c r="P8244" s="81"/>
    </row>
    <row r="8245" spans="6:16">
      <c r="F8245" s="76"/>
      <c r="G8245" s="117"/>
      <c r="I8245" s="81"/>
      <c r="L8245" s="117"/>
      <c r="P8245" s="81"/>
    </row>
    <row r="8246" spans="6:16">
      <c r="F8246" s="76"/>
      <c r="G8246" s="117"/>
      <c r="I8246" s="81"/>
      <c r="L8246" s="117"/>
      <c r="P8246" s="81"/>
    </row>
    <row r="8247" spans="6:16">
      <c r="F8247" s="76"/>
      <c r="G8247" s="117"/>
      <c r="I8247" s="81"/>
      <c r="L8247" s="117"/>
      <c r="P8247" s="81"/>
    </row>
    <row r="8248" spans="6:16">
      <c r="F8248" s="76"/>
      <c r="G8248" s="117"/>
      <c r="I8248" s="81"/>
      <c r="L8248" s="117"/>
      <c r="P8248" s="81"/>
    </row>
    <row r="8249" spans="6:16">
      <c r="F8249" s="76"/>
      <c r="G8249" s="117"/>
      <c r="I8249" s="81"/>
      <c r="L8249" s="117"/>
      <c r="P8249" s="81"/>
    </row>
    <row r="8250" spans="6:16">
      <c r="F8250" s="76"/>
      <c r="G8250" s="117"/>
      <c r="I8250" s="81"/>
      <c r="L8250" s="117"/>
      <c r="P8250" s="81"/>
    </row>
    <row r="8251" spans="6:16">
      <c r="F8251" s="76"/>
      <c r="G8251" s="117"/>
      <c r="I8251" s="81"/>
      <c r="L8251" s="117"/>
      <c r="P8251" s="81"/>
    </row>
    <row r="8252" spans="6:16">
      <c r="F8252" s="76"/>
      <c r="G8252" s="117"/>
      <c r="I8252" s="81"/>
      <c r="L8252" s="117"/>
      <c r="P8252" s="81"/>
    </row>
    <row r="8253" spans="6:16">
      <c r="F8253" s="76"/>
      <c r="G8253" s="117"/>
      <c r="I8253" s="81"/>
      <c r="L8253" s="117"/>
      <c r="P8253" s="81"/>
    </row>
    <row r="8254" spans="6:16">
      <c r="F8254" s="76"/>
      <c r="G8254" s="117"/>
      <c r="I8254" s="81"/>
      <c r="L8254" s="117"/>
      <c r="P8254" s="81"/>
    </row>
    <row r="8255" spans="6:16">
      <c r="F8255" s="76"/>
      <c r="G8255" s="117"/>
      <c r="I8255" s="81"/>
      <c r="L8255" s="117"/>
      <c r="P8255" s="81"/>
    </row>
    <row r="8256" spans="6:16">
      <c r="F8256" s="76"/>
      <c r="G8256" s="117"/>
      <c r="I8256" s="81"/>
      <c r="L8256" s="117"/>
      <c r="P8256" s="81"/>
    </row>
    <row r="8257" spans="6:16">
      <c r="F8257" s="76"/>
      <c r="G8257" s="117"/>
      <c r="I8257" s="81"/>
      <c r="L8257" s="117"/>
      <c r="P8257" s="81"/>
    </row>
    <row r="8258" spans="6:16">
      <c r="F8258" s="76"/>
      <c r="G8258" s="117"/>
      <c r="I8258" s="81"/>
      <c r="L8258" s="117"/>
      <c r="P8258" s="81"/>
    </row>
    <row r="8259" spans="6:16">
      <c r="F8259" s="76"/>
      <c r="G8259" s="117"/>
      <c r="I8259" s="81"/>
      <c r="L8259" s="117"/>
      <c r="P8259" s="81"/>
    </row>
    <row r="8260" spans="6:16">
      <c r="F8260" s="76"/>
      <c r="G8260" s="117"/>
      <c r="I8260" s="81"/>
      <c r="L8260" s="117"/>
      <c r="P8260" s="81"/>
    </row>
    <row r="8261" spans="6:16">
      <c r="F8261" s="76"/>
      <c r="G8261" s="117"/>
      <c r="I8261" s="81"/>
      <c r="L8261" s="117"/>
      <c r="P8261" s="81"/>
    </row>
    <row r="8262" spans="6:16">
      <c r="F8262" s="76"/>
      <c r="G8262" s="117"/>
      <c r="I8262" s="81"/>
      <c r="L8262" s="117"/>
      <c r="P8262" s="81"/>
    </row>
    <row r="8263" spans="6:16">
      <c r="F8263" s="76"/>
      <c r="G8263" s="117"/>
      <c r="I8263" s="81"/>
      <c r="L8263" s="117"/>
      <c r="P8263" s="81"/>
    </row>
    <row r="8264" spans="6:16">
      <c r="F8264" s="76"/>
      <c r="G8264" s="117"/>
      <c r="I8264" s="81"/>
      <c r="L8264" s="117"/>
      <c r="P8264" s="81"/>
    </row>
    <row r="8265" spans="6:16">
      <c r="F8265" s="76"/>
      <c r="G8265" s="117"/>
      <c r="I8265" s="81"/>
      <c r="L8265" s="117"/>
      <c r="P8265" s="81"/>
    </row>
    <row r="8266" spans="6:16">
      <c r="F8266" s="76"/>
      <c r="G8266" s="117"/>
      <c r="I8266" s="81"/>
      <c r="L8266" s="117"/>
      <c r="P8266" s="81"/>
    </row>
    <row r="8267" spans="6:16">
      <c r="F8267" s="76"/>
      <c r="G8267" s="117"/>
      <c r="I8267" s="81"/>
      <c r="L8267" s="117"/>
      <c r="P8267" s="81"/>
    </row>
    <row r="8268" spans="6:16">
      <c r="F8268" s="76"/>
      <c r="G8268" s="117"/>
      <c r="I8268" s="81"/>
      <c r="L8268" s="117"/>
      <c r="P8268" s="81"/>
    </row>
    <row r="8269" spans="6:16">
      <c r="F8269" s="76"/>
      <c r="G8269" s="117"/>
      <c r="I8269" s="81"/>
      <c r="L8269" s="117"/>
      <c r="P8269" s="81"/>
    </row>
    <row r="8270" spans="6:16">
      <c r="F8270" s="76"/>
      <c r="G8270" s="117"/>
      <c r="I8270" s="81"/>
      <c r="L8270" s="117"/>
      <c r="P8270" s="81"/>
    </row>
    <row r="8271" spans="6:16">
      <c r="F8271" s="76"/>
      <c r="G8271" s="117"/>
      <c r="I8271" s="81"/>
      <c r="L8271" s="117"/>
      <c r="P8271" s="81"/>
    </row>
    <row r="8272" spans="6:16">
      <c r="F8272" s="76"/>
      <c r="G8272" s="117"/>
      <c r="I8272" s="81"/>
      <c r="L8272" s="117"/>
      <c r="P8272" s="81"/>
    </row>
    <row r="8273" spans="6:16">
      <c r="F8273" s="76"/>
      <c r="G8273" s="117"/>
      <c r="I8273" s="81"/>
      <c r="L8273" s="117"/>
      <c r="P8273" s="81"/>
    </row>
    <row r="8274" spans="6:16">
      <c r="F8274" s="76"/>
      <c r="G8274" s="117"/>
      <c r="I8274" s="81"/>
      <c r="L8274" s="117"/>
      <c r="P8274" s="81"/>
    </row>
    <row r="8275" spans="6:16">
      <c r="F8275" s="76"/>
      <c r="G8275" s="117"/>
      <c r="I8275" s="81"/>
      <c r="L8275" s="117"/>
      <c r="P8275" s="81"/>
    </row>
    <row r="8276" spans="6:16">
      <c r="F8276" s="76"/>
      <c r="G8276" s="117"/>
      <c r="I8276" s="81"/>
      <c r="L8276" s="117"/>
      <c r="P8276" s="81"/>
    </row>
    <row r="8277" spans="6:16">
      <c r="F8277" s="76"/>
      <c r="G8277" s="117"/>
      <c r="I8277" s="81"/>
      <c r="L8277" s="117"/>
      <c r="P8277" s="81"/>
    </row>
    <row r="8278" spans="6:16">
      <c r="F8278" s="76"/>
      <c r="G8278" s="117"/>
      <c r="I8278" s="81"/>
      <c r="L8278" s="117"/>
      <c r="P8278" s="81"/>
    </row>
    <row r="8279" spans="6:16">
      <c r="F8279" s="76"/>
      <c r="G8279" s="117"/>
      <c r="I8279" s="81"/>
      <c r="L8279" s="117"/>
      <c r="P8279" s="81"/>
    </row>
    <row r="8280" spans="6:16">
      <c r="F8280" s="76"/>
      <c r="G8280" s="117"/>
      <c r="I8280" s="81"/>
      <c r="L8280" s="117"/>
      <c r="P8280" s="81"/>
    </row>
    <row r="8281" spans="6:16">
      <c r="F8281" s="76"/>
      <c r="G8281" s="117"/>
      <c r="I8281" s="81"/>
      <c r="L8281" s="117"/>
      <c r="P8281" s="81"/>
    </row>
    <row r="8282" spans="6:16">
      <c r="F8282" s="76"/>
      <c r="G8282" s="117"/>
      <c r="I8282" s="81"/>
      <c r="L8282" s="117"/>
      <c r="P8282" s="81"/>
    </row>
    <row r="8283" spans="6:16">
      <c r="F8283" s="76"/>
      <c r="G8283" s="117"/>
      <c r="I8283" s="81"/>
      <c r="L8283" s="117"/>
      <c r="P8283" s="81"/>
    </row>
    <row r="8284" spans="6:16">
      <c r="F8284" s="76"/>
      <c r="G8284" s="117"/>
      <c r="I8284" s="81"/>
      <c r="L8284" s="117"/>
      <c r="P8284" s="81"/>
    </row>
    <row r="8285" spans="6:16">
      <c r="F8285" s="76"/>
      <c r="G8285" s="117"/>
      <c r="I8285" s="81"/>
      <c r="L8285" s="117"/>
      <c r="P8285" s="81"/>
    </row>
    <row r="8286" spans="6:16">
      <c r="F8286" s="76"/>
      <c r="G8286" s="117"/>
      <c r="I8286" s="81"/>
      <c r="L8286" s="117"/>
      <c r="P8286" s="81"/>
    </row>
    <row r="8287" spans="6:16">
      <c r="F8287" s="76"/>
      <c r="G8287" s="117"/>
      <c r="I8287" s="81"/>
      <c r="L8287" s="117"/>
      <c r="P8287" s="81"/>
    </row>
    <row r="8288" spans="6:16">
      <c r="F8288" s="76"/>
      <c r="G8288" s="117"/>
      <c r="I8288" s="81"/>
      <c r="L8288" s="117"/>
      <c r="P8288" s="81"/>
    </row>
    <row r="8289" spans="6:16">
      <c r="F8289" s="76"/>
      <c r="G8289" s="117"/>
      <c r="I8289" s="81"/>
      <c r="L8289" s="117"/>
      <c r="P8289" s="81"/>
    </row>
    <row r="8290" spans="6:16">
      <c r="F8290" s="76"/>
      <c r="G8290" s="117"/>
      <c r="I8290" s="81"/>
      <c r="L8290" s="117"/>
      <c r="P8290" s="81"/>
    </row>
    <row r="8291" spans="6:16">
      <c r="F8291" s="76"/>
      <c r="G8291" s="117"/>
      <c r="I8291" s="81"/>
      <c r="L8291" s="117"/>
      <c r="P8291" s="81"/>
    </row>
    <row r="8292" spans="6:16">
      <c r="F8292" s="76"/>
      <c r="G8292" s="117"/>
      <c r="I8292" s="81"/>
      <c r="L8292" s="117"/>
      <c r="P8292" s="81"/>
    </row>
    <row r="8293" spans="6:16">
      <c r="F8293" s="76"/>
      <c r="G8293" s="117"/>
      <c r="I8293" s="81"/>
      <c r="L8293" s="117"/>
      <c r="P8293" s="81"/>
    </row>
    <row r="8294" spans="6:16">
      <c r="F8294" s="76"/>
      <c r="G8294" s="117"/>
      <c r="I8294" s="81"/>
      <c r="L8294" s="117"/>
      <c r="P8294" s="81"/>
    </row>
    <row r="8295" spans="6:16">
      <c r="F8295" s="76"/>
      <c r="G8295" s="117"/>
      <c r="I8295" s="81"/>
      <c r="L8295" s="117"/>
      <c r="P8295" s="81"/>
    </row>
    <row r="8296" spans="6:16">
      <c r="F8296" s="76"/>
      <c r="G8296" s="117"/>
      <c r="I8296" s="81"/>
      <c r="L8296" s="117"/>
      <c r="P8296" s="81"/>
    </row>
    <row r="8297" spans="6:16">
      <c r="F8297" s="76"/>
      <c r="G8297" s="117"/>
      <c r="I8297" s="81"/>
      <c r="L8297" s="117"/>
      <c r="P8297" s="81"/>
    </row>
    <row r="8298" spans="6:16">
      <c r="F8298" s="76"/>
      <c r="G8298" s="117"/>
      <c r="I8298" s="81"/>
      <c r="L8298" s="117"/>
      <c r="P8298" s="81"/>
    </row>
    <row r="8299" spans="6:16">
      <c r="F8299" s="76"/>
      <c r="G8299" s="117"/>
      <c r="I8299" s="81"/>
      <c r="L8299" s="117"/>
      <c r="P8299" s="81"/>
    </row>
    <row r="8300" spans="6:16">
      <c r="F8300" s="76"/>
      <c r="G8300" s="117"/>
      <c r="I8300" s="81"/>
      <c r="L8300" s="117"/>
      <c r="P8300" s="81"/>
    </row>
    <row r="8301" spans="6:16">
      <c r="F8301" s="76"/>
      <c r="G8301" s="117"/>
      <c r="I8301" s="81"/>
      <c r="L8301" s="117"/>
      <c r="P8301" s="81"/>
    </row>
    <row r="8302" spans="6:16">
      <c r="F8302" s="76"/>
      <c r="G8302" s="117"/>
      <c r="I8302" s="81"/>
      <c r="L8302" s="117"/>
      <c r="P8302" s="81"/>
    </row>
    <row r="8303" spans="6:16">
      <c r="F8303" s="76"/>
      <c r="G8303" s="117"/>
      <c r="I8303" s="81"/>
      <c r="L8303" s="117"/>
      <c r="P8303" s="81"/>
    </row>
    <row r="8304" spans="6:16">
      <c r="F8304" s="76"/>
      <c r="G8304" s="117"/>
      <c r="I8304" s="81"/>
      <c r="L8304" s="117"/>
      <c r="P8304" s="81"/>
    </row>
    <row r="8305" spans="6:16">
      <c r="F8305" s="76"/>
      <c r="G8305" s="117"/>
      <c r="I8305" s="81"/>
      <c r="L8305" s="117"/>
      <c r="P8305" s="81"/>
    </row>
    <row r="8306" spans="6:16">
      <c r="F8306" s="76"/>
      <c r="G8306" s="117"/>
      <c r="I8306" s="81"/>
      <c r="L8306" s="117"/>
      <c r="P8306" s="81"/>
    </row>
    <row r="8307" spans="6:16">
      <c r="F8307" s="76"/>
      <c r="G8307" s="117"/>
      <c r="I8307" s="81"/>
      <c r="L8307" s="117"/>
      <c r="P8307" s="81"/>
    </row>
    <row r="8308" spans="6:16">
      <c r="F8308" s="76"/>
      <c r="G8308" s="117"/>
      <c r="I8308" s="81"/>
      <c r="L8308" s="117"/>
      <c r="P8308" s="81"/>
    </row>
    <row r="8309" spans="6:16">
      <c r="F8309" s="76"/>
      <c r="G8309" s="117"/>
      <c r="I8309" s="81"/>
      <c r="L8309" s="117"/>
      <c r="P8309" s="81"/>
    </row>
    <row r="8310" spans="6:16">
      <c r="F8310" s="76"/>
      <c r="G8310" s="117"/>
      <c r="I8310" s="81"/>
      <c r="L8310" s="117"/>
      <c r="P8310" s="81"/>
    </row>
    <row r="8311" spans="6:16">
      <c r="F8311" s="76"/>
      <c r="G8311" s="117"/>
      <c r="I8311" s="81"/>
      <c r="L8311" s="117"/>
      <c r="P8311" s="81"/>
    </row>
    <row r="8312" spans="6:16">
      <c r="F8312" s="76"/>
      <c r="G8312" s="117"/>
      <c r="I8312" s="81"/>
      <c r="L8312" s="117"/>
      <c r="P8312" s="81"/>
    </row>
    <row r="8313" spans="6:16">
      <c r="F8313" s="76"/>
      <c r="G8313" s="117"/>
      <c r="I8313" s="81"/>
      <c r="L8313" s="117"/>
      <c r="P8313" s="81"/>
    </row>
    <row r="8314" spans="6:16">
      <c r="F8314" s="76"/>
      <c r="G8314" s="117"/>
      <c r="I8314" s="81"/>
      <c r="L8314" s="117"/>
      <c r="P8314" s="81"/>
    </row>
    <row r="8315" spans="6:16">
      <c r="F8315" s="76"/>
      <c r="G8315" s="117"/>
      <c r="I8315" s="81"/>
      <c r="L8315" s="117"/>
      <c r="P8315" s="81"/>
    </row>
    <row r="8316" spans="6:16">
      <c r="F8316" s="76"/>
      <c r="G8316" s="117"/>
      <c r="I8316" s="81"/>
      <c r="L8316" s="117"/>
      <c r="P8316" s="81"/>
    </row>
    <row r="8317" spans="6:16">
      <c r="F8317" s="76"/>
      <c r="G8317" s="117"/>
      <c r="I8317" s="81"/>
      <c r="L8317" s="117"/>
      <c r="P8317" s="81"/>
    </row>
    <row r="8318" spans="6:16">
      <c r="F8318" s="76"/>
      <c r="G8318" s="117"/>
      <c r="I8318" s="81"/>
      <c r="L8318" s="117"/>
      <c r="P8318" s="81"/>
    </row>
    <row r="8319" spans="6:16">
      <c r="F8319" s="76"/>
      <c r="G8319" s="117"/>
      <c r="I8319" s="81"/>
      <c r="L8319" s="117"/>
      <c r="P8319" s="81"/>
    </row>
    <row r="8320" spans="6:16">
      <c r="F8320" s="76"/>
      <c r="G8320" s="117"/>
      <c r="I8320" s="81"/>
      <c r="L8320" s="117"/>
      <c r="P8320" s="81"/>
    </row>
    <row r="8321" spans="6:16">
      <c r="F8321" s="76"/>
      <c r="G8321" s="117"/>
      <c r="I8321" s="81"/>
      <c r="L8321" s="117"/>
      <c r="P8321" s="81"/>
    </row>
    <row r="8322" spans="6:16">
      <c r="F8322" s="76"/>
      <c r="G8322" s="117"/>
      <c r="I8322" s="81"/>
      <c r="L8322" s="117"/>
      <c r="P8322" s="81"/>
    </row>
    <row r="8323" spans="6:16">
      <c r="F8323" s="76"/>
      <c r="G8323" s="117"/>
      <c r="I8323" s="81"/>
      <c r="L8323" s="117"/>
      <c r="P8323" s="81"/>
    </row>
    <row r="8324" spans="6:16">
      <c r="F8324" s="76"/>
      <c r="G8324" s="117"/>
      <c r="I8324" s="81"/>
      <c r="L8324" s="117"/>
      <c r="P8324" s="81"/>
    </row>
    <row r="8325" spans="6:16">
      <c r="F8325" s="76"/>
      <c r="G8325" s="117"/>
      <c r="I8325" s="81"/>
      <c r="L8325" s="117"/>
      <c r="P8325" s="81"/>
    </row>
    <row r="8326" spans="6:16">
      <c r="F8326" s="76"/>
      <c r="G8326" s="117"/>
      <c r="I8326" s="81"/>
      <c r="L8326" s="117"/>
      <c r="P8326" s="81"/>
    </row>
    <row r="8327" spans="6:16">
      <c r="F8327" s="76"/>
      <c r="G8327" s="117"/>
      <c r="I8327" s="81"/>
      <c r="L8327" s="117"/>
      <c r="P8327" s="81"/>
    </row>
    <row r="8328" spans="6:16">
      <c r="F8328" s="76"/>
      <c r="G8328" s="117"/>
      <c r="I8328" s="81"/>
      <c r="L8328" s="117"/>
      <c r="P8328" s="81"/>
    </row>
    <row r="8329" spans="6:16">
      <c r="F8329" s="76"/>
      <c r="G8329" s="117"/>
      <c r="I8329" s="81"/>
      <c r="L8329" s="117"/>
      <c r="P8329" s="81"/>
    </row>
    <row r="8330" spans="6:16">
      <c r="F8330" s="76"/>
      <c r="G8330" s="117"/>
      <c r="I8330" s="81"/>
      <c r="L8330" s="117"/>
      <c r="P8330" s="81"/>
    </row>
    <row r="8331" spans="6:16">
      <c r="F8331" s="76"/>
      <c r="G8331" s="117"/>
      <c r="I8331" s="81"/>
      <c r="L8331" s="117"/>
      <c r="P8331" s="81"/>
    </row>
    <row r="8332" spans="6:16">
      <c r="F8332" s="76"/>
      <c r="G8332" s="117"/>
      <c r="I8332" s="81"/>
      <c r="L8332" s="117"/>
      <c r="P8332" s="81"/>
    </row>
    <row r="8333" spans="6:16">
      <c r="F8333" s="76"/>
      <c r="G8333" s="117"/>
      <c r="I8333" s="81"/>
      <c r="L8333" s="117"/>
      <c r="P8333" s="81"/>
    </row>
    <row r="8334" spans="6:16">
      <c r="F8334" s="76"/>
      <c r="G8334" s="117"/>
      <c r="I8334" s="81"/>
      <c r="L8334" s="117"/>
      <c r="P8334" s="81"/>
    </row>
    <row r="8335" spans="6:16">
      <c r="F8335" s="76"/>
      <c r="G8335" s="117"/>
      <c r="I8335" s="81"/>
      <c r="L8335" s="117"/>
      <c r="P8335" s="81"/>
    </row>
    <row r="8336" spans="6:16">
      <c r="F8336" s="76"/>
      <c r="G8336" s="117"/>
      <c r="I8336" s="81"/>
      <c r="L8336" s="117"/>
      <c r="P8336" s="81"/>
    </row>
    <row r="8337" spans="6:16">
      <c r="F8337" s="76"/>
      <c r="G8337" s="117"/>
      <c r="I8337" s="81"/>
      <c r="L8337" s="117"/>
      <c r="P8337" s="81"/>
    </row>
    <row r="8338" spans="6:16">
      <c r="F8338" s="76"/>
      <c r="G8338" s="117"/>
      <c r="I8338" s="81"/>
      <c r="L8338" s="117"/>
      <c r="P8338" s="81"/>
    </row>
    <row r="8339" spans="6:16">
      <c r="F8339" s="76"/>
      <c r="G8339" s="117"/>
      <c r="I8339" s="81"/>
      <c r="L8339" s="117"/>
      <c r="P8339" s="81"/>
    </row>
    <row r="8340" spans="6:16">
      <c r="F8340" s="76"/>
      <c r="G8340" s="117"/>
      <c r="I8340" s="81"/>
      <c r="L8340" s="117"/>
      <c r="P8340" s="81"/>
    </row>
    <row r="8341" spans="6:16">
      <c r="F8341" s="76"/>
      <c r="G8341" s="117"/>
      <c r="I8341" s="81"/>
      <c r="L8341" s="117"/>
      <c r="P8341" s="81"/>
    </row>
    <row r="8342" spans="6:16">
      <c r="F8342" s="76"/>
      <c r="G8342" s="117"/>
      <c r="I8342" s="81"/>
      <c r="L8342" s="117"/>
      <c r="P8342" s="81"/>
    </row>
    <row r="8343" spans="6:16">
      <c r="F8343" s="76"/>
      <c r="G8343" s="117"/>
      <c r="I8343" s="81"/>
      <c r="L8343" s="117"/>
      <c r="P8343" s="81"/>
    </row>
    <row r="8344" spans="6:16">
      <c r="F8344" s="76"/>
      <c r="G8344" s="117"/>
      <c r="I8344" s="81"/>
      <c r="L8344" s="117"/>
      <c r="P8344" s="81"/>
    </row>
    <row r="8345" spans="6:16">
      <c r="F8345" s="76"/>
      <c r="G8345" s="117"/>
      <c r="I8345" s="81"/>
      <c r="L8345" s="117"/>
      <c r="P8345" s="81"/>
    </row>
    <row r="8346" spans="6:16">
      <c r="F8346" s="76"/>
      <c r="G8346" s="117"/>
      <c r="I8346" s="81"/>
      <c r="L8346" s="117"/>
      <c r="P8346" s="81"/>
    </row>
    <row r="8347" spans="6:16">
      <c r="F8347" s="76"/>
      <c r="G8347" s="117"/>
      <c r="I8347" s="81"/>
      <c r="L8347" s="117"/>
      <c r="P8347" s="81"/>
    </row>
    <row r="8348" spans="6:16">
      <c r="F8348" s="76"/>
      <c r="G8348" s="117"/>
      <c r="I8348" s="81"/>
      <c r="L8348" s="117"/>
      <c r="P8348" s="81"/>
    </row>
    <row r="8349" spans="6:16">
      <c r="F8349" s="76"/>
      <c r="G8349" s="117"/>
      <c r="I8349" s="81"/>
      <c r="L8349" s="117"/>
      <c r="P8349" s="81"/>
    </row>
    <row r="8350" spans="6:16">
      <c r="F8350" s="76"/>
      <c r="G8350" s="117"/>
      <c r="I8350" s="81"/>
      <c r="L8350" s="117"/>
      <c r="P8350" s="81"/>
    </row>
    <row r="8351" spans="6:16">
      <c r="F8351" s="76"/>
      <c r="G8351" s="117"/>
      <c r="I8351" s="81"/>
      <c r="L8351" s="117"/>
      <c r="P8351" s="81"/>
    </row>
    <row r="8352" spans="6:16">
      <c r="F8352" s="76"/>
      <c r="G8352" s="117"/>
      <c r="I8352" s="81"/>
      <c r="L8352" s="117"/>
      <c r="P8352" s="81"/>
    </row>
    <row r="8353" spans="6:16">
      <c r="F8353" s="76"/>
      <c r="G8353" s="117"/>
      <c r="I8353" s="81"/>
      <c r="L8353" s="117"/>
      <c r="P8353" s="81"/>
    </row>
    <row r="8354" spans="6:16">
      <c r="F8354" s="76"/>
      <c r="G8354" s="117"/>
      <c r="I8354" s="81"/>
      <c r="L8354" s="117"/>
      <c r="P8354" s="81"/>
    </row>
    <row r="8355" spans="6:16">
      <c r="F8355" s="76"/>
      <c r="G8355" s="117"/>
      <c r="I8355" s="81"/>
      <c r="L8355" s="117"/>
      <c r="P8355" s="81"/>
    </row>
    <row r="8356" spans="6:16">
      <c r="F8356" s="76"/>
      <c r="G8356" s="117"/>
      <c r="I8356" s="81"/>
      <c r="L8356" s="117"/>
      <c r="P8356" s="81"/>
    </row>
    <row r="8357" spans="6:16">
      <c r="F8357" s="76"/>
      <c r="G8357" s="117"/>
      <c r="I8357" s="81"/>
      <c r="L8357" s="117"/>
      <c r="P8357" s="81"/>
    </row>
    <row r="8358" spans="6:16">
      <c r="F8358" s="76"/>
      <c r="G8358" s="117"/>
      <c r="I8358" s="81"/>
      <c r="L8358" s="117"/>
      <c r="P8358" s="81"/>
    </row>
    <row r="8359" spans="6:16">
      <c r="F8359" s="76"/>
      <c r="G8359" s="117"/>
      <c r="I8359" s="81"/>
      <c r="L8359" s="117"/>
      <c r="P8359" s="81"/>
    </row>
    <row r="8360" spans="6:16">
      <c r="F8360" s="76"/>
      <c r="G8360" s="117"/>
      <c r="I8360" s="81"/>
      <c r="L8360" s="117"/>
      <c r="P8360" s="81"/>
    </row>
    <row r="8361" spans="6:16">
      <c r="F8361" s="76"/>
      <c r="G8361" s="117"/>
      <c r="I8361" s="81"/>
      <c r="L8361" s="117"/>
      <c r="P8361" s="81"/>
    </row>
    <row r="8362" spans="6:16">
      <c r="F8362" s="76"/>
      <c r="G8362" s="117"/>
      <c r="I8362" s="81"/>
      <c r="L8362" s="117"/>
      <c r="P8362" s="81"/>
    </row>
    <row r="8363" spans="6:16">
      <c r="F8363" s="76"/>
      <c r="G8363" s="117"/>
      <c r="I8363" s="81"/>
      <c r="L8363" s="117"/>
      <c r="P8363" s="81"/>
    </row>
    <row r="8364" spans="6:16">
      <c r="F8364" s="76"/>
      <c r="G8364" s="117"/>
      <c r="I8364" s="81"/>
      <c r="L8364" s="117"/>
      <c r="P8364" s="81"/>
    </row>
    <row r="8365" spans="6:16">
      <c r="F8365" s="76"/>
      <c r="G8365" s="117"/>
      <c r="I8365" s="81"/>
      <c r="L8365" s="117"/>
      <c r="P8365" s="81"/>
    </row>
    <row r="8366" spans="6:16">
      <c r="F8366" s="76"/>
      <c r="G8366" s="117"/>
      <c r="I8366" s="81"/>
      <c r="L8366" s="117"/>
      <c r="P8366" s="81"/>
    </row>
    <row r="8367" spans="6:16">
      <c r="F8367" s="76"/>
      <c r="G8367" s="117"/>
      <c r="I8367" s="81"/>
      <c r="L8367" s="117"/>
      <c r="P8367" s="81"/>
    </row>
    <row r="8368" spans="6:16">
      <c r="F8368" s="76"/>
      <c r="G8368" s="117"/>
      <c r="I8368" s="81"/>
      <c r="L8368" s="117"/>
      <c r="P8368" s="81"/>
    </row>
    <row r="8369" spans="6:16">
      <c r="F8369" s="76"/>
      <c r="G8369" s="117"/>
      <c r="I8369" s="81"/>
      <c r="L8369" s="117"/>
      <c r="P8369" s="81"/>
    </row>
    <row r="8370" spans="6:16">
      <c r="F8370" s="76"/>
      <c r="G8370" s="117"/>
      <c r="I8370" s="81"/>
      <c r="L8370" s="117"/>
      <c r="P8370" s="81"/>
    </row>
    <row r="8371" spans="6:16">
      <c r="F8371" s="76"/>
      <c r="G8371" s="117"/>
      <c r="I8371" s="81"/>
      <c r="L8371" s="117"/>
      <c r="P8371" s="81"/>
    </row>
    <row r="8372" spans="6:16">
      <c r="F8372" s="76"/>
      <c r="G8372" s="117"/>
      <c r="I8372" s="81"/>
      <c r="L8372" s="117"/>
      <c r="P8372" s="81"/>
    </row>
    <row r="8373" spans="6:16">
      <c r="F8373" s="76"/>
      <c r="G8373" s="117"/>
      <c r="I8373" s="81"/>
      <c r="L8373" s="117"/>
      <c r="P8373" s="81"/>
    </row>
    <row r="8374" spans="6:16">
      <c r="F8374" s="76"/>
      <c r="G8374" s="117"/>
      <c r="I8374" s="81"/>
      <c r="L8374" s="117"/>
      <c r="P8374" s="81"/>
    </row>
    <row r="8375" spans="6:16">
      <c r="F8375" s="76"/>
      <c r="G8375" s="117"/>
      <c r="I8375" s="81"/>
      <c r="L8375" s="117"/>
      <c r="P8375" s="81"/>
    </row>
    <row r="8376" spans="6:16">
      <c r="F8376" s="76"/>
      <c r="G8376" s="117"/>
      <c r="I8376" s="81"/>
      <c r="L8376" s="117"/>
      <c r="P8376" s="81"/>
    </row>
    <row r="8377" spans="6:16">
      <c r="F8377" s="76"/>
      <c r="G8377" s="117"/>
      <c r="I8377" s="81"/>
      <c r="L8377" s="117"/>
      <c r="P8377" s="81"/>
    </row>
    <row r="8378" spans="6:16">
      <c r="F8378" s="76"/>
      <c r="G8378" s="117"/>
      <c r="I8378" s="81"/>
      <c r="L8378" s="117"/>
      <c r="P8378" s="81"/>
    </row>
    <row r="8379" spans="6:16">
      <c r="F8379" s="76"/>
      <c r="G8379" s="117"/>
      <c r="I8379" s="81"/>
      <c r="L8379" s="117"/>
      <c r="P8379" s="81"/>
    </row>
    <row r="8380" spans="6:16">
      <c r="F8380" s="76"/>
      <c r="G8380" s="117"/>
      <c r="I8380" s="81"/>
      <c r="L8380" s="117"/>
      <c r="P8380" s="81"/>
    </row>
    <row r="8381" spans="6:16">
      <c r="F8381" s="76"/>
      <c r="G8381" s="117"/>
      <c r="I8381" s="81"/>
      <c r="L8381" s="117"/>
      <c r="P8381" s="81"/>
    </row>
    <row r="8382" spans="6:16">
      <c r="F8382" s="76"/>
      <c r="G8382" s="117"/>
      <c r="I8382" s="81"/>
      <c r="L8382" s="117"/>
      <c r="P8382" s="81"/>
    </row>
    <row r="8383" spans="6:16">
      <c r="F8383" s="76"/>
      <c r="G8383" s="117"/>
      <c r="I8383" s="81"/>
      <c r="L8383" s="117"/>
      <c r="P8383" s="81"/>
    </row>
    <row r="8384" spans="6:16">
      <c r="F8384" s="76"/>
      <c r="G8384" s="117"/>
      <c r="I8384" s="81"/>
      <c r="L8384" s="117"/>
      <c r="P8384" s="81"/>
    </row>
    <row r="8385" spans="6:16">
      <c r="F8385" s="76"/>
      <c r="G8385" s="117"/>
      <c r="I8385" s="81"/>
      <c r="L8385" s="117"/>
      <c r="P8385" s="81"/>
    </row>
    <row r="8386" spans="6:16">
      <c r="F8386" s="76"/>
      <c r="G8386" s="117"/>
      <c r="I8386" s="81"/>
      <c r="L8386" s="117"/>
      <c r="P8386" s="81"/>
    </row>
    <row r="8387" spans="6:16">
      <c r="F8387" s="76"/>
      <c r="G8387" s="117"/>
      <c r="I8387" s="81"/>
      <c r="L8387" s="117"/>
      <c r="P8387" s="81"/>
    </row>
    <row r="8388" spans="6:16">
      <c r="F8388" s="76"/>
      <c r="G8388" s="117"/>
      <c r="I8388" s="81"/>
      <c r="L8388" s="117"/>
      <c r="P8388" s="81"/>
    </row>
    <row r="8389" spans="6:16">
      <c r="F8389" s="76"/>
      <c r="G8389" s="117"/>
      <c r="I8389" s="81"/>
      <c r="L8389" s="117"/>
      <c r="P8389" s="81"/>
    </row>
    <row r="8390" spans="6:16">
      <c r="F8390" s="76"/>
      <c r="G8390" s="117"/>
      <c r="I8390" s="81"/>
      <c r="L8390" s="117"/>
      <c r="P8390" s="81"/>
    </row>
    <row r="8391" spans="6:16">
      <c r="F8391" s="76"/>
      <c r="G8391" s="117"/>
      <c r="I8391" s="81"/>
      <c r="L8391" s="117"/>
      <c r="P8391" s="81"/>
    </row>
    <row r="8392" spans="6:16">
      <c r="F8392" s="76"/>
      <c r="G8392" s="117"/>
      <c r="I8392" s="81"/>
      <c r="L8392" s="117"/>
      <c r="P8392" s="81"/>
    </row>
    <row r="8393" spans="6:16">
      <c r="F8393" s="76"/>
      <c r="G8393" s="117"/>
      <c r="I8393" s="81"/>
      <c r="L8393" s="117"/>
      <c r="P8393" s="81"/>
    </row>
    <row r="8394" spans="6:16">
      <c r="F8394" s="76"/>
      <c r="G8394" s="117"/>
      <c r="I8394" s="81"/>
      <c r="L8394" s="117"/>
      <c r="P8394" s="81"/>
    </row>
    <row r="8395" spans="6:16">
      <c r="F8395" s="76"/>
      <c r="G8395" s="117"/>
      <c r="I8395" s="81"/>
      <c r="L8395" s="117"/>
      <c r="P8395" s="81"/>
    </row>
    <row r="8396" spans="6:16">
      <c r="F8396" s="76"/>
      <c r="G8396" s="117"/>
      <c r="I8396" s="81"/>
      <c r="L8396" s="117"/>
      <c r="P8396" s="81"/>
    </row>
    <row r="8397" spans="6:16">
      <c r="F8397" s="76"/>
      <c r="G8397" s="117"/>
      <c r="I8397" s="81"/>
      <c r="L8397" s="117"/>
      <c r="P8397" s="81"/>
    </row>
    <row r="8398" spans="6:16">
      <c r="F8398" s="76"/>
      <c r="G8398" s="117"/>
      <c r="I8398" s="81"/>
      <c r="L8398" s="117"/>
      <c r="P8398" s="81"/>
    </row>
    <row r="8399" spans="6:16">
      <c r="F8399" s="76"/>
      <c r="G8399" s="117"/>
      <c r="I8399" s="81"/>
      <c r="L8399" s="117"/>
      <c r="P8399" s="81"/>
    </row>
    <row r="8400" spans="6:16">
      <c r="F8400" s="76"/>
      <c r="G8400" s="117"/>
      <c r="I8400" s="81"/>
      <c r="L8400" s="117"/>
      <c r="P8400" s="81"/>
    </row>
    <row r="8401" spans="6:16">
      <c r="F8401" s="76"/>
      <c r="G8401" s="117"/>
      <c r="I8401" s="81"/>
      <c r="L8401" s="117"/>
      <c r="P8401" s="81"/>
    </row>
    <row r="8402" spans="6:16">
      <c r="F8402" s="76"/>
      <c r="G8402" s="117"/>
      <c r="I8402" s="81"/>
      <c r="L8402" s="117"/>
      <c r="P8402" s="81"/>
    </row>
    <row r="8403" spans="6:16">
      <c r="F8403" s="76"/>
      <c r="G8403" s="117"/>
      <c r="I8403" s="81"/>
      <c r="L8403" s="117"/>
      <c r="P8403" s="81"/>
    </row>
    <row r="8404" spans="6:16">
      <c r="F8404" s="76"/>
      <c r="G8404" s="117"/>
      <c r="I8404" s="81"/>
      <c r="L8404" s="117"/>
      <c r="P8404" s="81"/>
    </row>
    <row r="8405" spans="6:16">
      <c r="F8405" s="76"/>
      <c r="G8405" s="117"/>
      <c r="I8405" s="81"/>
      <c r="L8405" s="117"/>
      <c r="P8405" s="81"/>
    </row>
    <row r="8406" spans="6:16">
      <c r="F8406" s="76"/>
      <c r="G8406" s="117"/>
      <c r="I8406" s="81"/>
      <c r="L8406" s="117"/>
      <c r="P8406" s="81"/>
    </row>
    <row r="8407" spans="6:16">
      <c r="F8407" s="76"/>
      <c r="G8407" s="117"/>
      <c r="I8407" s="81"/>
      <c r="L8407" s="117"/>
      <c r="P8407" s="81"/>
    </row>
    <row r="8408" spans="6:16">
      <c r="F8408" s="76"/>
      <c r="G8408" s="117"/>
      <c r="I8408" s="81"/>
      <c r="L8408" s="117"/>
      <c r="P8408" s="81"/>
    </row>
    <row r="8409" spans="6:16">
      <c r="F8409" s="76"/>
      <c r="G8409" s="117"/>
      <c r="I8409" s="81"/>
      <c r="L8409" s="117"/>
      <c r="P8409" s="81"/>
    </row>
    <row r="8410" spans="6:16">
      <c r="F8410" s="76"/>
      <c r="G8410" s="117"/>
      <c r="I8410" s="81"/>
      <c r="L8410" s="117"/>
      <c r="P8410" s="81"/>
    </row>
    <row r="8411" spans="6:16">
      <c r="F8411" s="76"/>
      <c r="G8411" s="117"/>
      <c r="I8411" s="81"/>
      <c r="L8411" s="117"/>
      <c r="P8411" s="81"/>
    </row>
    <row r="8412" spans="6:16">
      <c r="F8412" s="76"/>
      <c r="G8412" s="117"/>
      <c r="I8412" s="81"/>
      <c r="L8412" s="117"/>
      <c r="P8412" s="81"/>
    </row>
    <row r="8413" spans="6:16">
      <c r="F8413" s="76"/>
      <c r="G8413" s="117"/>
      <c r="I8413" s="81"/>
      <c r="L8413" s="117"/>
      <c r="P8413" s="81"/>
    </row>
    <row r="8414" spans="6:16">
      <c r="F8414" s="76"/>
      <c r="G8414" s="117"/>
      <c r="I8414" s="81"/>
      <c r="L8414" s="117"/>
      <c r="P8414" s="81"/>
    </row>
    <row r="8415" spans="6:16">
      <c r="F8415" s="76"/>
      <c r="G8415" s="117"/>
      <c r="I8415" s="81"/>
      <c r="L8415" s="117"/>
      <c r="P8415" s="81"/>
    </row>
    <row r="8416" spans="6:16">
      <c r="F8416" s="76"/>
      <c r="G8416" s="117"/>
      <c r="I8416" s="81"/>
      <c r="L8416" s="117"/>
      <c r="P8416" s="81"/>
    </row>
    <row r="8417" spans="6:16">
      <c r="F8417" s="76"/>
      <c r="G8417" s="117"/>
      <c r="I8417" s="81"/>
      <c r="L8417" s="117"/>
      <c r="P8417" s="81"/>
    </row>
    <row r="8418" spans="6:16">
      <c r="F8418" s="76"/>
      <c r="G8418" s="117"/>
      <c r="I8418" s="81"/>
      <c r="L8418" s="117"/>
      <c r="P8418" s="81"/>
    </row>
    <row r="8419" spans="6:16">
      <c r="F8419" s="76"/>
      <c r="G8419" s="117"/>
      <c r="I8419" s="81"/>
      <c r="L8419" s="117"/>
      <c r="P8419" s="81"/>
    </row>
    <row r="8420" spans="6:16">
      <c r="F8420" s="76"/>
      <c r="G8420" s="117"/>
      <c r="I8420" s="81"/>
      <c r="L8420" s="117"/>
      <c r="P8420" s="81"/>
    </row>
    <row r="8421" spans="6:16">
      <c r="F8421" s="76"/>
      <c r="G8421" s="117"/>
      <c r="I8421" s="81"/>
      <c r="L8421" s="117"/>
      <c r="P8421" s="81"/>
    </row>
    <row r="8422" spans="6:16">
      <c r="F8422" s="76"/>
      <c r="G8422" s="117"/>
      <c r="I8422" s="81"/>
      <c r="L8422" s="117"/>
      <c r="P8422" s="81"/>
    </row>
    <row r="8423" spans="6:16">
      <c r="F8423" s="76"/>
      <c r="G8423" s="117"/>
      <c r="I8423" s="81"/>
      <c r="L8423" s="117"/>
      <c r="P8423" s="81"/>
    </row>
    <row r="8424" spans="6:16">
      <c r="F8424" s="76"/>
      <c r="G8424" s="117"/>
      <c r="I8424" s="81"/>
      <c r="L8424" s="117"/>
      <c r="P8424" s="81"/>
    </row>
    <row r="8425" spans="6:16">
      <c r="F8425" s="76"/>
      <c r="G8425" s="117"/>
      <c r="I8425" s="81"/>
      <c r="L8425" s="117"/>
      <c r="P8425" s="81"/>
    </row>
    <row r="8426" spans="6:16">
      <c r="F8426" s="76"/>
      <c r="G8426" s="117"/>
      <c r="I8426" s="81"/>
      <c r="L8426" s="117"/>
      <c r="P8426" s="81"/>
    </row>
    <row r="8427" spans="6:16">
      <c r="F8427" s="76"/>
      <c r="G8427" s="117"/>
      <c r="I8427" s="81"/>
      <c r="L8427" s="117"/>
      <c r="P8427" s="81"/>
    </row>
    <row r="8428" spans="6:16">
      <c r="F8428" s="76"/>
      <c r="G8428" s="117"/>
      <c r="I8428" s="81"/>
      <c r="L8428" s="117"/>
      <c r="P8428" s="81"/>
    </row>
    <row r="8429" spans="6:16">
      <c r="F8429" s="76"/>
      <c r="G8429" s="117"/>
      <c r="I8429" s="81"/>
      <c r="L8429" s="117"/>
      <c r="P8429" s="81"/>
    </row>
    <row r="8430" spans="6:16">
      <c r="F8430" s="76"/>
      <c r="G8430" s="117"/>
      <c r="I8430" s="81"/>
      <c r="L8430" s="117"/>
      <c r="P8430" s="81"/>
    </row>
    <row r="8431" spans="6:16">
      <c r="F8431" s="76"/>
      <c r="G8431" s="117"/>
      <c r="I8431" s="81"/>
      <c r="L8431" s="117"/>
      <c r="P8431" s="81"/>
    </row>
    <row r="8432" spans="6:16">
      <c r="F8432" s="76"/>
      <c r="G8432" s="117"/>
      <c r="I8432" s="81"/>
      <c r="L8432" s="117"/>
      <c r="P8432" s="81"/>
    </row>
    <row r="8433" spans="6:16">
      <c r="F8433" s="76"/>
      <c r="G8433" s="117"/>
      <c r="I8433" s="81"/>
      <c r="L8433" s="117"/>
      <c r="P8433" s="81"/>
    </row>
    <row r="8434" spans="6:16">
      <c r="F8434" s="76"/>
      <c r="G8434" s="117"/>
      <c r="I8434" s="81"/>
      <c r="L8434" s="117"/>
      <c r="P8434" s="81"/>
    </row>
    <row r="8435" spans="6:16">
      <c r="F8435" s="76"/>
      <c r="G8435" s="117"/>
      <c r="I8435" s="81"/>
      <c r="L8435" s="117"/>
      <c r="P8435" s="81"/>
    </row>
    <row r="8436" spans="6:16">
      <c r="F8436" s="76"/>
      <c r="G8436" s="117"/>
      <c r="I8436" s="81"/>
      <c r="L8436" s="117"/>
      <c r="P8436" s="81"/>
    </row>
    <row r="8437" spans="6:16">
      <c r="F8437" s="76"/>
      <c r="G8437" s="117"/>
      <c r="I8437" s="81"/>
      <c r="L8437" s="117"/>
      <c r="P8437" s="81"/>
    </row>
    <row r="8438" spans="6:16">
      <c r="F8438" s="76"/>
      <c r="G8438" s="117"/>
      <c r="I8438" s="81"/>
      <c r="L8438" s="117"/>
      <c r="P8438" s="81"/>
    </row>
    <row r="8439" spans="6:16">
      <c r="F8439" s="76"/>
      <c r="G8439" s="117"/>
      <c r="I8439" s="81"/>
      <c r="L8439" s="117"/>
      <c r="P8439" s="81"/>
    </row>
    <row r="8440" spans="6:16">
      <c r="F8440" s="76"/>
      <c r="G8440" s="117"/>
      <c r="I8440" s="81"/>
      <c r="L8440" s="117"/>
      <c r="P8440" s="81"/>
    </row>
    <row r="8441" spans="6:16">
      <c r="F8441" s="76"/>
      <c r="G8441" s="117"/>
      <c r="I8441" s="81"/>
      <c r="L8441" s="117"/>
      <c r="P8441" s="81"/>
    </row>
    <row r="8442" spans="6:16">
      <c r="F8442" s="76"/>
      <c r="G8442" s="117"/>
      <c r="I8442" s="81"/>
      <c r="L8442" s="117"/>
      <c r="P8442" s="81"/>
    </row>
    <row r="8443" spans="6:16">
      <c r="F8443" s="76"/>
      <c r="G8443" s="117"/>
      <c r="I8443" s="81"/>
      <c r="L8443" s="117"/>
      <c r="P8443" s="81"/>
    </row>
    <row r="8444" spans="6:16">
      <c r="F8444" s="76"/>
      <c r="G8444" s="117"/>
      <c r="I8444" s="81"/>
      <c r="L8444" s="117"/>
      <c r="P8444" s="81"/>
    </row>
    <row r="8445" spans="6:16">
      <c r="F8445" s="76"/>
      <c r="G8445" s="117"/>
      <c r="I8445" s="81"/>
      <c r="L8445" s="117"/>
      <c r="P8445" s="81"/>
    </row>
    <row r="8446" spans="6:16">
      <c r="F8446" s="76"/>
      <c r="G8446" s="117"/>
      <c r="I8446" s="81"/>
      <c r="L8446" s="117"/>
      <c r="P8446" s="81"/>
    </row>
    <row r="8447" spans="6:16">
      <c r="F8447" s="76"/>
      <c r="G8447" s="117"/>
      <c r="I8447" s="81"/>
      <c r="L8447" s="117"/>
      <c r="P8447" s="81"/>
    </row>
    <row r="8448" spans="6:16">
      <c r="F8448" s="76"/>
      <c r="G8448" s="117"/>
      <c r="I8448" s="81"/>
      <c r="L8448" s="117"/>
      <c r="P8448" s="81"/>
    </row>
    <row r="8449" spans="6:16">
      <c r="F8449" s="76"/>
      <c r="G8449" s="117"/>
      <c r="I8449" s="81"/>
      <c r="L8449" s="117"/>
      <c r="P8449" s="81"/>
    </row>
    <row r="8450" spans="6:16">
      <c r="F8450" s="76"/>
      <c r="G8450" s="117"/>
      <c r="I8450" s="81"/>
      <c r="L8450" s="117"/>
      <c r="P8450" s="81"/>
    </row>
    <row r="8451" spans="6:16">
      <c r="F8451" s="76"/>
      <c r="G8451" s="117"/>
      <c r="I8451" s="81"/>
      <c r="L8451" s="117"/>
      <c r="P8451" s="81"/>
    </row>
    <row r="8452" spans="6:16">
      <c r="F8452" s="76"/>
      <c r="G8452" s="117"/>
      <c r="I8452" s="81"/>
      <c r="L8452" s="117"/>
      <c r="P8452" s="81"/>
    </row>
    <row r="8453" spans="6:16">
      <c r="F8453" s="76"/>
      <c r="G8453" s="117"/>
      <c r="I8453" s="81"/>
      <c r="L8453" s="117"/>
      <c r="P8453" s="81"/>
    </row>
    <row r="8454" spans="6:16">
      <c r="F8454" s="76"/>
      <c r="G8454" s="117"/>
      <c r="I8454" s="81"/>
      <c r="L8454" s="117"/>
      <c r="P8454" s="81"/>
    </row>
    <row r="8455" spans="6:16">
      <c r="F8455" s="76"/>
      <c r="G8455" s="117"/>
      <c r="I8455" s="81"/>
      <c r="L8455" s="117"/>
      <c r="P8455" s="81"/>
    </row>
    <row r="8456" spans="6:16">
      <c r="F8456" s="76"/>
      <c r="G8456" s="117"/>
      <c r="I8456" s="81"/>
      <c r="L8456" s="117"/>
      <c r="P8456" s="81"/>
    </row>
    <row r="8457" spans="6:16">
      <c r="F8457" s="76"/>
      <c r="G8457" s="117"/>
      <c r="I8457" s="81"/>
      <c r="L8457" s="117"/>
      <c r="P8457" s="81"/>
    </row>
    <row r="8458" spans="6:16">
      <c r="F8458" s="76"/>
      <c r="G8458" s="117"/>
      <c r="I8458" s="81"/>
      <c r="L8458" s="117"/>
      <c r="P8458" s="81"/>
    </row>
    <row r="8459" spans="6:16">
      <c r="F8459" s="76"/>
      <c r="G8459" s="117"/>
      <c r="I8459" s="81"/>
      <c r="L8459" s="117"/>
      <c r="P8459" s="81"/>
    </row>
    <row r="8460" spans="6:16">
      <c r="F8460" s="76"/>
      <c r="G8460" s="117"/>
      <c r="I8460" s="81"/>
      <c r="L8460" s="117"/>
      <c r="P8460" s="81"/>
    </row>
    <row r="8461" spans="6:16">
      <c r="F8461" s="76"/>
      <c r="G8461" s="117"/>
      <c r="I8461" s="81"/>
      <c r="L8461" s="117"/>
      <c r="P8461" s="81"/>
    </row>
    <row r="8462" spans="6:16">
      <c r="F8462" s="76"/>
      <c r="G8462" s="117"/>
      <c r="I8462" s="81"/>
      <c r="L8462" s="117"/>
      <c r="P8462" s="81"/>
    </row>
    <row r="8463" spans="6:16">
      <c r="F8463" s="76"/>
      <c r="G8463" s="117"/>
      <c r="I8463" s="81"/>
      <c r="L8463" s="117"/>
      <c r="P8463" s="81"/>
    </row>
    <row r="8464" spans="6:16">
      <c r="F8464" s="76"/>
      <c r="G8464" s="117"/>
      <c r="I8464" s="81"/>
      <c r="L8464" s="117"/>
      <c r="P8464" s="81"/>
    </row>
    <row r="8465" spans="6:16">
      <c r="F8465" s="76"/>
      <c r="G8465" s="117"/>
      <c r="I8465" s="81"/>
      <c r="L8465" s="117"/>
      <c r="P8465" s="81"/>
    </row>
    <row r="8466" spans="6:16">
      <c r="F8466" s="76"/>
      <c r="G8466" s="117"/>
      <c r="I8466" s="81"/>
      <c r="L8466" s="117"/>
      <c r="P8466" s="81"/>
    </row>
    <row r="8467" spans="6:16">
      <c r="F8467" s="76"/>
      <c r="G8467" s="117"/>
      <c r="I8467" s="81"/>
      <c r="L8467" s="117"/>
      <c r="P8467" s="81"/>
    </row>
    <row r="8468" spans="6:16">
      <c r="F8468" s="76"/>
      <c r="G8468" s="117"/>
      <c r="I8468" s="81"/>
      <c r="L8468" s="117"/>
      <c r="P8468" s="81"/>
    </row>
    <row r="8469" spans="6:16">
      <c r="F8469" s="76"/>
      <c r="G8469" s="117"/>
      <c r="I8469" s="81"/>
      <c r="L8469" s="117"/>
      <c r="P8469" s="81"/>
    </row>
    <row r="8470" spans="6:16">
      <c r="F8470" s="76"/>
      <c r="G8470" s="117"/>
      <c r="I8470" s="81"/>
      <c r="L8470" s="117"/>
      <c r="P8470" s="81"/>
    </row>
    <row r="8471" spans="6:16">
      <c r="F8471" s="76"/>
      <c r="G8471" s="117"/>
      <c r="I8471" s="81"/>
      <c r="L8471" s="117"/>
      <c r="P8471" s="81"/>
    </row>
    <row r="8472" spans="6:16">
      <c r="F8472" s="76"/>
      <c r="G8472" s="117"/>
      <c r="I8472" s="81"/>
      <c r="L8472" s="117"/>
      <c r="P8472" s="81"/>
    </row>
    <row r="8473" spans="6:16">
      <c r="F8473" s="76"/>
      <c r="G8473" s="117"/>
      <c r="I8473" s="81"/>
      <c r="L8473" s="117"/>
      <c r="P8473" s="81"/>
    </row>
    <row r="8474" spans="6:16">
      <c r="F8474" s="76"/>
      <c r="G8474" s="117"/>
      <c r="I8474" s="81"/>
      <c r="L8474" s="117"/>
      <c r="P8474" s="81"/>
    </row>
    <row r="8475" spans="6:16">
      <c r="F8475" s="76"/>
      <c r="G8475" s="117"/>
      <c r="I8475" s="81"/>
      <c r="L8475" s="117"/>
      <c r="P8475" s="81"/>
    </row>
    <row r="8476" spans="6:16">
      <c r="F8476" s="76"/>
      <c r="G8476" s="117"/>
      <c r="I8476" s="81"/>
      <c r="L8476" s="117"/>
      <c r="P8476" s="81"/>
    </row>
    <row r="8477" spans="6:16">
      <c r="F8477" s="76"/>
      <c r="G8477" s="117"/>
      <c r="I8477" s="81"/>
      <c r="L8477" s="117"/>
      <c r="P8477" s="81"/>
    </row>
    <row r="8478" spans="6:16">
      <c r="F8478" s="76"/>
      <c r="G8478" s="117"/>
      <c r="I8478" s="81"/>
      <c r="L8478" s="117"/>
      <c r="P8478" s="81"/>
    </row>
    <row r="8479" spans="6:16">
      <c r="F8479" s="76"/>
      <c r="G8479" s="117"/>
      <c r="I8479" s="81"/>
      <c r="L8479" s="117"/>
      <c r="P8479" s="81"/>
    </row>
    <row r="8480" spans="6:16">
      <c r="F8480" s="76"/>
      <c r="G8480" s="117"/>
      <c r="I8480" s="81"/>
      <c r="L8480" s="117"/>
      <c r="P8480" s="81"/>
    </row>
    <row r="8481" spans="6:16">
      <c r="F8481" s="76"/>
      <c r="G8481" s="117"/>
      <c r="I8481" s="81"/>
      <c r="L8481" s="117"/>
      <c r="P8481" s="81"/>
    </row>
    <row r="8482" spans="6:16">
      <c r="F8482" s="76"/>
      <c r="G8482" s="117"/>
      <c r="I8482" s="81"/>
      <c r="L8482" s="117"/>
      <c r="P8482" s="81"/>
    </row>
    <row r="8483" spans="6:16">
      <c r="F8483" s="76"/>
      <c r="G8483" s="117"/>
      <c r="I8483" s="81"/>
      <c r="L8483" s="117"/>
      <c r="P8483" s="81"/>
    </row>
    <row r="8484" spans="6:16">
      <c r="F8484" s="76"/>
      <c r="G8484" s="117"/>
      <c r="I8484" s="81"/>
      <c r="L8484" s="117"/>
      <c r="P8484" s="81"/>
    </row>
    <row r="8485" spans="6:16">
      <c r="F8485" s="76"/>
      <c r="G8485" s="117"/>
      <c r="I8485" s="81"/>
      <c r="L8485" s="117"/>
      <c r="P8485" s="81"/>
    </row>
    <row r="8486" spans="6:16">
      <c r="F8486" s="76"/>
      <c r="G8486" s="117"/>
      <c r="I8486" s="81"/>
      <c r="L8486" s="117"/>
      <c r="P8486" s="81"/>
    </row>
    <row r="8487" spans="6:16">
      <c r="F8487" s="76"/>
      <c r="G8487" s="117"/>
      <c r="I8487" s="81"/>
      <c r="L8487" s="117"/>
      <c r="P8487" s="81"/>
    </row>
    <row r="8488" spans="6:16">
      <c r="F8488" s="76"/>
      <c r="G8488" s="117"/>
      <c r="I8488" s="81"/>
      <c r="L8488" s="117"/>
      <c r="P8488" s="81"/>
    </row>
    <row r="8489" spans="6:16">
      <c r="F8489" s="76"/>
      <c r="G8489" s="117"/>
      <c r="I8489" s="81"/>
      <c r="L8489" s="117"/>
      <c r="P8489" s="81"/>
    </row>
    <row r="8490" spans="6:16">
      <c r="F8490" s="76"/>
      <c r="G8490" s="117"/>
      <c r="I8490" s="81"/>
      <c r="L8490" s="117"/>
      <c r="P8490" s="81"/>
    </row>
    <row r="8491" spans="6:16">
      <c r="F8491" s="76"/>
      <c r="G8491" s="117"/>
      <c r="I8491" s="81"/>
      <c r="L8491" s="117"/>
      <c r="P8491" s="81"/>
    </row>
    <row r="8492" spans="6:16">
      <c r="F8492" s="76"/>
      <c r="G8492" s="117"/>
      <c r="I8492" s="81"/>
      <c r="L8492" s="117"/>
      <c r="P8492" s="81"/>
    </row>
    <row r="8493" spans="6:16">
      <c r="F8493" s="76"/>
      <c r="G8493" s="117"/>
      <c r="I8493" s="81"/>
      <c r="L8493" s="117"/>
      <c r="P8493" s="81"/>
    </row>
    <row r="8494" spans="6:16">
      <c r="F8494" s="76"/>
      <c r="G8494" s="117"/>
      <c r="I8494" s="81"/>
      <c r="L8494" s="117"/>
      <c r="P8494" s="81"/>
    </row>
    <row r="8495" spans="6:16">
      <c r="F8495" s="76"/>
      <c r="G8495" s="117"/>
      <c r="I8495" s="81"/>
      <c r="L8495" s="117"/>
      <c r="P8495" s="81"/>
    </row>
    <row r="8496" spans="6:16">
      <c r="F8496" s="76"/>
      <c r="G8496" s="117"/>
      <c r="I8496" s="81"/>
      <c r="L8496" s="117"/>
      <c r="P8496" s="81"/>
    </row>
    <row r="8497" spans="6:16">
      <c r="F8497" s="76"/>
      <c r="G8497" s="117"/>
      <c r="I8497" s="81"/>
      <c r="L8497" s="117"/>
      <c r="P8497" s="81"/>
    </row>
    <row r="8498" spans="6:16">
      <c r="F8498" s="76"/>
      <c r="G8498" s="117"/>
      <c r="I8498" s="81"/>
      <c r="L8498" s="117"/>
      <c r="P8498" s="81"/>
    </row>
    <row r="8499" spans="6:16">
      <c r="F8499" s="76"/>
      <c r="G8499" s="117"/>
      <c r="I8499" s="81"/>
      <c r="L8499" s="117"/>
      <c r="P8499" s="81"/>
    </row>
    <row r="8500" spans="6:16">
      <c r="F8500" s="76"/>
      <c r="G8500" s="117"/>
      <c r="I8500" s="81"/>
      <c r="L8500" s="117"/>
      <c r="P8500" s="81"/>
    </row>
    <row r="8501" spans="6:16">
      <c r="F8501" s="76"/>
      <c r="G8501" s="117"/>
      <c r="I8501" s="81"/>
      <c r="L8501" s="117"/>
      <c r="P8501" s="81"/>
    </row>
    <row r="8502" spans="6:16">
      <c r="F8502" s="76"/>
      <c r="G8502" s="117"/>
      <c r="I8502" s="81"/>
      <c r="L8502" s="117"/>
      <c r="P8502" s="81"/>
    </row>
    <row r="8503" spans="6:16">
      <c r="F8503" s="76"/>
      <c r="G8503" s="117"/>
      <c r="I8503" s="81"/>
      <c r="L8503" s="117"/>
      <c r="P8503" s="81"/>
    </row>
    <row r="8504" spans="6:16">
      <c r="F8504" s="76"/>
      <c r="G8504" s="117"/>
      <c r="I8504" s="81"/>
      <c r="L8504" s="117"/>
      <c r="P8504" s="81"/>
    </row>
    <row r="8505" spans="6:16">
      <c r="F8505" s="76"/>
      <c r="G8505" s="117"/>
      <c r="I8505" s="81"/>
      <c r="L8505" s="117"/>
      <c r="P8505" s="81"/>
    </row>
    <row r="8506" spans="6:16">
      <c r="F8506" s="76"/>
      <c r="G8506" s="117"/>
      <c r="I8506" s="81"/>
      <c r="L8506" s="117"/>
      <c r="P8506" s="81"/>
    </row>
    <row r="8507" spans="6:16">
      <c r="F8507" s="76"/>
      <c r="G8507" s="117"/>
      <c r="I8507" s="81"/>
      <c r="L8507" s="117"/>
      <c r="P8507" s="81"/>
    </row>
    <row r="8508" spans="6:16">
      <c r="F8508" s="76"/>
      <c r="G8508" s="117"/>
      <c r="I8508" s="81"/>
      <c r="L8508" s="117"/>
      <c r="P8508" s="81"/>
    </row>
    <row r="8509" spans="6:16">
      <c r="F8509" s="76"/>
      <c r="G8509" s="117"/>
      <c r="I8509" s="81"/>
      <c r="L8509" s="117"/>
      <c r="P8509" s="81"/>
    </row>
    <row r="8510" spans="6:16">
      <c r="F8510" s="76"/>
      <c r="G8510" s="117"/>
      <c r="I8510" s="81"/>
      <c r="L8510" s="117"/>
      <c r="P8510" s="81"/>
    </row>
    <row r="8511" spans="6:16">
      <c r="F8511" s="76"/>
      <c r="G8511" s="117"/>
      <c r="I8511" s="81"/>
      <c r="L8511" s="117"/>
      <c r="P8511" s="81"/>
    </row>
    <row r="8512" spans="6:16">
      <c r="F8512" s="76"/>
      <c r="G8512" s="117"/>
      <c r="I8512" s="81"/>
      <c r="L8512" s="117"/>
      <c r="P8512" s="81"/>
    </row>
    <row r="8513" spans="6:16">
      <c r="F8513" s="76"/>
      <c r="G8513" s="117"/>
      <c r="I8513" s="81"/>
      <c r="L8513" s="117"/>
      <c r="P8513" s="81"/>
    </row>
    <row r="8514" spans="6:16">
      <c r="F8514" s="76"/>
      <c r="G8514" s="117"/>
      <c r="I8514" s="81"/>
      <c r="L8514" s="117"/>
      <c r="P8514" s="81"/>
    </row>
    <row r="8515" spans="6:16">
      <c r="F8515" s="76"/>
      <c r="G8515" s="117"/>
      <c r="I8515" s="81"/>
      <c r="L8515" s="117"/>
      <c r="P8515" s="81"/>
    </row>
    <row r="8516" spans="6:16">
      <c r="F8516" s="76"/>
      <c r="G8516" s="117"/>
      <c r="I8516" s="81"/>
      <c r="L8516" s="117"/>
      <c r="P8516" s="81"/>
    </row>
    <row r="8517" spans="6:16">
      <c r="F8517" s="76"/>
      <c r="G8517" s="117"/>
      <c r="I8517" s="81"/>
      <c r="L8517" s="117"/>
      <c r="P8517" s="81"/>
    </row>
    <row r="8518" spans="6:16">
      <c r="F8518" s="76"/>
      <c r="G8518" s="117"/>
      <c r="I8518" s="81"/>
      <c r="L8518" s="117"/>
      <c r="P8518" s="81"/>
    </row>
    <row r="8519" spans="6:16">
      <c r="F8519" s="76"/>
      <c r="G8519" s="117"/>
      <c r="I8519" s="81"/>
      <c r="L8519" s="117"/>
      <c r="P8519" s="81"/>
    </row>
    <row r="8520" spans="6:16">
      <c r="F8520" s="76"/>
      <c r="G8520" s="117"/>
      <c r="I8520" s="81"/>
      <c r="L8520" s="117"/>
      <c r="P8520" s="81"/>
    </row>
    <row r="8521" spans="6:16">
      <c r="F8521" s="76"/>
      <c r="G8521" s="117"/>
      <c r="I8521" s="81"/>
      <c r="L8521" s="117"/>
      <c r="P8521" s="81"/>
    </row>
    <row r="8522" spans="6:16">
      <c r="F8522" s="76"/>
      <c r="G8522" s="117"/>
      <c r="I8522" s="81"/>
      <c r="L8522" s="117"/>
      <c r="P8522" s="81"/>
    </row>
    <row r="8523" spans="6:16">
      <c r="F8523" s="76"/>
      <c r="G8523" s="117"/>
      <c r="I8523" s="81"/>
      <c r="L8523" s="117"/>
      <c r="P8523" s="81"/>
    </row>
    <row r="8524" spans="6:16">
      <c r="F8524" s="76"/>
      <c r="G8524" s="117"/>
      <c r="I8524" s="81"/>
      <c r="L8524" s="117"/>
      <c r="P8524" s="81"/>
    </row>
    <row r="8525" spans="6:16">
      <c r="F8525" s="76"/>
      <c r="G8525" s="117"/>
      <c r="I8525" s="81"/>
      <c r="L8525" s="117"/>
      <c r="P8525" s="81"/>
    </row>
    <row r="8526" spans="6:16">
      <c r="F8526" s="76"/>
      <c r="G8526" s="117"/>
      <c r="I8526" s="81"/>
      <c r="L8526" s="117"/>
      <c r="P8526" s="81"/>
    </row>
    <row r="8527" spans="6:16">
      <c r="F8527" s="76"/>
      <c r="G8527" s="117"/>
      <c r="I8527" s="81"/>
      <c r="L8527" s="117"/>
      <c r="P8527" s="81"/>
    </row>
    <row r="8528" spans="6:16">
      <c r="F8528" s="76"/>
      <c r="G8528" s="117"/>
      <c r="I8528" s="81"/>
      <c r="L8528" s="117"/>
      <c r="P8528" s="81"/>
    </row>
    <row r="8529" spans="6:16">
      <c r="F8529" s="76"/>
      <c r="G8529" s="117"/>
      <c r="I8529" s="81"/>
      <c r="L8529" s="117"/>
      <c r="P8529" s="81"/>
    </row>
    <row r="8530" spans="6:16">
      <c r="F8530" s="76"/>
      <c r="G8530" s="117"/>
      <c r="I8530" s="81"/>
      <c r="L8530" s="117"/>
      <c r="P8530" s="81"/>
    </row>
    <row r="8531" spans="6:16">
      <c r="F8531" s="76"/>
      <c r="G8531" s="117"/>
      <c r="I8531" s="81"/>
      <c r="L8531" s="117"/>
      <c r="P8531" s="81"/>
    </row>
    <row r="8532" spans="6:16">
      <c r="F8532" s="76"/>
      <c r="G8532" s="117"/>
      <c r="I8532" s="81"/>
      <c r="L8532" s="117"/>
      <c r="P8532" s="81"/>
    </row>
    <row r="8533" spans="6:16">
      <c r="F8533" s="76"/>
      <c r="G8533" s="117"/>
      <c r="I8533" s="81"/>
      <c r="L8533" s="117"/>
      <c r="P8533" s="81"/>
    </row>
    <row r="8534" spans="6:16">
      <c r="F8534" s="76"/>
      <c r="G8534" s="117"/>
      <c r="I8534" s="81"/>
      <c r="L8534" s="117"/>
      <c r="P8534" s="81"/>
    </row>
    <row r="8535" spans="6:16">
      <c r="F8535" s="76"/>
      <c r="G8535" s="117"/>
      <c r="I8535" s="81"/>
      <c r="L8535" s="117"/>
      <c r="P8535" s="81"/>
    </row>
    <row r="8536" spans="6:16">
      <c r="F8536" s="76"/>
      <c r="G8536" s="117"/>
      <c r="I8536" s="81"/>
      <c r="L8536" s="117"/>
      <c r="P8536" s="81"/>
    </row>
    <row r="8537" spans="6:16">
      <c r="F8537" s="76"/>
      <c r="G8537" s="117"/>
      <c r="I8537" s="81"/>
      <c r="L8537" s="117"/>
      <c r="P8537" s="81"/>
    </row>
    <row r="8538" spans="6:16">
      <c r="F8538" s="76"/>
      <c r="G8538" s="117"/>
      <c r="I8538" s="81"/>
      <c r="L8538" s="117"/>
      <c r="P8538" s="81"/>
    </row>
    <row r="8539" spans="6:16">
      <c r="F8539" s="76"/>
      <c r="G8539" s="117"/>
      <c r="I8539" s="81"/>
      <c r="L8539" s="117"/>
      <c r="P8539" s="81"/>
    </row>
    <row r="8540" spans="6:16">
      <c r="F8540" s="76"/>
      <c r="G8540" s="117"/>
      <c r="I8540" s="81"/>
      <c r="L8540" s="117"/>
      <c r="P8540" s="81"/>
    </row>
    <row r="8541" spans="6:16">
      <c r="F8541" s="76"/>
      <c r="G8541" s="117"/>
      <c r="I8541" s="81"/>
      <c r="L8541" s="117"/>
      <c r="P8541" s="81"/>
    </row>
    <row r="8542" spans="6:16">
      <c r="F8542" s="76"/>
      <c r="G8542" s="117"/>
      <c r="I8542" s="81"/>
      <c r="L8542" s="117"/>
      <c r="P8542" s="81"/>
    </row>
    <row r="8543" spans="6:16">
      <c r="F8543" s="76"/>
      <c r="G8543" s="117"/>
      <c r="I8543" s="81"/>
      <c r="L8543" s="117"/>
      <c r="P8543" s="81"/>
    </row>
    <row r="8544" spans="6:16">
      <c r="F8544" s="76"/>
      <c r="G8544" s="117"/>
      <c r="I8544" s="81"/>
      <c r="L8544" s="117"/>
      <c r="P8544" s="81"/>
    </row>
    <row r="8545" spans="6:16">
      <c r="F8545" s="76"/>
      <c r="G8545" s="117"/>
      <c r="I8545" s="81"/>
      <c r="L8545" s="117"/>
      <c r="P8545" s="81"/>
    </row>
    <row r="8546" spans="6:16">
      <c r="F8546" s="76"/>
      <c r="G8546" s="117"/>
      <c r="I8546" s="81"/>
      <c r="L8546" s="117"/>
      <c r="P8546" s="81"/>
    </row>
    <row r="8547" spans="6:16">
      <c r="F8547" s="76"/>
      <c r="G8547" s="117"/>
      <c r="I8547" s="81"/>
      <c r="L8547" s="117"/>
      <c r="P8547" s="81"/>
    </row>
    <row r="8548" spans="6:16">
      <c r="F8548" s="76"/>
      <c r="G8548" s="117"/>
      <c r="I8548" s="81"/>
      <c r="L8548" s="117"/>
      <c r="P8548" s="81"/>
    </row>
    <row r="8549" spans="6:16">
      <c r="F8549" s="76"/>
      <c r="G8549" s="117"/>
      <c r="I8549" s="81"/>
      <c r="L8549" s="117"/>
      <c r="P8549" s="81"/>
    </row>
    <row r="8550" spans="6:16">
      <c r="F8550" s="76"/>
      <c r="G8550" s="117"/>
      <c r="I8550" s="81"/>
      <c r="L8550" s="117"/>
      <c r="P8550" s="81"/>
    </row>
    <row r="8551" spans="6:16">
      <c r="F8551" s="76"/>
      <c r="G8551" s="117"/>
      <c r="I8551" s="81"/>
      <c r="L8551" s="117"/>
      <c r="P8551" s="81"/>
    </row>
    <row r="8552" spans="6:16">
      <c r="F8552" s="76"/>
      <c r="G8552" s="117"/>
      <c r="I8552" s="81"/>
      <c r="L8552" s="117"/>
      <c r="P8552" s="81"/>
    </row>
    <row r="8553" spans="6:16">
      <c r="F8553" s="76"/>
      <c r="G8553" s="117"/>
      <c r="I8553" s="81"/>
      <c r="L8553" s="117"/>
      <c r="P8553" s="81"/>
    </row>
    <row r="8554" spans="6:16">
      <c r="F8554" s="76"/>
      <c r="G8554" s="117"/>
      <c r="I8554" s="81"/>
      <c r="L8554" s="117"/>
      <c r="P8554" s="81"/>
    </row>
    <row r="8555" spans="6:16">
      <c r="F8555" s="76"/>
      <c r="G8555" s="117"/>
      <c r="I8555" s="81"/>
      <c r="L8555" s="117"/>
      <c r="P8555" s="81"/>
    </row>
    <row r="8556" spans="6:16">
      <c r="F8556" s="76"/>
      <c r="G8556" s="117"/>
      <c r="I8556" s="81"/>
      <c r="L8556" s="117"/>
      <c r="P8556" s="81"/>
    </row>
    <row r="8557" spans="6:16">
      <c r="F8557" s="76"/>
      <c r="G8557" s="117"/>
      <c r="I8557" s="81"/>
      <c r="L8557" s="117"/>
      <c r="P8557" s="81"/>
    </row>
    <row r="8558" spans="6:16">
      <c r="F8558" s="76"/>
      <c r="G8558" s="117"/>
      <c r="I8558" s="81"/>
      <c r="L8558" s="117"/>
      <c r="P8558" s="81"/>
    </row>
    <row r="8559" spans="6:16">
      <c r="F8559" s="76"/>
      <c r="G8559" s="117"/>
      <c r="I8559" s="81"/>
      <c r="L8559" s="117"/>
      <c r="P8559" s="81"/>
    </row>
    <row r="8560" spans="6:16">
      <c r="F8560" s="76"/>
      <c r="G8560" s="117"/>
      <c r="I8560" s="81"/>
      <c r="L8560" s="117"/>
      <c r="P8560" s="81"/>
    </row>
    <row r="8561" spans="6:16">
      <c r="F8561" s="76"/>
      <c r="G8561" s="117"/>
      <c r="I8561" s="81"/>
      <c r="L8561" s="117"/>
      <c r="P8561" s="81"/>
    </row>
    <row r="8562" spans="6:16">
      <c r="F8562" s="76"/>
      <c r="G8562" s="117"/>
      <c r="I8562" s="81"/>
      <c r="L8562" s="117"/>
      <c r="P8562" s="81"/>
    </row>
    <row r="8563" spans="6:16">
      <c r="F8563" s="76"/>
      <c r="G8563" s="117"/>
      <c r="I8563" s="81"/>
      <c r="L8563" s="117"/>
      <c r="P8563" s="81"/>
    </row>
    <row r="8564" spans="6:16">
      <c r="F8564" s="76"/>
      <c r="G8564" s="117"/>
      <c r="I8564" s="81"/>
      <c r="L8564" s="117"/>
      <c r="P8564" s="81"/>
    </row>
    <row r="8565" spans="6:16">
      <c r="F8565" s="76"/>
      <c r="G8565" s="117"/>
      <c r="I8565" s="81"/>
      <c r="L8565" s="117"/>
      <c r="P8565" s="81"/>
    </row>
    <row r="8566" spans="6:16">
      <c r="F8566" s="76"/>
      <c r="G8566" s="117"/>
      <c r="I8566" s="81"/>
      <c r="L8566" s="117"/>
      <c r="P8566" s="81"/>
    </row>
    <row r="8567" spans="6:16">
      <c r="F8567" s="76"/>
      <c r="G8567" s="117"/>
      <c r="I8567" s="81"/>
      <c r="L8567" s="117"/>
      <c r="P8567" s="81"/>
    </row>
    <row r="8568" spans="6:16">
      <c r="F8568" s="76"/>
      <c r="G8568" s="117"/>
      <c r="I8568" s="81"/>
      <c r="L8568" s="117"/>
      <c r="P8568" s="81"/>
    </row>
    <row r="8569" spans="6:16">
      <c r="F8569" s="76"/>
      <c r="G8569" s="117"/>
      <c r="I8569" s="81"/>
      <c r="L8569" s="117"/>
      <c r="P8569" s="81"/>
    </row>
    <row r="8570" spans="6:16">
      <c r="F8570" s="76"/>
      <c r="G8570" s="117"/>
      <c r="I8570" s="81"/>
      <c r="L8570" s="117"/>
      <c r="P8570" s="81"/>
    </row>
    <row r="8571" spans="6:16">
      <c r="F8571" s="76"/>
      <c r="G8571" s="117"/>
      <c r="I8571" s="81"/>
      <c r="L8571" s="117"/>
      <c r="P8571" s="81"/>
    </row>
    <row r="8572" spans="6:16">
      <c r="F8572" s="76"/>
      <c r="G8572" s="117"/>
      <c r="I8572" s="81"/>
      <c r="L8572" s="117"/>
      <c r="P8572" s="81"/>
    </row>
    <row r="8573" spans="6:16">
      <c r="F8573" s="76"/>
      <c r="G8573" s="117"/>
      <c r="I8573" s="81"/>
      <c r="L8573" s="117"/>
      <c r="P8573" s="81"/>
    </row>
    <row r="8574" spans="6:16">
      <c r="F8574" s="76"/>
      <c r="G8574" s="117"/>
      <c r="I8574" s="81"/>
      <c r="L8574" s="117"/>
      <c r="P8574" s="81"/>
    </row>
    <row r="8575" spans="6:16">
      <c r="F8575" s="76"/>
      <c r="G8575" s="117"/>
      <c r="I8575" s="81"/>
      <c r="L8575" s="117"/>
      <c r="P8575" s="81"/>
    </row>
    <row r="8576" spans="6:16">
      <c r="F8576" s="76"/>
      <c r="G8576" s="117"/>
      <c r="I8576" s="81"/>
      <c r="L8576" s="117"/>
      <c r="P8576" s="81"/>
    </row>
    <row r="8577" spans="6:16">
      <c r="F8577" s="76"/>
      <c r="G8577" s="117"/>
      <c r="I8577" s="81"/>
      <c r="L8577" s="117"/>
      <c r="P8577" s="81"/>
    </row>
    <row r="8578" spans="6:16">
      <c r="F8578" s="76"/>
      <c r="G8578" s="117"/>
      <c r="I8578" s="81"/>
      <c r="L8578" s="117"/>
      <c r="P8578" s="81"/>
    </row>
    <row r="8579" spans="6:16">
      <c r="F8579" s="76"/>
      <c r="G8579" s="117"/>
      <c r="I8579" s="81"/>
      <c r="L8579" s="117"/>
      <c r="P8579" s="81"/>
    </row>
    <row r="8580" spans="6:16">
      <c r="F8580" s="76"/>
      <c r="G8580" s="117"/>
      <c r="I8580" s="81"/>
      <c r="L8580" s="117"/>
      <c r="P8580" s="81"/>
    </row>
    <row r="8581" spans="6:16">
      <c r="F8581" s="76"/>
      <c r="G8581" s="117"/>
      <c r="I8581" s="81"/>
      <c r="L8581" s="117"/>
      <c r="P8581" s="81"/>
    </row>
    <row r="8582" spans="6:16">
      <c r="F8582" s="76"/>
      <c r="G8582" s="117"/>
      <c r="I8582" s="81"/>
      <c r="L8582" s="117"/>
      <c r="P8582" s="81"/>
    </row>
    <row r="8583" spans="6:16">
      <c r="F8583" s="76"/>
      <c r="G8583" s="117"/>
      <c r="I8583" s="81"/>
      <c r="L8583" s="117"/>
      <c r="P8583" s="81"/>
    </row>
    <row r="8584" spans="6:16">
      <c r="F8584" s="76"/>
      <c r="G8584" s="117"/>
      <c r="I8584" s="81"/>
      <c r="L8584" s="117"/>
      <c r="P8584" s="81"/>
    </row>
    <row r="8585" spans="6:16">
      <c r="F8585" s="76"/>
      <c r="G8585" s="117"/>
      <c r="I8585" s="81"/>
      <c r="L8585" s="117"/>
      <c r="P8585" s="81"/>
    </row>
    <row r="8586" spans="6:16">
      <c r="F8586" s="76"/>
      <c r="G8586" s="117"/>
      <c r="I8586" s="81"/>
      <c r="L8586" s="117"/>
      <c r="P8586" s="81"/>
    </row>
    <row r="8587" spans="6:16">
      <c r="F8587" s="76"/>
      <c r="G8587" s="117"/>
      <c r="I8587" s="81"/>
      <c r="L8587" s="117"/>
      <c r="P8587" s="81"/>
    </row>
    <row r="8588" spans="6:16">
      <c r="F8588" s="76"/>
      <c r="G8588" s="117"/>
      <c r="I8588" s="81"/>
      <c r="L8588" s="117"/>
      <c r="P8588" s="81"/>
    </row>
    <row r="8589" spans="6:16">
      <c r="F8589" s="76"/>
      <c r="G8589" s="117"/>
      <c r="I8589" s="81"/>
      <c r="L8589" s="117"/>
      <c r="P8589" s="81"/>
    </row>
    <row r="8590" spans="6:16">
      <c r="F8590" s="76"/>
      <c r="G8590" s="117"/>
      <c r="I8590" s="81"/>
      <c r="L8590" s="117"/>
      <c r="P8590" s="81"/>
    </row>
    <row r="8591" spans="6:16">
      <c r="F8591" s="76"/>
      <c r="G8591" s="117"/>
      <c r="I8591" s="81"/>
      <c r="L8591" s="117"/>
      <c r="P8591" s="81"/>
    </row>
    <row r="8592" spans="6:16">
      <c r="F8592" s="76"/>
      <c r="G8592" s="117"/>
      <c r="I8592" s="81"/>
      <c r="L8592" s="117"/>
      <c r="P8592" s="81"/>
    </row>
    <row r="8593" spans="6:16">
      <c r="F8593" s="76"/>
      <c r="G8593" s="117"/>
      <c r="I8593" s="81"/>
      <c r="L8593" s="117"/>
      <c r="P8593" s="81"/>
    </row>
    <row r="8594" spans="6:16">
      <c r="F8594" s="76"/>
      <c r="G8594" s="117"/>
      <c r="I8594" s="81"/>
      <c r="L8594" s="117"/>
      <c r="P8594" s="81"/>
    </row>
    <row r="8595" spans="6:16">
      <c r="F8595" s="76"/>
      <c r="G8595" s="117"/>
      <c r="I8595" s="81"/>
      <c r="L8595" s="117"/>
      <c r="P8595" s="81"/>
    </row>
    <row r="8596" spans="6:16">
      <c r="F8596" s="76"/>
      <c r="G8596" s="117"/>
      <c r="I8596" s="81"/>
      <c r="L8596" s="117"/>
      <c r="P8596" s="81"/>
    </row>
    <row r="8597" spans="6:16">
      <c r="F8597" s="76"/>
      <c r="G8597" s="117"/>
      <c r="I8597" s="81"/>
      <c r="L8597" s="117"/>
      <c r="P8597" s="81"/>
    </row>
    <row r="8598" spans="6:16">
      <c r="F8598" s="76"/>
      <c r="G8598" s="117"/>
      <c r="I8598" s="81"/>
      <c r="L8598" s="117"/>
      <c r="P8598" s="81"/>
    </row>
    <row r="8599" spans="6:16">
      <c r="F8599" s="76"/>
      <c r="G8599" s="117"/>
      <c r="I8599" s="81"/>
      <c r="L8599" s="117"/>
      <c r="P8599" s="81"/>
    </row>
    <row r="8600" spans="6:16">
      <c r="F8600" s="76"/>
      <c r="G8600" s="117"/>
      <c r="I8600" s="81"/>
      <c r="L8600" s="117"/>
      <c r="P8600" s="81"/>
    </row>
    <row r="8601" spans="6:16">
      <c r="F8601" s="76"/>
      <c r="G8601" s="117"/>
      <c r="I8601" s="81"/>
      <c r="L8601" s="117"/>
      <c r="P8601" s="81"/>
    </row>
    <row r="8602" spans="6:16">
      <c r="F8602" s="76"/>
      <c r="G8602" s="117"/>
      <c r="I8602" s="81"/>
      <c r="L8602" s="117"/>
      <c r="P8602" s="81"/>
    </row>
    <row r="8603" spans="6:16">
      <c r="F8603" s="76"/>
      <c r="G8603" s="117"/>
      <c r="I8603" s="81"/>
      <c r="L8603" s="117"/>
      <c r="P8603" s="81"/>
    </row>
    <row r="8604" spans="6:16">
      <c r="F8604" s="76"/>
      <c r="G8604" s="117"/>
      <c r="I8604" s="81"/>
      <c r="L8604" s="117"/>
      <c r="P8604" s="81"/>
    </row>
    <row r="8605" spans="6:16">
      <c r="F8605" s="76"/>
      <c r="G8605" s="117"/>
      <c r="I8605" s="81"/>
      <c r="L8605" s="117"/>
      <c r="P8605" s="81"/>
    </row>
    <row r="8606" spans="6:16">
      <c r="F8606" s="76"/>
      <c r="G8606" s="117"/>
      <c r="I8606" s="81"/>
      <c r="L8606" s="117"/>
      <c r="P8606" s="81"/>
    </row>
    <row r="8607" spans="6:16">
      <c r="F8607" s="76"/>
      <c r="G8607" s="117"/>
      <c r="I8607" s="81"/>
      <c r="L8607" s="117"/>
      <c r="P8607" s="81"/>
    </row>
    <row r="8608" spans="6:16">
      <c r="F8608" s="76"/>
      <c r="G8608" s="117"/>
      <c r="I8608" s="81"/>
      <c r="L8608" s="117"/>
      <c r="P8608" s="81"/>
    </row>
    <row r="8609" spans="6:16">
      <c r="F8609" s="76"/>
      <c r="G8609" s="117"/>
      <c r="I8609" s="81"/>
      <c r="L8609" s="117"/>
      <c r="P8609" s="81"/>
    </row>
    <row r="8610" spans="6:16">
      <c r="F8610" s="76"/>
      <c r="G8610" s="117"/>
      <c r="I8610" s="81"/>
      <c r="L8610" s="117"/>
      <c r="P8610" s="81"/>
    </row>
    <row r="8611" spans="6:16">
      <c r="F8611" s="76"/>
      <c r="G8611" s="117"/>
      <c r="I8611" s="81"/>
      <c r="L8611" s="117"/>
      <c r="P8611" s="81"/>
    </row>
    <row r="8612" spans="6:16">
      <c r="F8612" s="76"/>
      <c r="G8612" s="117"/>
      <c r="I8612" s="81"/>
      <c r="L8612" s="117"/>
      <c r="P8612" s="81"/>
    </row>
    <row r="8613" spans="6:16">
      <c r="F8613" s="76"/>
      <c r="G8613" s="117"/>
      <c r="I8613" s="81"/>
      <c r="L8613" s="117"/>
      <c r="P8613" s="81"/>
    </row>
    <row r="8614" spans="6:16">
      <c r="F8614" s="76"/>
      <c r="G8614" s="117"/>
      <c r="I8614" s="81"/>
      <c r="L8614" s="117"/>
      <c r="P8614" s="81"/>
    </row>
    <row r="8615" spans="6:16">
      <c r="F8615" s="76"/>
      <c r="G8615" s="117"/>
      <c r="I8615" s="81"/>
      <c r="L8615" s="117"/>
      <c r="P8615" s="81"/>
    </row>
    <row r="8616" spans="6:16">
      <c r="F8616" s="76"/>
      <c r="G8616" s="117"/>
      <c r="I8616" s="81"/>
      <c r="L8616" s="117"/>
      <c r="P8616" s="81"/>
    </row>
    <row r="8617" spans="6:16">
      <c r="F8617" s="76"/>
      <c r="G8617" s="117"/>
      <c r="I8617" s="81"/>
      <c r="L8617" s="117"/>
      <c r="P8617" s="81"/>
    </row>
    <row r="8618" spans="6:16">
      <c r="F8618" s="76"/>
      <c r="G8618" s="117"/>
      <c r="I8618" s="81"/>
      <c r="L8618" s="117"/>
      <c r="P8618" s="81"/>
    </row>
    <row r="8619" spans="6:16">
      <c r="F8619" s="76"/>
      <c r="G8619" s="117"/>
      <c r="I8619" s="81"/>
      <c r="L8619" s="117"/>
      <c r="P8619" s="81"/>
    </row>
    <row r="8620" spans="6:16">
      <c r="F8620" s="76"/>
      <c r="G8620" s="117"/>
      <c r="I8620" s="81"/>
      <c r="L8620" s="117"/>
      <c r="P8620" s="81"/>
    </row>
    <row r="8621" spans="6:16">
      <c r="F8621" s="76"/>
      <c r="G8621" s="117"/>
      <c r="I8621" s="81"/>
      <c r="L8621" s="117"/>
      <c r="P8621" s="81"/>
    </row>
    <row r="8622" spans="6:16">
      <c r="F8622" s="76"/>
      <c r="G8622" s="117"/>
      <c r="I8622" s="81"/>
      <c r="L8622" s="117"/>
      <c r="P8622" s="81"/>
    </row>
    <row r="8623" spans="6:16">
      <c r="F8623" s="76"/>
      <c r="G8623" s="117"/>
      <c r="I8623" s="81"/>
      <c r="L8623" s="117"/>
      <c r="P8623" s="81"/>
    </row>
    <row r="8624" spans="6:16">
      <c r="F8624" s="76"/>
      <c r="G8624" s="117"/>
      <c r="I8624" s="81"/>
      <c r="L8624" s="117"/>
      <c r="P8624" s="81"/>
    </row>
    <row r="8625" spans="6:16">
      <c r="F8625" s="76"/>
      <c r="G8625" s="117"/>
      <c r="I8625" s="81"/>
      <c r="L8625" s="117"/>
      <c r="P8625" s="81"/>
    </row>
    <row r="8626" spans="6:16">
      <c r="F8626" s="76"/>
      <c r="G8626" s="117"/>
      <c r="I8626" s="81"/>
      <c r="L8626" s="117"/>
      <c r="P8626" s="81"/>
    </row>
    <row r="8627" spans="6:16">
      <c r="F8627" s="76"/>
      <c r="G8627" s="117"/>
      <c r="I8627" s="81"/>
      <c r="L8627" s="117"/>
      <c r="P8627" s="81"/>
    </row>
    <row r="8628" spans="6:16">
      <c r="F8628" s="76"/>
      <c r="G8628" s="117"/>
      <c r="I8628" s="81"/>
      <c r="L8628" s="117"/>
      <c r="P8628" s="81"/>
    </row>
    <row r="8629" spans="6:16">
      <c r="F8629" s="76"/>
      <c r="G8629" s="117"/>
      <c r="I8629" s="81"/>
      <c r="L8629" s="117"/>
      <c r="P8629" s="81"/>
    </row>
    <row r="8630" spans="6:16">
      <c r="F8630" s="76"/>
      <c r="G8630" s="117"/>
      <c r="I8630" s="81"/>
      <c r="L8630" s="117"/>
      <c r="P8630" s="81"/>
    </row>
    <row r="8631" spans="6:16">
      <c r="F8631" s="76"/>
      <c r="G8631" s="117"/>
      <c r="I8631" s="81"/>
      <c r="L8631" s="117"/>
      <c r="P8631" s="81"/>
    </row>
    <row r="8632" spans="6:16">
      <c r="F8632" s="76"/>
      <c r="G8632" s="117"/>
      <c r="I8632" s="81"/>
      <c r="L8632" s="117"/>
      <c r="P8632" s="81"/>
    </row>
    <row r="8633" spans="6:16">
      <c r="F8633" s="76"/>
      <c r="G8633" s="117"/>
      <c r="I8633" s="81"/>
      <c r="L8633" s="117"/>
      <c r="P8633" s="81"/>
    </row>
    <row r="8634" spans="6:16">
      <c r="F8634" s="76"/>
      <c r="G8634" s="117"/>
      <c r="I8634" s="81"/>
      <c r="L8634" s="117"/>
      <c r="P8634" s="81"/>
    </row>
    <row r="8635" spans="6:16">
      <c r="F8635" s="76"/>
      <c r="G8635" s="117"/>
      <c r="I8635" s="81"/>
      <c r="L8635" s="117"/>
      <c r="P8635" s="81"/>
    </row>
    <row r="8636" spans="6:16">
      <c r="F8636" s="76"/>
      <c r="G8636" s="117"/>
      <c r="I8636" s="81"/>
      <c r="L8636" s="117"/>
      <c r="P8636" s="81"/>
    </row>
    <row r="8637" spans="6:16">
      <c r="F8637" s="76"/>
      <c r="G8637" s="117"/>
      <c r="I8637" s="81"/>
      <c r="L8637" s="117"/>
      <c r="P8637" s="81"/>
    </row>
    <row r="8638" spans="6:16">
      <c r="F8638" s="76"/>
      <c r="G8638" s="117"/>
      <c r="I8638" s="81"/>
      <c r="L8638" s="117"/>
      <c r="P8638" s="81"/>
    </row>
    <row r="8639" spans="6:16">
      <c r="F8639" s="76"/>
      <c r="G8639" s="117"/>
      <c r="I8639" s="81"/>
      <c r="L8639" s="117"/>
      <c r="P8639" s="81"/>
    </row>
    <row r="8640" spans="6:16">
      <c r="F8640" s="76"/>
      <c r="G8640" s="117"/>
      <c r="I8640" s="81"/>
      <c r="L8640" s="117"/>
      <c r="P8640" s="81"/>
    </row>
    <row r="8641" spans="6:16">
      <c r="F8641" s="76"/>
      <c r="G8641" s="117"/>
      <c r="I8641" s="81"/>
      <c r="L8641" s="117"/>
      <c r="P8641" s="81"/>
    </row>
    <row r="8642" spans="6:16">
      <c r="F8642" s="76"/>
      <c r="G8642" s="117"/>
      <c r="I8642" s="81"/>
      <c r="L8642" s="117"/>
      <c r="P8642" s="81"/>
    </row>
    <row r="8643" spans="6:16">
      <c r="F8643" s="76"/>
      <c r="G8643" s="117"/>
      <c r="I8643" s="81"/>
      <c r="L8643" s="117"/>
      <c r="P8643" s="81"/>
    </row>
    <row r="8644" spans="6:16">
      <c r="F8644" s="76"/>
      <c r="G8644" s="117"/>
      <c r="I8644" s="81"/>
      <c r="L8644" s="117"/>
      <c r="P8644" s="81"/>
    </row>
    <row r="8645" spans="6:16">
      <c r="F8645" s="76"/>
      <c r="G8645" s="117"/>
      <c r="I8645" s="81"/>
      <c r="L8645" s="117"/>
      <c r="P8645" s="81"/>
    </row>
    <row r="8646" spans="6:16">
      <c r="F8646" s="76"/>
      <c r="G8646" s="117"/>
      <c r="I8646" s="81"/>
      <c r="L8646" s="117"/>
      <c r="P8646" s="81"/>
    </row>
    <row r="8647" spans="6:16">
      <c r="F8647" s="76"/>
      <c r="G8647" s="117"/>
      <c r="I8647" s="81"/>
      <c r="L8647" s="117"/>
      <c r="P8647" s="81"/>
    </row>
    <row r="8648" spans="6:16">
      <c r="F8648" s="76"/>
      <c r="G8648" s="117"/>
      <c r="I8648" s="81"/>
      <c r="L8648" s="117"/>
      <c r="P8648" s="81"/>
    </row>
    <row r="8649" spans="6:16">
      <c r="F8649" s="76"/>
      <c r="G8649" s="117"/>
      <c r="I8649" s="81"/>
      <c r="L8649" s="117"/>
      <c r="P8649" s="81"/>
    </row>
    <row r="8650" spans="6:16">
      <c r="F8650" s="76"/>
      <c r="G8650" s="117"/>
      <c r="I8650" s="81"/>
      <c r="L8650" s="117"/>
      <c r="P8650" s="81"/>
    </row>
    <row r="8651" spans="6:16">
      <c r="F8651" s="76"/>
      <c r="G8651" s="117"/>
      <c r="I8651" s="81"/>
      <c r="L8651" s="117"/>
      <c r="P8651" s="81"/>
    </row>
    <row r="8652" spans="6:16">
      <c r="F8652" s="76"/>
      <c r="G8652" s="117"/>
      <c r="I8652" s="81"/>
      <c r="L8652" s="117"/>
      <c r="P8652" s="81"/>
    </row>
    <row r="8653" spans="6:16">
      <c r="F8653" s="76"/>
      <c r="G8653" s="117"/>
      <c r="I8653" s="81"/>
      <c r="L8653" s="117"/>
      <c r="P8653" s="81"/>
    </row>
    <row r="8654" spans="6:16">
      <c r="F8654" s="76"/>
      <c r="G8654" s="117"/>
      <c r="I8654" s="81"/>
      <c r="L8654" s="117"/>
      <c r="P8654" s="81"/>
    </row>
    <row r="8655" spans="6:16">
      <c r="F8655" s="76"/>
      <c r="G8655" s="117"/>
      <c r="I8655" s="81"/>
      <c r="L8655" s="117"/>
      <c r="P8655" s="81"/>
    </row>
    <row r="8656" spans="6:16">
      <c r="F8656" s="76"/>
      <c r="G8656" s="117"/>
      <c r="I8656" s="81"/>
      <c r="L8656" s="117"/>
      <c r="P8656" s="81"/>
    </row>
    <row r="8657" spans="6:16">
      <c r="F8657" s="76"/>
      <c r="G8657" s="117"/>
      <c r="I8657" s="81"/>
      <c r="L8657" s="117"/>
      <c r="P8657" s="81"/>
    </row>
    <row r="8658" spans="6:16">
      <c r="F8658" s="76"/>
      <c r="G8658" s="117"/>
      <c r="I8658" s="81"/>
      <c r="L8658" s="117"/>
      <c r="P8658" s="81"/>
    </row>
    <row r="8659" spans="6:16">
      <c r="F8659" s="76"/>
      <c r="G8659" s="117"/>
      <c r="I8659" s="81"/>
      <c r="L8659" s="117"/>
      <c r="P8659" s="81"/>
    </row>
    <row r="8660" spans="6:16">
      <c r="F8660" s="76"/>
      <c r="G8660" s="117"/>
      <c r="I8660" s="81"/>
      <c r="L8660" s="117"/>
      <c r="P8660" s="81"/>
    </row>
    <row r="8661" spans="6:16">
      <c r="F8661" s="76"/>
      <c r="G8661" s="117"/>
      <c r="I8661" s="81"/>
      <c r="L8661" s="117"/>
      <c r="P8661" s="81"/>
    </row>
    <row r="8662" spans="6:16">
      <c r="F8662" s="76"/>
      <c r="G8662" s="117"/>
      <c r="I8662" s="81"/>
      <c r="L8662" s="117"/>
      <c r="P8662" s="81"/>
    </row>
    <row r="8663" spans="6:16">
      <c r="F8663" s="76"/>
      <c r="G8663" s="117"/>
      <c r="I8663" s="81"/>
      <c r="L8663" s="117"/>
      <c r="P8663" s="81"/>
    </row>
    <row r="8664" spans="6:16">
      <c r="F8664" s="76"/>
      <c r="G8664" s="117"/>
      <c r="I8664" s="81"/>
      <c r="L8664" s="117"/>
      <c r="P8664" s="81"/>
    </row>
    <row r="8665" spans="6:16">
      <c r="F8665" s="76"/>
      <c r="G8665" s="117"/>
      <c r="I8665" s="81"/>
      <c r="L8665" s="117"/>
      <c r="P8665" s="81"/>
    </row>
    <row r="8666" spans="6:16">
      <c r="F8666" s="76"/>
      <c r="G8666" s="117"/>
      <c r="I8666" s="81"/>
      <c r="L8666" s="117"/>
      <c r="P8666" s="81"/>
    </row>
    <row r="8667" spans="6:16">
      <c r="F8667" s="76"/>
      <c r="G8667" s="117"/>
      <c r="I8667" s="81"/>
      <c r="L8667" s="117"/>
      <c r="P8667" s="81"/>
    </row>
    <row r="8668" spans="6:16">
      <c r="F8668" s="76"/>
      <c r="G8668" s="117"/>
      <c r="I8668" s="81"/>
      <c r="L8668" s="117"/>
      <c r="P8668" s="81"/>
    </row>
    <row r="8669" spans="6:16">
      <c r="F8669" s="76"/>
      <c r="G8669" s="117"/>
      <c r="I8669" s="81"/>
      <c r="L8669" s="117"/>
      <c r="P8669" s="81"/>
    </row>
    <row r="8670" spans="6:16">
      <c r="F8670" s="76"/>
      <c r="G8670" s="117"/>
      <c r="I8670" s="81"/>
      <c r="L8670" s="117"/>
      <c r="P8670" s="81"/>
    </row>
    <row r="8671" spans="6:16">
      <c r="F8671" s="76"/>
      <c r="G8671" s="117"/>
      <c r="I8671" s="81"/>
      <c r="L8671" s="117"/>
      <c r="P8671" s="81"/>
    </row>
    <row r="8672" spans="6:16">
      <c r="F8672" s="76"/>
      <c r="G8672" s="117"/>
      <c r="I8672" s="81"/>
      <c r="L8672" s="117"/>
      <c r="P8672" s="81"/>
    </row>
    <row r="8673" spans="6:16">
      <c r="F8673" s="76"/>
      <c r="G8673" s="117"/>
      <c r="I8673" s="81"/>
      <c r="L8673" s="117"/>
      <c r="P8673" s="81"/>
    </row>
    <row r="8674" spans="6:16">
      <c r="F8674" s="76"/>
      <c r="G8674" s="117"/>
      <c r="I8674" s="81"/>
      <c r="L8674" s="117"/>
      <c r="P8674" s="81"/>
    </row>
    <row r="8675" spans="6:16">
      <c r="F8675" s="76"/>
      <c r="G8675" s="117"/>
      <c r="I8675" s="81"/>
      <c r="L8675" s="117"/>
      <c r="P8675" s="81"/>
    </row>
    <row r="8676" spans="6:16">
      <c r="F8676" s="76"/>
      <c r="G8676" s="117"/>
      <c r="I8676" s="81"/>
      <c r="L8676" s="117"/>
      <c r="P8676" s="81"/>
    </row>
    <row r="8677" spans="6:16">
      <c r="F8677" s="76"/>
      <c r="G8677" s="117"/>
      <c r="I8677" s="81"/>
      <c r="L8677" s="117"/>
      <c r="P8677" s="81"/>
    </row>
    <row r="8678" spans="6:16">
      <c r="F8678" s="76"/>
      <c r="G8678" s="117"/>
      <c r="I8678" s="81"/>
      <c r="L8678" s="117"/>
      <c r="P8678" s="81"/>
    </row>
    <row r="8679" spans="6:16">
      <c r="F8679" s="76"/>
      <c r="G8679" s="117"/>
      <c r="I8679" s="81"/>
      <c r="L8679" s="117"/>
      <c r="P8679" s="81"/>
    </row>
    <row r="8680" spans="6:16">
      <c r="F8680" s="76"/>
      <c r="G8680" s="117"/>
      <c r="I8680" s="81"/>
      <c r="L8680" s="117"/>
      <c r="P8680" s="81"/>
    </row>
    <row r="8681" spans="6:16">
      <c r="F8681" s="76"/>
      <c r="G8681" s="117"/>
      <c r="I8681" s="81"/>
      <c r="L8681" s="117"/>
      <c r="P8681" s="81"/>
    </row>
    <row r="8682" spans="6:16">
      <c r="F8682" s="76"/>
      <c r="G8682" s="117"/>
      <c r="I8682" s="81"/>
      <c r="L8682" s="117"/>
      <c r="P8682" s="81"/>
    </row>
    <row r="8683" spans="6:16">
      <c r="F8683" s="76"/>
      <c r="G8683" s="117"/>
      <c r="I8683" s="81"/>
      <c r="L8683" s="117"/>
      <c r="P8683" s="81"/>
    </row>
    <row r="8684" spans="6:16">
      <c r="F8684" s="76"/>
      <c r="G8684" s="117"/>
      <c r="I8684" s="81"/>
      <c r="L8684" s="117"/>
      <c r="P8684" s="81"/>
    </row>
    <row r="8685" spans="6:16">
      <c r="F8685" s="76"/>
      <c r="G8685" s="117"/>
      <c r="I8685" s="81"/>
      <c r="L8685" s="117"/>
      <c r="P8685" s="81"/>
    </row>
    <row r="8686" spans="6:16">
      <c r="F8686" s="76"/>
      <c r="G8686" s="117"/>
      <c r="I8686" s="81"/>
      <c r="L8686" s="117"/>
      <c r="P8686" s="81"/>
    </row>
    <row r="8687" spans="6:16">
      <c r="F8687" s="76"/>
      <c r="G8687" s="117"/>
      <c r="I8687" s="81"/>
      <c r="L8687" s="117"/>
      <c r="P8687" s="81"/>
    </row>
    <row r="8688" spans="6:16">
      <c r="F8688" s="76"/>
      <c r="G8688" s="117"/>
      <c r="I8688" s="81"/>
      <c r="L8688" s="117"/>
      <c r="P8688" s="81"/>
    </row>
    <row r="8689" spans="6:16">
      <c r="F8689" s="76"/>
      <c r="G8689" s="117"/>
      <c r="I8689" s="81"/>
      <c r="L8689" s="117"/>
      <c r="P8689" s="81"/>
    </row>
    <row r="8690" spans="6:16">
      <c r="F8690" s="76"/>
      <c r="G8690" s="117"/>
      <c r="I8690" s="81"/>
      <c r="L8690" s="117"/>
      <c r="P8690" s="81"/>
    </row>
    <row r="8691" spans="6:16">
      <c r="F8691" s="76"/>
      <c r="G8691" s="117"/>
      <c r="I8691" s="81"/>
      <c r="L8691" s="117"/>
      <c r="P8691" s="81"/>
    </row>
    <row r="8692" spans="6:16">
      <c r="F8692" s="76"/>
      <c r="G8692" s="117"/>
      <c r="I8692" s="81"/>
      <c r="L8692" s="117"/>
      <c r="P8692" s="81"/>
    </row>
    <row r="8693" spans="6:16">
      <c r="F8693" s="76"/>
      <c r="G8693" s="117"/>
      <c r="I8693" s="81"/>
      <c r="L8693" s="117"/>
      <c r="P8693" s="81"/>
    </row>
    <row r="8694" spans="6:16">
      <c r="F8694" s="76"/>
      <c r="G8694" s="117"/>
      <c r="I8694" s="81"/>
      <c r="L8694" s="117"/>
      <c r="P8694" s="81"/>
    </row>
    <row r="8695" spans="6:16">
      <c r="F8695" s="76"/>
      <c r="G8695" s="117"/>
      <c r="I8695" s="81"/>
      <c r="L8695" s="117"/>
      <c r="P8695" s="81"/>
    </row>
    <row r="8696" spans="6:16">
      <c r="F8696" s="76"/>
      <c r="G8696" s="117"/>
      <c r="I8696" s="81"/>
      <c r="L8696" s="117"/>
      <c r="P8696" s="81"/>
    </row>
    <row r="8697" spans="6:16">
      <c r="F8697" s="76"/>
      <c r="G8697" s="117"/>
      <c r="I8697" s="81"/>
      <c r="L8697" s="117"/>
      <c r="P8697" s="81"/>
    </row>
    <row r="8698" spans="6:16">
      <c r="F8698" s="76"/>
      <c r="G8698" s="117"/>
      <c r="I8698" s="81"/>
      <c r="L8698" s="117"/>
      <c r="P8698" s="81"/>
    </row>
    <row r="8699" spans="6:16">
      <c r="F8699" s="76"/>
      <c r="G8699" s="117"/>
      <c r="I8699" s="81"/>
      <c r="L8699" s="117"/>
      <c r="P8699" s="81"/>
    </row>
    <row r="8700" spans="6:16">
      <c r="F8700" s="76"/>
      <c r="G8700" s="117"/>
      <c r="I8700" s="81"/>
      <c r="L8700" s="117"/>
      <c r="P8700" s="81"/>
    </row>
    <row r="8701" spans="6:16">
      <c r="F8701" s="76"/>
      <c r="G8701" s="117"/>
      <c r="I8701" s="81"/>
      <c r="L8701" s="117"/>
      <c r="P8701" s="81"/>
    </row>
    <row r="8702" spans="6:16">
      <c r="F8702" s="76"/>
      <c r="G8702" s="117"/>
      <c r="I8702" s="81"/>
      <c r="L8702" s="117"/>
      <c r="P8702" s="81"/>
    </row>
    <row r="8703" spans="6:16">
      <c r="F8703" s="76"/>
      <c r="G8703" s="117"/>
      <c r="I8703" s="81"/>
      <c r="L8703" s="117"/>
      <c r="P8703" s="81"/>
    </row>
    <row r="8704" spans="6:16">
      <c r="F8704" s="76"/>
      <c r="G8704" s="117"/>
      <c r="I8704" s="81"/>
      <c r="L8704" s="117"/>
      <c r="P8704" s="81"/>
    </row>
    <row r="8705" spans="6:16">
      <c r="F8705" s="76"/>
      <c r="G8705" s="117"/>
      <c r="I8705" s="81"/>
      <c r="L8705" s="117"/>
      <c r="P8705" s="81"/>
    </row>
    <row r="8706" spans="6:16">
      <c r="F8706" s="76"/>
      <c r="G8706" s="117"/>
      <c r="I8706" s="81"/>
      <c r="L8706" s="117"/>
      <c r="P8706" s="81"/>
    </row>
    <row r="8707" spans="6:16">
      <c r="F8707" s="76"/>
      <c r="G8707" s="117"/>
      <c r="I8707" s="81"/>
      <c r="L8707" s="117"/>
      <c r="P8707" s="81"/>
    </row>
    <row r="8708" spans="6:16">
      <c r="F8708" s="76"/>
      <c r="G8708" s="117"/>
      <c r="I8708" s="81"/>
      <c r="L8708" s="117"/>
      <c r="P8708" s="81"/>
    </row>
    <row r="8709" spans="6:16">
      <c r="F8709" s="76"/>
      <c r="G8709" s="117"/>
      <c r="I8709" s="81"/>
      <c r="L8709" s="117"/>
      <c r="P8709" s="81"/>
    </row>
    <row r="8710" spans="6:16">
      <c r="F8710" s="76"/>
      <c r="G8710" s="117"/>
      <c r="I8710" s="81"/>
      <c r="L8710" s="117"/>
      <c r="P8710" s="81"/>
    </row>
    <row r="8711" spans="6:16">
      <c r="F8711" s="76"/>
      <c r="G8711" s="117"/>
      <c r="I8711" s="81"/>
      <c r="L8711" s="117"/>
      <c r="P8711" s="81"/>
    </row>
    <row r="8712" spans="6:16">
      <c r="F8712" s="76"/>
      <c r="G8712" s="117"/>
      <c r="I8712" s="81"/>
      <c r="L8712" s="117"/>
      <c r="P8712" s="81"/>
    </row>
    <row r="8713" spans="6:16">
      <c r="F8713" s="76"/>
      <c r="G8713" s="117"/>
      <c r="I8713" s="81"/>
      <c r="L8713" s="117"/>
      <c r="P8713" s="81"/>
    </row>
    <row r="8714" spans="6:16">
      <c r="F8714" s="76"/>
      <c r="G8714" s="117"/>
      <c r="I8714" s="81"/>
      <c r="L8714" s="117"/>
      <c r="P8714" s="81"/>
    </row>
    <row r="8715" spans="6:16">
      <c r="F8715" s="76"/>
      <c r="G8715" s="117"/>
      <c r="I8715" s="81"/>
      <c r="L8715" s="117"/>
      <c r="P8715" s="81"/>
    </row>
    <row r="8716" spans="6:16">
      <c r="F8716" s="76"/>
      <c r="G8716" s="117"/>
      <c r="I8716" s="81"/>
      <c r="L8716" s="117"/>
      <c r="P8716" s="81"/>
    </row>
    <row r="8717" spans="6:16">
      <c r="F8717" s="76"/>
      <c r="G8717" s="117"/>
      <c r="I8717" s="81"/>
      <c r="L8717" s="117"/>
      <c r="P8717" s="81"/>
    </row>
    <row r="8718" spans="6:16">
      <c r="F8718" s="76"/>
      <c r="G8718" s="117"/>
      <c r="I8718" s="81"/>
      <c r="L8718" s="117"/>
      <c r="P8718" s="81"/>
    </row>
    <row r="8719" spans="6:16">
      <c r="F8719" s="76"/>
      <c r="G8719" s="117"/>
      <c r="I8719" s="81"/>
      <c r="L8719" s="117"/>
      <c r="P8719" s="81"/>
    </row>
    <row r="8720" spans="6:16">
      <c r="F8720" s="76"/>
      <c r="G8720" s="117"/>
      <c r="I8720" s="81"/>
      <c r="L8720" s="117"/>
      <c r="P8720" s="81"/>
    </row>
    <row r="8721" spans="6:16">
      <c r="F8721" s="76"/>
      <c r="G8721" s="117"/>
      <c r="I8721" s="81"/>
      <c r="L8721" s="117"/>
      <c r="P8721" s="81"/>
    </row>
    <row r="8722" spans="6:16">
      <c r="F8722" s="76"/>
      <c r="G8722" s="117"/>
      <c r="I8722" s="81"/>
      <c r="L8722" s="117"/>
      <c r="P8722" s="81"/>
    </row>
    <row r="8723" spans="6:16">
      <c r="F8723" s="76"/>
      <c r="G8723" s="117"/>
      <c r="I8723" s="81"/>
      <c r="L8723" s="117"/>
      <c r="P8723" s="81"/>
    </row>
    <row r="8724" spans="6:16">
      <c r="F8724" s="76"/>
      <c r="G8724" s="117"/>
      <c r="I8724" s="81"/>
      <c r="L8724" s="117"/>
      <c r="P8724" s="81"/>
    </row>
    <row r="8725" spans="6:16">
      <c r="F8725" s="76"/>
      <c r="G8725" s="117"/>
      <c r="I8725" s="81"/>
      <c r="L8725" s="117"/>
      <c r="P8725" s="81"/>
    </row>
    <row r="8726" spans="6:16">
      <c r="F8726" s="76"/>
      <c r="G8726" s="117"/>
      <c r="I8726" s="81"/>
      <c r="L8726" s="117"/>
      <c r="P8726" s="81"/>
    </row>
    <row r="8727" spans="6:16">
      <c r="F8727" s="76"/>
      <c r="G8727" s="117"/>
      <c r="I8727" s="81"/>
      <c r="L8727" s="117"/>
      <c r="P8727" s="81"/>
    </row>
    <row r="8728" spans="6:16">
      <c r="F8728" s="76"/>
      <c r="G8728" s="117"/>
      <c r="I8728" s="81"/>
      <c r="L8728" s="117"/>
      <c r="P8728" s="81"/>
    </row>
    <row r="8729" spans="6:16">
      <c r="F8729" s="76"/>
      <c r="G8729" s="117"/>
      <c r="I8729" s="81"/>
      <c r="L8729" s="117"/>
      <c r="P8729" s="81"/>
    </row>
    <row r="8730" spans="6:16">
      <c r="F8730" s="76"/>
      <c r="G8730" s="117"/>
      <c r="I8730" s="81"/>
      <c r="L8730" s="117"/>
      <c r="P8730" s="81"/>
    </row>
    <row r="8731" spans="6:16">
      <c r="F8731" s="76"/>
      <c r="G8731" s="117"/>
      <c r="I8731" s="81"/>
      <c r="L8731" s="117"/>
      <c r="P8731" s="81"/>
    </row>
    <row r="8732" spans="6:16">
      <c r="F8732" s="76"/>
      <c r="G8732" s="117"/>
      <c r="I8732" s="81"/>
      <c r="L8732" s="117"/>
      <c r="P8732" s="81"/>
    </row>
    <row r="8733" spans="6:16">
      <c r="F8733" s="76"/>
      <c r="G8733" s="117"/>
      <c r="I8733" s="81"/>
      <c r="L8733" s="117"/>
      <c r="P8733" s="81"/>
    </row>
    <row r="8734" spans="6:16">
      <c r="F8734" s="76"/>
      <c r="G8734" s="117"/>
      <c r="I8734" s="81"/>
      <c r="L8734" s="117"/>
      <c r="P8734" s="81"/>
    </row>
    <row r="8735" spans="6:16">
      <c r="F8735" s="76"/>
      <c r="G8735" s="117"/>
      <c r="I8735" s="81"/>
      <c r="L8735" s="117"/>
      <c r="P8735" s="81"/>
    </row>
    <row r="8736" spans="6:16">
      <c r="F8736" s="76"/>
      <c r="G8736" s="117"/>
      <c r="I8736" s="81"/>
      <c r="L8736" s="117"/>
      <c r="P8736" s="81"/>
    </row>
    <row r="8737" spans="6:16">
      <c r="F8737" s="76"/>
      <c r="G8737" s="117"/>
      <c r="I8737" s="81"/>
      <c r="L8737" s="117"/>
      <c r="P8737" s="81"/>
    </row>
    <row r="8738" spans="6:16">
      <c r="F8738" s="76"/>
      <c r="G8738" s="117"/>
      <c r="I8738" s="81"/>
      <c r="L8738" s="117"/>
      <c r="P8738" s="81"/>
    </row>
    <row r="8739" spans="6:16">
      <c r="F8739" s="76"/>
      <c r="G8739" s="117"/>
      <c r="I8739" s="81"/>
      <c r="L8739" s="117"/>
      <c r="P8739" s="81"/>
    </row>
    <row r="8740" spans="6:16">
      <c r="F8740" s="76"/>
      <c r="G8740" s="117"/>
      <c r="I8740" s="81"/>
      <c r="L8740" s="117"/>
      <c r="P8740" s="81"/>
    </row>
    <row r="8741" spans="6:16">
      <c r="F8741" s="76"/>
      <c r="G8741" s="117"/>
      <c r="I8741" s="81"/>
      <c r="L8741" s="117"/>
      <c r="P8741" s="81"/>
    </row>
    <row r="8742" spans="6:16">
      <c r="F8742" s="76"/>
      <c r="G8742" s="117"/>
      <c r="I8742" s="81"/>
      <c r="L8742" s="117"/>
      <c r="P8742" s="81"/>
    </row>
    <row r="8743" spans="6:16">
      <c r="F8743" s="76"/>
      <c r="G8743" s="117"/>
      <c r="I8743" s="81"/>
      <c r="L8743" s="117"/>
      <c r="P8743" s="81"/>
    </row>
    <row r="8744" spans="6:16">
      <c r="F8744" s="76"/>
      <c r="G8744" s="117"/>
      <c r="I8744" s="81"/>
      <c r="L8744" s="117"/>
      <c r="P8744" s="81"/>
    </row>
    <row r="8745" spans="6:16">
      <c r="F8745" s="76"/>
      <c r="G8745" s="117"/>
      <c r="I8745" s="81"/>
      <c r="L8745" s="117"/>
      <c r="P8745" s="81"/>
    </row>
    <row r="8746" spans="6:16">
      <c r="F8746" s="76"/>
      <c r="G8746" s="117"/>
      <c r="I8746" s="81"/>
      <c r="L8746" s="117"/>
      <c r="P8746" s="81"/>
    </row>
    <row r="8747" spans="6:16">
      <c r="F8747" s="76"/>
      <c r="G8747" s="117"/>
      <c r="I8747" s="81"/>
      <c r="L8747" s="117"/>
      <c r="P8747" s="81"/>
    </row>
    <row r="8748" spans="6:16">
      <c r="F8748" s="76"/>
      <c r="G8748" s="117"/>
      <c r="I8748" s="81"/>
      <c r="L8748" s="117"/>
      <c r="P8748" s="81"/>
    </row>
    <row r="8749" spans="6:16">
      <c r="F8749" s="76"/>
      <c r="G8749" s="117"/>
      <c r="I8749" s="81"/>
      <c r="L8749" s="117"/>
      <c r="P8749" s="81"/>
    </row>
    <row r="8750" spans="6:16">
      <c r="F8750" s="76"/>
      <c r="G8750" s="117"/>
      <c r="I8750" s="81"/>
      <c r="L8750" s="117"/>
      <c r="P8750" s="81"/>
    </row>
    <row r="8751" spans="6:16">
      <c r="F8751" s="76"/>
      <c r="G8751" s="117"/>
      <c r="I8751" s="81"/>
      <c r="L8751" s="117"/>
      <c r="P8751" s="81"/>
    </row>
    <row r="8752" spans="6:16">
      <c r="F8752" s="76"/>
      <c r="G8752" s="117"/>
      <c r="I8752" s="81"/>
      <c r="L8752" s="117"/>
      <c r="P8752" s="81"/>
    </row>
    <row r="8753" spans="6:16">
      <c r="F8753" s="76"/>
      <c r="G8753" s="117"/>
      <c r="I8753" s="81"/>
      <c r="L8753" s="117"/>
      <c r="P8753" s="81"/>
    </row>
    <row r="8754" spans="6:16">
      <c r="F8754" s="76"/>
      <c r="G8754" s="117"/>
      <c r="I8754" s="81"/>
      <c r="L8754" s="117"/>
      <c r="P8754" s="81"/>
    </row>
    <row r="8755" spans="6:16">
      <c r="F8755" s="76"/>
      <c r="G8755" s="117"/>
      <c r="I8755" s="81"/>
      <c r="L8755" s="117"/>
      <c r="P8755" s="81"/>
    </row>
    <row r="8756" spans="6:16">
      <c r="F8756" s="76"/>
      <c r="G8756" s="117"/>
      <c r="I8756" s="81"/>
      <c r="L8756" s="117"/>
      <c r="P8756" s="81"/>
    </row>
    <row r="8757" spans="6:16">
      <c r="F8757" s="76"/>
      <c r="G8757" s="117"/>
      <c r="I8757" s="81"/>
      <c r="L8757" s="117"/>
      <c r="P8757" s="81"/>
    </row>
    <row r="8758" spans="6:16">
      <c r="F8758" s="76"/>
      <c r="G8758" s="117"/>
      <c r="I8758" s="81"/>
      <c r="L8758" s="117"/>
      <c r="P8758" s="81"/>
    </row>
    <row r="8759" spans="6:16">
      <c r="F8759" s="76"/>
      <c r="G8759" s="117"/>
      <c r="I8759" s="81"/>
      <c r="L8759" s="117"/>
      <c r="P8759" s="81"/>
    </row>
    <row r="8760" spans="6:16">
      <c r="F8760" s="76"/>
      <c r="G8760" s="117"/>
      <c r="I8760" s="81"/>
      <c r="L8760" s="117"/>
      <c r="P8760" s="81"/>
    </row>
    <row r="8761" spans="6:16">
      <c r="F8761" s="76"/>
      <c r="G8761" s="117"/>
      <c r="I8761" s="81"/>
      <c r="L8761" s="117"/>
      <c r="P8761" s="81"/>
    </row>
    <row r="8762" spans="6:16">
      <c r="F8762" s="76"/>
      <c r="G8762" s="117"/>
      <c r="I8762" s="81"/>
      <c r="L8762" s="117"/>
      <c r="P8762" s="81"/>
    </row>
    <row r="8763" spans="6:16">
      <c r="F8763" s="76"/>
      <c r="G8763" s="117"/>
      <c r="I8763" s="81"/>
      <c r="L8763" s="117"/>
      <c r="P8763" s="81"/>
    </row>
    <row r="8764" spans="6:16">
      <c r="F8764" s="76"/>
      <c r="G8764" s="117"/>
      <c r="I8764" s="81"/>
      <c r="L8764" s="117"/>
      <c r="P8764" s="81"/>
    </row>
    <row r="8765" spans="6:16">
      <c r="F8765" s="76"/>
      <c r="G8765" s="117"/>
      <c r="I8765" s="81"/>
      <c r="L8765" s="117"/>
      <c r="P8765" s="81"/>
    </row>
    <row r="8766" spans="6:16">
      <c r="F8766" s="76"/>
      <c r="G8766" s="117"/>
      <c r="I8766" s="81"/>
      <c r="L8766" s="117"/>
      <c r="P8766" s="81"/>
    </row>
    <row r="8767" spans="6:16">
      <c r="F8767" s="76"/>
      <c r="G8767" s="117"/>
      <c r="I8767" s="81"/>
      <c r="L8767" s="117"/>
      <c r="P8767" s="81"/>
    </row>
    <row r="8768" spans="6:16">
      <c r="F8768" s="76"/>
      <c r="G8768" s="117"/>
      <c r="I8768" s="81"/>
      <c r="L8768" s="117"/>
      <c r="P8768" s="81"/>
    </row>
    <row r="8769" spans="6:16">
      <c r="F8769" s="76"/>
      <c r="G8769" s="117"/>
      <c r="I8769" s="81"/>
      <c r="L8769" s="117"/>
      <c r="P8769" s="81"/>
    </row>
    <row r="8770" spans="6:16">
      <c r="F8770" s="76"/>
      <c r="G8770" s="117"/>
      <c r="I8770" s="81"/>
      <c r="L8770" s="117"/>
      <c r="P8770" s="81"/>
    </row>
    <row r="8771" spans="6:16">
      <c r="F8771" s="76"/>
      <c r="G8771" s="117"/>
      <c r="I8771" s="81"/>
      <c r="L8771" s="117"/>
      <c r="P8771" s="81"/>
    </row>
    <row r="8772" spans="6:16">
      <c r="F8772" s="76"/>
      <c r="G8772" s="117"/>
      <c r="I8772" s="81"/>
      <c r="L8772" s="117"/>
      <c r="P8772" s="81"/>
    </row>
    <row r="8773" spans="6:16">
      <c r="F8773" s="76"/>
      <c r="G8773" s="117"/>
      <c r="I8773" s="81"/>
      <c r="L8773" s="117"/>
      <c r="P8773" s="81"/>
    </row>
    <row r="8774" spans="6:16">
      <c r="F8774" s="76"/>
      <c r="G8774" s="117"/>
      <c r="I8774" s="81"/>
      <c r="L8774" s="117"/>
      <c r="P8774" s="81"/>
    </row>
    <row r="8775" spans="6:16">
      <c r="F8775" s="76"/>
      <c r="G8775" s="117"/>
      <c r="I8775" s="81"/>
      <c r="L8775" s="117"/>
      <c r="P8775" s="81"/>
    </row>
    <row r="8776" spans="6:16">
      <c r="F8776" s="76"/>
      <c r="G8776" s="117"/>
      <c r="I8776" s="81"/>
      <c r="L8776" s="117"/>
      <c r="P8776" s="81"/>
    </row>
    <row r="8777" spans="6:16">
      <c r="F8777" s="76"/>
      <c r="G8777" s="117"/>
      <c r="I8777" s="81"/>
      <c r="L8777" s="117"/>
      <c r="P8777" s="81"/>
    </row>
    <row r="8778" spans="6:16">
      <c r="F8778" s="76"/>
      <c r="G8778" s="117"/>
      <c r="I8778" s="81"/>
      <c r="L8778" s="117"/>
      <c r="P8778" s="81"/>
    </row>
    <row r="8779" spans="6:16">
      <c r="F8779" s="76"/>
      <c r="G8779" s="117"/>
      <c r="I8779" s="81"/>
      <c r="L8779" s="117"/>
      <c r="P8779" s="81"/>
    </row>
    <row r="8780" spans="6:16">
      <c r="F8780" s="76"/>
      <c r="G8780" s="117"/>
      <c r="I8780" s="81"/>
      <c r="L8780" s="117"/>
      <c r="P8780" s="81"/>
    </row>
    <row r="8781" spans="6:16">
      <c r="F8781" s="76"/>
      <c r="G8781" s="117"/>
      <c r="I8781" s="81"/>
      <c r="L8781" s="117"/>
      <c r="P8781" s="81"/>
    </row>
    <row r="8782" spans="6:16">
      <c r="F8782" s="76"/>
      <c r="G8782" s="117"/>
      <c r="I8782" s="81"/>
      <c r="L8782" s="117"/>
      <c r="P8782" s="81"/>
    </row>
    <row r="8783" spans="6:16">
      <c r="F8783" s="76"/>
      <c r="G8783" s="117"/>
      <c r="I8783" s="81"/>
      <c r="L8783" s="117"/>
      <c r="P8783" s="81"/>
    </row>
    <row r="8784" spans="6:16">
      <c r="F8784" s="76"/>
      <c r="G8784" s="117"/>
      <c r="I8784" s="81"/>
      <c r="L8784" s="117"/>
      <c r="P8784" s="81"/>
    </row>
    <row r="8785" spans="6:16">
      <c r="F8785" s="76"/>
      <c r="G8785" s="117"/>
      <c r="I8785" s="81"/>
      <c r="L8785" s="117"/>
      <c r="P8785" s="81"/>
    </row>
    <row r="8786" spans="6:16">
      <c r="F8786" s="76"/>
      <c r="G8786" s="117"/>
      <c r="I8786" s="81"/>
      <c r="L8786" s="117"/>
      <c r="P8786" s="81"/>
    </row>
    <row r="8787" spans="6:16">
      <c r="F8787" s="76"/>
      <c r="G8787" s="117"/>
      <c r="I8787" s="81"/>
      <c r="L8787" s="117"/>
      <c r="P8787" s="81"/>
    </row>
    <row r="8788" spans="6:16">
      <c r="F8788" s="76"/>
      <c r="G8788" s="117"/>
      <c r="I8788" s="81"/>
      <c r="L8788" s="117"/>
      <c r="P8788" s="81"/>
    </row>
    <row r="8789" spans="6:16">
      <c r="F8789" s="76"/>
      <c r="G8789" s="117"/>
      <c r="I8789" s="81"/>
      <c r="L8789" s="117"/>
      <c r="P8789" s="81"/>
    </row>
    <row r="8790" spans="6:16">
      <c r="F8790" s="76"/>
      <c r="G8790" s="117"/>
      <c r="I8790" s="81"/>
      <c r="L8790" s="117"/>
      <c r="P8790" s="81"/>
    </row>
    <row r="8791" spans="6:16">
      <c r="F8791" s="76"/>
      <c r="G8791" s="117"/>
      <c r="I8791" s="81"/>
      <c r="L8791" s="117"/>
      <c r="P8791" s="81"/>
    </row>
    <row r="8792" spans="6:16">
      <c r="F8792" s="76"/>
      <c r="G8792" s="117"/>
      <c r="I8792" s="81"/>
      <c r="L8792" s="117"/>
      <c r="P8792" s="81"/>
    </row>
    <row r="8793" spans="6:16">
      <c r="F8793" s="76"/>
      <c r="G8793" s="117"/>
      <c r="I8793" s="81"/>
      <c r="L8793" s="117"/>
      <c r="P8793" s="81"/>
    </row>
    <row r="8794" spans="6:16">
      <c r="F8794" s="76"/>
      <c r="G8794" s="117"/>
      <c r="I8794" s="81"/>
      <c r="L8794" s="117"/>
      <c r="P8794" s="81"/>
    </row>
    <row r="8795" spans="6:16">
      <c r="F8795" s="76"/>
      <c r="G8795" s="117"/>
      <c r="I8795" s="81"/>
      <c r="L8795" s="117"/>
      <c r="P8795" s="81"/>
    </row>
    <row r="8796" spans="6:16">
      <c r="F8796" s="76"/>
      <c r="G8796" s="117"/>
      <c r="I8796" s="81"/>
      <c r="L8796" s="117"/>
      <c r="P8796" s="81"/>
    </row>
    <row r="8797" spans="6:16">
      <c r="F8797" s="76"/>
      <c r="G8797" s="117"/>
      <c r="I8797" s="81"/>
      <c r="L8797" s="117"/>
      <c r="P8797" s="81"/>
    </row>
    <row r="8798" spans="6:16">
      <c r="F8798" s="76"/>
      <c r="G8798" s="117"/>
      <c r="I8798" s="81"/>
      <c r="L8798" s="117"/>
      <c r="P8798" s="81"/>
    </row>
    <row r="8799" spans="6:16">
      <c r="F8799" s="76"/>
      <c r="G8799" s="117"/>
      <c r="I8799" s="81"/>
      <c r="L8799" s="117"/>
      <c r="P8799" s="81"/>
    </row>
    <row r="8800" spans="6:16">
      <c r="F8800" s="76"/>
      <c r="G8800" s="117"/>
      <c r="I8800" s="81"/>
      <c r="L8800" s="117"/>
      <c r="P8800" s="81"/>
    </row>
    <row r="8801" spans="6:16">
      <c r="F8801" s="76"/>
      <c r="G8801" s="117"/>
      <c r="I8801" s="81"/>
      <c r="L8801" s="117"/>
      <c r="P8801" s="81"/>
    </row>
    <row r="8802" spans="6:16">
      <c r="F8802" s="76"/>
      <c r="G8802" s="117"/>
      <c r="I8802" s="81"/>
      <c r="L8802" s="117"/>
      <c r="P8802" s="81"/>
    </row>
    <row r="8803" spans="6:16">
      <c r="F8803" s="76"/>
      <c r="G8803" s="117"/>
      <c r="I8803" s="81"/>
      <c r="L8803" s="117"/>
      <c r="P8803" s="81"/>
    </row>
    <row r="8804" spans="6:16">
      <c r="F8804" s="76"/>
      <c r="G8804" s="117"/>
      <c r="I8804" s="81"/>
      <c r="L8804" s="117"/>
      <c r="P8804" s="81"/>
    </row>
    <row r="8805" spans="6:16">
      <c r="F8805" s="76"/>
      <c r="G8805" s="117"/>
      <c r="I8805" s="81"/>
      <c r="L8805" s="117"/>
      <c r="P8805" s="81"/>
    </row>
    <row r="8806" spans="6:16">
      <c r="F8806" s="76"/>
      <c r="G8806" s="117"/>
      <c r="I8806" s="81"/>
      <c r="L8806" s="117"/>
      <c r="P8806" s="81"/>
    </row>
    <row r="8807" spans="6:16">
      <c r="F8807" s="76"/>
      <c r="G8807" s="117"/>
      <c r="I8807" s="81"/>
      <c r="L8807" s="117"/>
      <c r="P8807" s="81"/>
    </row>
    <row r="8808" spans="6:16">
      <c r="F8808" s="76"/>
      <c r="G8808" s="117"/>
      <c r="I8808" s="81"/>
      <c r="L8808" s="117"/>
      <c r="P8808" s="81"/>
    </row>
    <row r="8809" spans="6:16">
      <c r="F8809" s="76"/>
      <c r="G8809" s="117"/>
      <c r="I8809" s="81"/>
      <c r="L8809" s="117"/>
      <c r="P8809" s="81"/>
    </row>
    <row r="8810" spans="6:16">
      <c r="F8810" s="76"/>
      <c r="G8810" s="117"/>
      <c r="I8810" s="81"/>
      <c r="L8810" s="117"/>
      <c r="P8810" s="81"/>
    </row>
    <row r="8811" spans="6:16">
      <c r="F8811" s="76"/>
      <c r="G8811" s="117"/>
      <c r="I8811" s="81"/>
      <c r="L8811" s="117"/>
      <c r="P8811" s="81"/>
    </row>
    <row r="8812" spans="6:16">
      <c r="F8812" s="76"/>
      <c r="G8812" s="117"/>
      <c r="I8812" s="81"/>
      <c r="L8812" s="117"/>
      <c r="P8812" s="81"/>
    </row>
    <row r="8813" spans="6:16">
      <c r="F8813" s="76"/>
      <c r="G8813" s="117"/>
      <c r="I8813" s="81"/>
      <c r="L8813" s="117"/>
      <c r="P8813" s="81"/>
    </row>
    <row r="8814" spans="6:16">
      <c r="F8814" s="76"/>
      <c r="G8814" s="117"/>
      <c r="I8814" s="81"/>
      <c r="L8814" s="117"/>
      <c r="P8814" s="81"/>
    </row>
    <row r="8815" spans="6:16">
      <c r="F8815" s="76"/>
      <c r="G8815" s="117"/>
      <c r="I8815" s="81"/>
      <c r="L8815" s="117"/>
      <c r="P8815" s="81"/>
    </row>
    <row r="8816" spans="6:16">
      <c r="F8816" s="76"/>
      <c r="G8816" s="117"/>
      <c r="I8816" s="81"/>
      <c r="L8816" s="117"/>
      <c r="P8816" s="81"/>
    </row>
    <row r="8817" spans="6:16">
      <c r="F8817" s="76"/>
      <c r="G8817" s="117"/>
      <c r="I8817" s="81"/>
      <c r="L8817" s="117"/>
      <c r="P8817" s="81"/>
    </row>
    <row r="8818" spans="6:16">
      <c r="F8818" s="76"/>
      <c r="G8818" s="117"/>
      <c r="I8818" s="81"/>
      <c r="L8818" s="117"/>
      <c r="P8818" s="81"/>
    </row>
    <row r="8819" spans="6:16">
      <c r="F8819" s="76"/>
      <c r="G8819" s="117"/>
      <c r="I8819" s="81"/>
      <c r="L8819" s="117"/>
      <c r="P8819" s="81"/>
    </row>
    <row r="8820" spans="6:16">
      <c r="F8820" s="76"/>
      <c r="G8820" s="117"/>
      <c r="I8820" s="81"/>
      <c r="L8820" s="117"/>
      <c r="P8820" s="81"/>
    </row>
    <row r="8821" spans="6:16">
      <c r="F8821" s="76"/>
      <c r="G8821" s="117"/>
      <c r="I8821" s="81"/>
      <c r="L8821" s="117"/>
      <c r="P8821" s="81"/>
    </row>
    <row r="8822" spans="6:16">
      <c r="F8822" s="76"/>
      <c r="G8822" s="117"/>
      <c r="I8822" s="81"/>
      <c r="L8822" s="117"/>
      <c r="P8822" s="81"/>
    </row>
    <row r="8823" spans="6:16">
      <c r="F8823" s="76"/>
      <c r="G8823" s="117"/>
      <c r="I8823" s="81"/>
      <c r="L8823" s="117"/>
      <c r="P8823" s="81"/>
    </row>
    <row r="8824" spans="6:16">
      <c r="F8824" s="76"/>
      <c r="G8824" s="117"/>
      <c r="I8824" s="81"/>
      <c r="L8824" s="117"/>
      <c r="P8824" s="81"/>
    </row>
    <row r="8825" spans="6:16">
      <c r="F8825" s="76"/>
      <c r="G8825" s="117"/>
      <c r="I8825" s="81"/>
      <c r="L8825" s="117"/>
      <c r="P8825" s="81"/>
    </row>
    <row r="8826" spans="6:16">
      <c r="F8826" s="76"/>
      <c r="G8826" s="117"/>
      <c r="I8826" s="81"/>
      <c r="L8826" s="117"/>
      <c r="P8826" s="81"/>
    </row>
    <row r="8827" spans="6:16">
      <c r="F8827" s="76"/>
      <c r="G8827" s="117"/>
      <c r="I8827" s="81"/>
      <c r="L8827" s="117"/>
      <c r="P8827" s="81"/>
    </row>
    <row r="8828" spans="6:16">
      <c r="F8828" s="76"/>
      <c r="G8828" s="117"/>
      <c r="I8828" s="81"/>
      <c r="L8828" s="117"/>
      <c r="P8828" s="81"/>
    </row>
    <row r="8829" spans="6:16">
      <c r="F8829" s="76"/>
      <c r="G8829" s="117"/>
      <c r="I8829" s="81"/>
      <c r="L8829" s="117"/>
      <c r="P8829" s="81"/>
    </row>
    <row r="8830" spans="6:16">
      <c r="F8830" s="76"/>
      <c r="G8830" s="117"/>
      <c r="I8830" s="81"/>
      <c r="L8830" s="117"/>
      <c r="P8830" s="81"/>
    </row>
    <row r="8831" spans="6:16">
      <c r="F8831" s="76"/>
      <c r="G8831" s="117"/>
      <c r="I8831" s="81"/>
      <c r="L8831" s="117"/>
      <c r="P8831" s="81"/>
    </row>
    <row r="8832" spans="6:16">
      <c r="F8832" s="76"/>
      <c r="G8832" s="117"/>
      <c r="I8832" s="81"/>
      <c r="L8832" s="117"/>
      <c r="P8832" s="81"/>
    </row>
    <row r="8833" spans="6:16">
      <c r="F8833" s="76"/>
      <c r="G8833" s="117"/>
      <c r="I8833" s="81"/>
      <c r="L8833" s="117"/>
      <c r="P8833" s="81"/>
    </row>
    <row r="8834" spans="6:16">
      <c r="F8834" s="76"/>
      <c r="G8834" s="117"/>
      <c r="I8834" s="81"/>
      <c r="L8834" s="117"/>
      <c r="P8834" s="81"/>
    </row>
    <row r="8835" spans="6:16">
      <c r="F8835" s="76"/>
      <c r="G8835" s="117"/>
      <c r="I8835" s="81"/>
      <c r="L8835" s="117"/>
      <c r="P8835" s="81"/>
    </row>
    <row r="8836" spans="6:16">
      <c r="F8836" s="76"/>
      <c r="G8836" s="117"/>
      <c r="I8836" s="81"/>
      <c r="L8836" s="117"/>
      <c r="P8836" s="81"/>
    </row>
    <row r="8837" spans="6:16">
      <c r="F8837" s="76"/>
      <c r="G8837" s="117"/>
      <c r="I8837" s="81"/>
      <c r="L8837" s="117"/>
      <c r="P8837" s="81"/>
    </row>
    <row r="8838" spans="6:16">
      <c r="F8838" s="76"/>
      <c r="G8838" s="117"/>
      <c r="I8838" s="81"/>
      <c r="L8838" s="117"/>
      <c r="P8838" s="81"/>
    </row>
    <row r="8839" spans="6:16">
      <c r="F8839" s="76"/>
      <c r="G8839" s="117"/>
      <c r="I8839" s="81"/>
      <c r="L8839" s="117"/>
      <c r="P8839" s="81"/>
    </row>
    <row r="8840" spans="6:16">
      <c r="F8840" s="76"/>
      <c r="G8840" s="117"/>
      <c r="I8840" s="81"/>
      <c r="L8840" s="117"/>
      <c r="P8840" s="81"/>
    </row>
    <row r="8841" spans="6:16">
      <c r="F8841" s="76"/>
      <c r="G8841" s="117"/>
      <c r="I8841" s="81"/>
      <c r="L8841" s="117"/>
      <c r="P8841" s="81"/>
    </row>
    <row r="8842" spans="6:16">
      <c r="F8842" s="76"/>
      <c r="G8842" s="117"/>
      <c r="I8842" s="81"/>
      <c r="L8842" s="117"/>
      <c r="P8842" s="81"/>
    </row>
    <row r="8843" spans="6:16">
      <c r="F8843" s="76"/>
      <c r="G8843" s="117"/>
      <c r="I8843" s="81"/>
      <c r="L8843" s="117"/>
      <c r="P8843" s="81"/>
    </row>
    <row r="8844" spans="6:16">
      <c r="F8844" s="76"/>
      <c r="G8844" s="117"/>
      <c r="I8844" s="81"/>
      <c r="L8844" s="117"/>
      <c r="P8844" s="81"/>
    </row>
    <row r="8845" spans="6:16">
      <c r="F8845" s="76"/>
      <c r="G8845" s="117"/>
      <c r="I8845" s="81"/>
      <c r="L8845" s="117"/>
      <c r="P8845" s="81"/>
    </row>
    <row r="8846" spans="6:16">
      <c r="F8846" s="76"/>
      <c r="G8846" s="117"/>
      <c r="I8846" s="81"/>
      <c r="L8846" s="117"/>
      <c r="P8846" s="81"/>
    </row>
    <row r="8847" spans="6:16">
      <c r="F8847" s="76"/>
      <c r="G8847" s="117"/>
      <c r="I8847" s="81"/>
      <c r="L8847" s="117"/>
      <c r="P8847" s="81"/>
    </row>
    <row r="8848" spans="6:16">
      <c r="F8848" s="76"/>
      <c r="G8848" s="117"/>
      <c r="I8848" s="81"/>
      <c r="L8848" s="117"/>
      <c r="P8848" s="81"/>
    </row>
    <row r="8849" spans="6:16">
      <c r="F8849" s="76"/>
      <c r="G8849" s="117"/>
      <c r="I8849" s="81"/>
      <c r="L8849" s="117"/>
      <c r="P8849" s="81"/>
    </row>
    <row r="8850" spans="6:16">
      <c r="F8850" s="76"/>
      <c r="G8850" s="117"/>
      <c r="I8850" s="81"/>
      <c r="L8850" s="117"/>
      <c r="P8850" s="81"/>
    </row>
    <row r="8851" spans="6:16">
      <c r="F8851" s="76"/>
      <c r="G8851" s="117"/>
      <c r="I8851" s="81"/>
      <c r="L8851" s="117"/>
      <c r="P8851" s="81"/>
    </row>
    <row r="8852" spans="6:16">
      <c r="F8852" s="76"/>
      <c r="G8852" s="117"/>
      <c r="I8852" s="81"/>
      <c r="L8852" s="117"/>
      <c r="P8852" s="81"/>
    </row>
    <row r="8853" spans="6:16">
      <c r="F8853" s="76"/>
      <c r="G8853" s="117"/>
      <c r="I8853" s="81"/>
      <c r="L8853" s="117"/>
      <c r="P8853" s="81"/>
    </row>
    <row r="8854" spans="6:16">
      <c r="F8854" s="76"/>
      <c r="G8854" s="117"/>
      <c r="I8854" s="81"/>
      <c r="L8854" s="117"/>
      <c r="P8854" s="81"/>
    </row>
    <row r="8855" spans="6:16">
      <c r="F8855" s="76"/>
      <c r="G8855" s="117"/>
      <c r="I8855" s="81"/>
      <c r="L8855" s="117"/>
      <c r="P8855" s="81"/>
    </row>
    <row r="8856" spans="6:16">
      <c r="F8856" s="76"/>
      <c r="G8856" s="117"/>
      <c r="I8856" s="81"/>
      <c r="L8856" s="117"/>
      <c r="P8856" s="81"/>
    </row>
    <row r="8857" spans="6:16">
      <c r="F8857" s="76"/>
      <c r="G8857" s="117"/>
      <c r="I8857" s="81"/>
      <c r="L8857" s="117"/>
      <c r="P8857" s="81"/>
    </row>
    <row r="8858" spans="6:16">
      <c r="F8858" s="76"/>
      <c r="G8858" s="117"/>
      <c r="I8858" s="81"/>
      <c r="L8858" s="117"/>
      <c r="P8858" s="81"/>
    </row>
    <row r="8859" spans="6:16">
      <c r="F8859" s="76"/>
      <c r="G8859" s="117"/>
      <c r="I8859" s="81"/>
      <c r="L8859" s="117"/>
      <c r="P8859" s="81"/>
    </row>
    <row r="8860" spans="6:16">
      <c r="F8860" s="76"/>
      <c r="G8860" s="117"/>
      <c r="I8860" s="81"/>
      <c r="L8860" s="117"/>
      <c r="P8860" s="81"/>
    </row>
    <row r="8861" spans="6:16">
      <c r="F8861" s="76"/>
      <c r="G8861" s="117"/>
      <c r="I8861" s="81"/>
      <c r="L8861" s="117"/>
      <c r="P8861" s="81"/>
    </row>
    <row r="8862" spans="6:16">
      <c r="F8862" s="76"/>
      <c r="G8862" s="117"/>
      <c r="I8862" s="81"/>
      <c r="L8862" s="117"/>
      <c r="P8862" s="81"/>
    </row>
    <row r="8863" spans="6:16">
      <c r="F8863" s="76"/>
      <c r="G8863" s="117"/>
      <c r="I8863" s="81"/>
      <c r="L8863" s="117"/>
      <c r="P8863" s="81"/>
    </row>
    <row r="8864" spans="6:16">
      <c r="F8864" s="76"/>
      <c r="G8864" s="117"/>
      <c r="I8864" s="81"/>
      <c r="L8864" s="117"/>
      <c r="P8864" s="81"/>
    </row>
    <row r="8865" spans="6:16">
      <c r="F8865" s="76"/>
      <c r="G8865" s="117"/>
      <c r="I8865" s="81"/>
      <c r="L8865" s="117"/>
      <c r="P8865" s="81"/>
    </row>
    <row r="8866" spans="6:16">
      <c r="F8866" s="76"/>
      <c r="G8866" s="117"/>
      <c r="I8866" s="81"/>
      <c r="L8866" s="117"/>
      <c r="P8866" s="81"/>
    </row>
    <row r="8867" spans="6:16">
      <c r="F8867" s="76"/>
      <c r="G8867" s="117"/>
      <c r="I8867" s="81"/>
      <c r="L8867" s="117"/>
      <c r="P8867" s="81"/>
    </row>
    <row r="8868" spans="6:16">
      <c r="F8868" s="76"/>
      <c r="G8868" s="117"/>
      <c r="I8868" s="81"/>
      <c r="L8868" s="117"/>
      <c r="P8868" s="81"/>
    </row>
    <row r="8869" spans="6:16">
      <c r="F8869" s="76"/>
      <c r="G8869" s="117"/>
      <c r="I8869" s="81"/>
      <c r="L8869" s="117"/>
      <c r="P8869" s="81"/>
    </row>
    <row r="8870" spans="6:16">
      <c r="F8870" s="76"/>
      <c r="G8870" s="117"/>
      <c r="I8870" s="81"/>
      <c r="L8870" s="117"/>
      <c r="P8870" s="81"/>
    </row>
    <row r="8871" spans="6:16">
      <c r="F8871" s="76"/>
      <c r="G8871" s="117"/>
      <c r="I8871" s="81"/>
      <c r="L8871" s="117"/>
      <c r="P8871" s="81"/>
    </row>
    <row r="8872" spans="6:16">
      <c r="F8872" s="76"/>
      <c r="G8872" s="117"/>
      <c r="I8872" s="81"/>
      <c r="L8872" s="117"/>
      <c r="P8872" s="81"/>
    </row>
    <row r="8873" spans="6:16">
      <c r="F8873" s="76"/>
      <c r="G8873" s="117"/>
      <c r="I8873" s="81"/>
      <c r="L8873" s="117"/>
      <c r="P8873" s="81"/>
    </row>
    <row r="8874" spans="6:16">
      <c r="F8874" s="76"/>
      <c r="G8874" s="117"/>
      <c r="I8874" s="81"/>
      <c r="L8874" s="117"/>
      <c r="P8874" s="81"/>
    </row>
    <row r="8875" spans="6:16">
      <c r="F8875" s="76"/>
      <c r="G8875" s="117"/>
      <c r="I8875" s="81"/>
      <c r="L8875" s="117"/>
      <c r="P8875" s="81"/>
    </row>
    <row r="8876" spans="6:16">
      <c r="F8876" s="76"/>
      <c r="G8876" s="117"/>
      <c r="I8876" s="81"/>
      <c r="L8876" s="117"/>
      <c r="P8876" s="81"/>
    </row>
    <row r="8877" spans="6:16">
      <c r="F8877" s="76"/>
      <c r="G8877" s="117"/>
      <c r="I8877" s="81"/>
      <c r="L8877" s="117"/>
      <c r="P8877" s="81"/>
    </row>
    <row r="8878" spans="6:16">
      <c r="F8878" s="76"/>
      <c r="G8878" s="117"/>
      <c r="I8878" s="81"/>
      <c r="L8878" s="117"/>
      <c r="P8878" s="81"/>
    </row>
    <row r="8879" spans="6:16">
      <c r="F8879" s="76"/>
      <c r="G8879" s="117"/>
      <c r="I8879" s="81"/>
      <c r="L8879" s="117"/>
      <c r="P8879" s="81"/>
    </row>
    <row r="8880" spans="6:16">
      <c r="F8880" s="76"/>
      <c r="G8880" s="117"/>
      <c r="I8880" s="81"/>
      <c r="L8880" s="117"/>
      <c r="P8880" s="81"/>
    </row>
    <row r="8881" spans="6:16">
      <c r="F8881" s="76"/>
      <c r="G8881" s="117"/>
      <c r="I8881" s="81"/>
      <c r="L8881" s="117"/>
      <c r="P8881" s="81"/>
    </row>
    <row r="8882" spans="6:16">
      <c r="F8882" s="76"/>
      <c r="G8882" s="117"/>
      <c r="I8882" s="81"/>
      <c r="L8882" s="117"/>
      <c r="P8882" s="81"/>
    </row>
    <row r="8883" spans="6:16">
      <c r="F8883" s="76"/>
      <c r="G8883" s="117"/>
      <c r="I8883" s="81"/>
      <c r="L8883" s="117"/>
      <c r="P8883" s="81"/>
    </row>
    <row r="8884" spans="6:16">
      <c r="F8884" s="76"/>
      <c r="G8884" s="117"/>
      <c r="I8884" s="81"/>
      <c r="L8884" s="117"/>
      <c r="P8884" s="81"/>
    </row>
    <row r="8885" spans="6:16">
      <c r="F8885" s="76"/>
      <c r="G8885" s="117"/>
      <c r="I8885" s="81"/>
      <c r="L8885" s="117"/>
      <c r="P8885" s="81"/>
    </row>
    <row r="8886" spans="6:16">
      <c r="F8886" s="76"/>
      <c r="G8886" s="117"/>
      <c r="I8886" s="81"/>
      <c r="L8886" s="117"/>
      <c r="P8886" s="81"/>
    </row>
    <row r="8887" spans="6:16">
      <c r="F8887" s="76"/>
      <c r="G8887" s="117"/>
      <c r="I8887" s="81"/>
      <c r="L8887" s="117"/>
      <c r="P8887" s="81"/>
    </row>
    <row r="8888" spans="6:16">
      <c r="F8888" s="76"/>
      <c r="G8888" s="117"/>
      <c r="I8888" s="81"/>
      <c r="L8888" s="117"/>
      <c r="P8888" s="81"/>
    </row>
    <row r="8889" spans="6:16">
      <c r="F8889" s="76"/>
      <c r="G8889" s="117"/>
      <c r="I8889" s="81"/>
      <c r="L8889" s="117"/>
      <c r="P8889" s="81"/>
    </row>
    <row r="8890" spans="6:16">
      <c r="F8890" s="76"/>
      <c r="G8890" s="117"/>
      <c r="I8890" s="81"/>
      <c r="L8890" s="117"/>
      <c r="P8890" s="81"/>
    </row>
    <row r="8891" spans="6:16">
      <c r="F8891" s="76"/>
      <c r="G8891" s="117"/>
      <c r="I8891" s="81"/>
      <c r="L8891" s="117"/>
      <c r="P8891" s="81"/>
    </row>
    <row r="8892" spans="6:16">
      <c r="F8892" s="76"/>
      <c r="G8892" s="117"/>
      <c r="I8892" s="81"/>
      <c r="L8892" s="117"/>
      <c r="P8892" s="81"/>
    </row>
    <row r="8893" spans="6:16">
      <c r="F8893" s="76"/>
      <c r="G8893" s="117"/>
      <c r="I8893" s="81"/>
      <c r="L8893" s="117"/>
      <c r="P8893" s="81"/>
    </row>
    <row r="8894" spans="6:16">
      <c r="F8894" s="76"/>
      <c r="G8894" s="117"/>
      <c r="I8894" s="81"/>
      <c r="L8894" s="117"/>
      <c r="P8894" s="81"/>
    </row>
    <row r="8895" spans="6:16">
      <c r="F8895" s="76"/>
      <c r="G8895" s="117"/>
      <c r="I8895" s="81"/>
      <c r="L8895" s="117"/>
      <c r="P8895" s="81"/>
    </row>
    <row r="8896" spans="6:16">
      <c r="F8896" s="76"/>
      <c r="G8896" s="117"/>
      <c r="I8896" s="81"/>
      <c r="L8896" s="117"/>
      <c r="P8896" s="81"/>
    </row>
    <row r="8897" spans="6:16">
      <c r="F8897" s="76"/>
      <c r="G8897" s="117"/>
      <c r="I8897" s="81"/>
      <c r="L8897" s="117"/>
      <c r="P8897" s="81"/>
    </row>
    <row r="8898" spans="6:16">
      <c r="F8898" s="76"/>
      <c r="G8898" s="117"/>
      <c r="I8898" s="81"/>
      <c r="L8898" s="117"/>
      <c r="P8898" s="81"/>
    </row>
    <row r="8899" spans="6:16">
      <c r="F8899" s="76"/>
      <c r="G8899" s="117"/>
      <c r="I8899" s="81"/>
      <c r="L8899" s="117"/>
      <c r="P8899" s="81"/>
    </row>
    <row r="8900" spans="6:16">
      <c r="F8900" s="76"/>
      <c r="G8900" s="117"/>
      <c r="I8900" s="81"/>
      <c r="L8900" s="117"/>
      <c r="P8900" s="81"/>
    </row>
    <row r="8901" spans="6:16">
      <c r="F8901" s="76"/>
      <c r="G8901" s="117"/>
      <c r="I8901" s="81"/>
      <c r="L8901" s="117"/>
      <c r="P8901" s="81"/>
    </row>
    <row r="8902" spans="6:16">
      <c r="F8902" s="76"/>
      <c r="G8902" s="117"/>
      <c r="I8902" s="81"/>
      <c r="L8902" s="117"/>
      <c r="P8902" s="81"/>
    </row>
    <row r="8903" spans="6:16">
      <c r="F8903" s="76"/>
      <c r="G8903" s="117"/>
      <c r="I8903" s="81"/>
      <c r="L8903" s="117"/>
      <c r="P8903" s="81"/>
    </row>
    <row r="8904" spans="6:16">
      <c r="F8904" s="76"/>
      <c r="G8904" s="117"/>
      <c r="I8904" s="81"/>
      <c r="L8904" s="117"/>
      <c r="P8904" s="81"/>
    </row>
    <row r="8905" spans="6:16">
      <c r="F8905" s="76"/>
      <c r="G8905" s="117"/>
      <c r="I8905" s="81"/>
      <c r="L8905" s="117"/>
      <c r="P8905" s="81"/>
    </row>
    <row r="8906" spans="6:16">
      <c r="F8906" s="76"/>
      <c r="G8906" s="117"/>
      <c r="I8906" s="81"/>
      <c r="L8906" s="117"/>
      <c r="P8906" s="81"/>
    </row>
    <row r="8907" spans="6:16">
      <c r="F8907" s="76"/>
      <c r="G8907" s="117"/>
      <c r="I8907" s="81"/>
      <c r="L8907" s="117"/>
      <c r="P8907" s="81"/>
    </row>
    <row r="8908" spans="6:16">
      <c r="F8908" s="76"/>
      <c r="G8908" s="117"/>
      <c r="I8908" s="81"/>
      <c r="L8908" s="117"/>
      <c r="P8908" s="81"/>
    </row>
    <row r="8909" spans="6:16">
      <c r="F8909" s="76"/>
      <c r="G8909" s="117"/>
      <c r="I8909" s="81"/>
      <c r="L8909" s="117"/>
      <c r="P8909" s="81"/>
    </row>
    <row r="8910" spans="6:16">
      <c r="F8910" s="76"/>
      <c r="G8910" s="117"/>
      <c r="I8910" s="81"/>
      <c r="L8910" s="117"/>
      <c r="P8910" s="81"/>
    </row>
    <row r="8911" spans="6:16">
      <c r="F8911" s="76"/>
      <c r="G8911" s="117"/>
      <c r="I8911" s="81"/>
      <c r="L8911" s="117"/>
      <c r="P8911" s="81"/>
    </row>
    <row r="8912" spans="6:16">
      <c r="F8912" s="76"/>
      <c r="G8912" s="117"/>
      <c r="I8912" s="81"/>
      <c r="L8912" s="117"/>
      <c r="P8912" s="81"/>
    </row>
    <row r="8913" spans="6:16">
      <c r="F8913" s="76"/>
      <c r="G8913" s="117"/>
      <c r="I8913" s="81"/>
      <c r="L8913" s="117"/>
      <c r="P8913" s="81"/>
    </row>
    <row r="8914" spans="6:16">
      <c r="F8914" s="76"/>
      <c r="G8914" s="117"/>
      <c r="I8914" s="81"/>
      <c r="L8914" s="117"/>
      <c r="P8914" s="81"/>
    </row>
    <row r="8915" spans="6:16">
      <c r="F8915" s="76"/>
      <c r="G8915" s="117"/>
      <c r="I8915" s="81"/>
      <c r="L8915" s="117"/>
      <c r="P8915" s="81"/>
    </row>
    <row r="8916" spans="6:16">
      <c r="F8916" s="76"/>
      <c r="G8916" s="117"/>
      <c r="I8916" s="81"/>
      <c r="L8916" s="117"/>
      <c r="P8916" s="81"/>
    </row>
    <row r="8917" spans="6:16">
      <c r="F8917" s="76"/>
      <c r="G8917" s="117"/>
      <c r="I8917" s="81"/>
      <c r="L8917" s="117"/>
      <c r="P8917" s="81"/>
    </row>
    <row r="8918" spans="6:16">
      <c r="F8918" s="76"/>
      <c r="G8918" s="117"/>
      <c r="I8918" s="81"/>
      <c r="L8918" s="117"/>
      <c r="P8918" s="81"/>
    </row>
    <row r="8919" spans="6:16">
      <c r="F8919" s="76"/>
      <c r="G8919" s="117"/>
      <c r="I8919" s="81"/>
      <c r="L8919" s="117"/>
      <c r="P8919" s="81"/>
    </row>
    <row r="8920" spans="6:16">
      <c r="F8920" s="76"/>
      <c r="G8920" s="117"/>
      <c r="I8920" s="81"/>
      <c r="L8920" s="117"/>
      <c r="P8920" s="81"/>
    </row>
    <row r="8921" spans="6:16">
      <c r="F8921" s="76"/>
      <c r="G8921" s="117"/>
      <c r="I8921" s="81"/>
      <c r="L8921" s="117"/>
      <c r="P8921" s="81"/>
    </row>
    <row r="8922" spans="6:16">
      <c r="F8922" s="76"/>
      <c r="G8922" s="117"/>
      <c r="I8922" s="81"/>
      <c r="L8922" s="117"/>
      <c r="P8922" s="81"/>
    </row>
    <row r="8923" spans="6:16">
      <c r="F8923" s="76"/>
      <c r="G8923" s="117"/>
      <c r="I8923" s="81"/>
      <c r="L8923" s="117"/>
      <c r="P8923" s="81"/>
    </row>
    <row r="8924" spans="6:16">
      <c r="F8924" s="76"/>
      <c r="G8924" s="117"/>
      <c r="I8924" s="81"/>
      <c r="L8924" s="117"/>
      <c r="P8924" s="81"/>
    </row>
    <row r="8925" spans="6:16">
      <c r="F8925" s="76"/>
      <c r="G8925" s="117"/>
      <c r="I8925" s="81"/>
      <c r="L8925" s="117"/>
      <c r="P8925" s="81"/>
    </row>
    <row r="8926" spans="6:16">
      <c r="F8926" s="76"/>
      <c r="G8926" s="117"/>
      <c r="I8926" s="81"/>
      <c r="L8926" s="117"/>
      <c r="P8926" s="81"/>
    </row>
    <row r="8927" spans="6:16">
      <c r="F8927" s="76"/>
      <c r="G8927" s="117"/>
      <c r="I8927" s="81"/>
      <c r="L8927" s="117"/>
      <c r="P8927" s="81"/>
    </row>
    <row r="8928" spans="6:16">
      <c r="F8928" s="76"/>
      <c r="G8928" s="117"/>
      <c r="I8928" s="81"/>
      <c r="L8928" s="117"/>
      <c r="P8928" s="81"/>
    </row>
    <row r="8929" spans="6:16">
      <c r="F8929" s="76"/>
      <c r="G8929" s="117"/>
      <c r="I8929" s="81"/>
      <c r="L8929" s="117"/>
      <c r="P8929" s="81"/>
    </row>
    <row r="8930" spans="6:16">
      <c r="F8930" s="76"/>
      <c r="G8930" s="117"/>
      <c r="I8930" s="81"/>
      <c r="L8930" s="117"/>
      <c r="P8930" s="81"/>
    </row>
    <row r="8931" spans="6:16">
      <c r="F8931" s="76"/>
      <c r="G8931" s="117"/>
      <c r="I8931" s="81"/>
      <c r="L8931" s="117"/>
      <c r="P8931" s="81"/>
    </row>
    <row r="8932" spans="6:16">
      <c r="F8932" s="76"/>
      <c r="G8932" s="117"/>
      <c r="I8932" s="81"/>
      <c r="L8932" s="117"/>
      <c r="P8932" s="81"/>
    </row>
    <row r="8933" spans="6:16">
      <c r="F8933" s="76"/>
      <c r="G8933" s="117"/>
      <c r="I8933" s="81"/>
      <c r="L8933" s="117"/>
      <c r="P8933" s="81"/>
    </row>
    <row r="8934" spans="6:16">
      <c r="F8934" s="76"/>
      <c r="G8934" s="117"/>
      <c r="I8934" s="81"/>
      <c r="L8934" s="117"/>
      <c r="P8934" s="81"/>
    </row>
    <row r="8935" spans="6:16">
      <c r="F8935" s="76"/>
      <c r="G8935" s="117"/>
      <c r="I8935" s="81"/>
      <c r="L8935" s="117"/>
      <c r="P8935" s="81"/>
    </row>
    <row r="8936" spans="6:16">
      <c r="F8936" s="76"/>
      <c r="G8936" s="117"/>
      <c r="I8936" s="81"/>
      <c r="L8936" s="117"/>
      <c r="P8936" s="81"/>
    </row>
    <row r="8937" spans="6:16">
      <c r="F8937" s="76"/>
      <c r="G8937" s="117"/>
      <c r="I8937" s="81"/>
      <c r="L8937" s="117"/>
      <c r="P8937" s="81"/>
    </row>
    <row r="8938" spans="6:16">
      <c r="F8938" s="76"/>
      <c r="G8938" s="117"/>
      <c r="I8938" s="81"/>
      <c r="L8938" s="117"/>
      <c r="P8938" s="81"/>
    </row>
    <row r="8939" spans="6:16">
      <c r="F8939" s="76"/>
      <c r="G8939" s="117"/>
      <c r="I8939" s="81"/>
      <c r="L8939" s="117"/>
      <c r="P8939" s="81"/>
    </row>
    <row r="8940" spans="6:16">
      <c r="F8940" s="76"/>
      <c r="G8940" s="117"/>
      <c r="I8940" s="81"/>
      <c r="L8940" s="117"/>
      <c r="P8940" s="81"/>
    </row>
    <row r="8941" spans="6:16">
      <c r="F8941" s="76"/>
      <c r="G8941" s="117"/>
      <c r="I8941" s="81"/>
      <c r="L8941" s="117"/>
      <c r="P8941" s="81"/>
    </row>
    <row r="8942" spans="6:16">
      <c r="F8942" s="76"/>
      <c r="G8942" s="117"/>
      <c r="I8942" s="81"/>
      <c r="L8942" s="117"/>
      <c r="P8942" s="81"/>
    </row>
    <row r="8943" spans="6:16">
      <c r="F8943" s="76"/>
      <c r="G8943" s="117"/>
      <c r="I8943" s="81"/>
      <c r="L8943" s="117"/>
      <c r="P8943" s="81"/>
    </row>
    <row r="8944" spans="6:16">
      <c r="F8944" s="76"/>
      <c r="G8944" s="117"/>
      <c r="I8944" s="81"/>
      <c r="L8944" s="117"/>
      <c r="P8944" s="81"/>
    </row>
    <row r="8945" spans="6:16">
      <c r="F8945" s="76"/>
      <c r="G8945" s="117"/>
      <c r="I8945" s="81"/>
      <c r="L8945" s="117"/>
      <c r="P8945" s="81"/>
    </row>
    <row r="8946" spans="6:16">
      <c r="F8946" s="76"/>
      <c r="G8946" s="117"/>
      <c r="I8946" s="81"/>
      <c r="L8946" s="117"/>
      <c r="P8946" s="81"/>
    </row>
    <row r="8947" spans="6:16">
      <c r="F8947" s="76"/>
      <c r="G8947" s="117"/>
      <c r="I8947" s="81"/>
      <c r="L8947" s="117"/>
      <c r="P8947" s="81"/>
    </row>
    <row r="8948" spans="6:16">
      <c r="F8948" s="76"/>
      <c r="G8948" s="117"/>
      <c r="I8948" s="81"/>
      <c r="L8948" s="117"/>
      <c r="P8948" s="81"/>
    </row>
    <row r="8949" spans="6:16">
      <c r="F8949" s="76"/>
      <c r="G8949" s="117"/>
      <c r="I8949" s="81"/>
      <c r="L8949" s="117"/>
      <c r="P8949" s="81"/>
    </row>
    <row r="8950" spans="6:16">
      <c r="F8950" s="76"/>
      <c r="G8950" s="117"/>
      <c r="I8950" s="81"/>
      <c r="L8950" s="117"/>
      <c r="P8950" s="81"/>
    </row>
    <row r="8951" spans="6:16">
      <c r="F8951" s="76"/>
      <c r="G8951" s="117"/>
      <c r="I8951" s="81"/>
      <c r="L8951" s="117"/>
      <c r="P8951" s="81"/>
    </row>
    <row r="8952" spans="6:16">
      <c r="F8952" s="76"/>
      <c r="G8952" s="117"/>
      <c r="I8952" s="81"/>
      <c r="L8952" s="117"/>
      <c r="P8952" s="81"/>
    </row>
    <row r="8953" spans="6:16">
      <c r="F8953" s="76"/>
      <c r="G8953" s="117"/>
      <c r="I8953" s="81"/>
      <c r="L8953" s="117"/>
      <c r="P8953" s="81"/>
    </row>
    <row r="8954" spans="6:16">
      <c r="F8954" s="76"/>
      <c r="G8954" s="117"/>
      <c r="I8954" s="81"/>
      <c r="L8954" s="117"/>
      <c r="P8954" s="81"/>
    </row>
    <row r="8955" spans="6:16">
      <c r="F8955" s="76"/>
      <c r="G8955" s="117"/>
      <c r="I8955" s="81"/>
      <c r="L8955" s="117"/>
      <c r="P8955" s="81"/>
    </row>
    <row r="8956" spans="6:16">
      <c r="F8956" s="76"/>
      <c r="G8956" s="117"/>
      <c r="I8956" s="81"/>
      <c r="L8956" s="117"/>
      <c r="P8956" s="81"/>
    </row>
    <row r="8957" spans="6:16">
      <c r="F8957" s="76"/>
      <c r="G8957" s="117"/>
      <c r="I8957" s="81"/>
      <c r="L8957" s="117"/>
      <c r="P8957" s="81"/>
    </row>
    <row r="8958" spans="6:16">
      <c r="F8958" s="76"/>
      <c r="G8958" s="117"/>
      <c r="I8958" s="81"/>
      <c r="L8958" s="117"/>
      <c r="P8958" s="81"/>
    </row>
    <row r="8959" spans="6:16">
      <c r="F8959" s="76"/>
      <c r="G8959" s="117"/>
      <c r="I8959" s="81"/>
      <c r="L8959" s="117"/>
      <c r="P8959" s="81"/>
    </row>
    <row r="8960" spans="6:16">
      <c r="F8960" s="76"/>
      <c r="G8960" s="117"/>
      <c r="I8960" s="81"/>
      <c r="L8960" s="117"/>
      <c r="P8960" s="81"/>
    </row>
    <row r="8961" spans="6:16">
      <c r="F8961" s="76"/>
      <c r="G8961" s="117"/>
      <c r="I8961" s="81"/>
      <c r="L8961" s="117"/>
      <c r="P8961" s="81"/>
    </row>
    <row r="8962" spans="6:16">
      <c r="F8962" s="76"/>
      <c r="G8962" s="117"/>
      <c r="I8962" s="81"/>
      <c r="L8962" s="117"/>
      <c r="P8962" s="81"/>
    </row>
    <row r="8963" spans="6:16">
      <c r="F8963" s="76"/>
      <c r="G8963" s="117"/>
      <c r="I8963" s="81"/>
      <c r="L8963" s="117"/>
      <c r="P8963" s="81"/>
    </row>
    <row r="8964" spans="6:16">
      <c r="F8964" s="76"/>
      <c r="G8964" s="117"/>
      <c r="I8964" s="81"/>
      <c r="L8964" s="117"/>
      <c r="P8964" s="81"/>
    </row>
    <row r="8965" spans="6:16">
      <c r="F8965" s="76"/>
      <c r="G8965" s="117"/>
      <c r="I8965" s="81"/>
      <c r="L8965" s="117"/>
      <c r="P8965" s="81"/>
    </row>
    <row r="8966" spans="6:16">
      <c r="F8966" s="76"/>
      <c r="G8966" s="117"/>
      <c r="I8966" s="81"/>
      <c r="L8966" s="117"/>
      <c r="P8966" s="81"/>
    </row>
    <row r="8967" spans="6:16">
      <c r="F8967" s="76"/>
      <c r="G8967" s="117"/>
      <c r="I8967" s="81"/>
      <c r="L8967" s="117"/>
      <c r="P8967" s="81"/>
    </row>
    <row r="8968" spans="6:16">
      <c r="F8968" s="76"/>
      <c r="G8968" s="117"/>
      <c r="I8968" s="81"/>
      <c r="L8968" s="117"/>
      <c r="P8968" s="81"/>
    </row>
    <row r="8969" spans="6:16">
      <c r="F8969" s="76"/>
      <c r="G8969" s="117"/>
      <c r="I8969" s="81"/>
      <c r="L8969" s="117"/>
      <c r="P8969" s="81"/>
    </row>
    <row r="8970" spans="6:16">
      <c r="F8970" s="76"/>
      <c r="G8970" s="117"/>
      <c r="I8970" s="81"/>
      <c r="L8970" s="117"/>
      <c r="P8970" s="81"/>
    </row>
    <row r="8971" spans="6:16">
      <c r="F8971" s="76"/>
      <c r="G8971" s="117"/>
      <c r="I8971" s="81"/>
      <c r="L8971" s="117"/>
      <c r="P8971" s="81"/>
    </row>
    <row r="8972" spans="6:16">
      <c r="F8972" s="76"/>
      <c r="G8972" s="117"/>
      <c r="I8972" s="81"/>
      <c r="L8972" s="117"/>
      <c r="P8972" s="81"/>
    </row>
    <row r="8973" spans="6:16">
      <c r="F8973" s="76"/>
      <c r="G8973" s="117"/>
      <c r="I8973" s="81"/>
      <c r="L8973" s="117"/>
      <c r="P8973" s="81"/>
    </row>
    <row r="8974" spans="6:16">
      <c r="F8974" s="76"/>
      <c r="G8974" s="117"/>
      <c r="I8974" s="81"/>
      <c r="L8974" s="117"/>
      <c r="P8974" s="81"/>
    </row>
    <row r="8975" spans="6:16">
      <c r="F8975" s="76"/>
      <c r="G8975" s="117"/>
      <c r="I8975" s="81"/>
      <c r="L8975" s="117"/>
      <c r="P8975" s="81"/>
    </row>
    <row r="8976" spans="6:16">
      <c r="F8976" s="76"/>
      <c r="G8976" s="117"/>
      <c r="I8976" s="81"/>
      <c r="L8976" s="117"/>
      <c r="P8976" s="81"/>
    </row>
    <row r="8977" spans="6:16">
      <c r="F8977" s="76"/>
      <c r="G8977" s="117"/>
      <c r="I8977" s="81"/>
      <c r="L8977" s="117"/>
      <c r="P8977" s="81"/>
    </row>
    <row r="8978" spans="6:16">
      <c r="F8978" s="76"/>
      <c r="G8978" s="117"/>
      <c r="I8978" s="81"/>
      <c r="L8978" s="117"/>
      <c r="P8978" s="81"/>
    </row>
    <row r="8979" spans="6:16">
      <c r="F8979" s="76"/>
      <c r="G8979" s="117"/>
      <c r="I8979" s="81"/>
      <c r="L8979" s="117"/>
      <c r="P8979" s="81"/>
    </row>
    <row r="8980" spans="6:16">
      <c r="F8980" s="76"/>
      <c r="G8980" s="117"/>
      <c r="I8980" s="81"/>
      <c r="L8980" s="117"/>
      <c r="P8980" s="81"/>
    </row>
    <row r="8981" spans="6:16">
      <c r="F8981" s="76"/>
      <c r="G8981" s="117"/>
      <c r="I8981" s="81"/>
      <c r="L8981" s="117"/>
      <c r="P8981" s="81"/>
    </row>
    <row r="8982" spans="6:16">
      <c r="F8982" s="76"/>
      <c r="G8982" s="117"/>
      <c r="I8982" s="81"/>
      <c r="L8982" s="117"/>
      <c r="P8982" s="81"/>
    </row>
    <row r="8983" spans="6:16">
      <c r="F8983" s="76"/>
      <c r="G8983" s="117"/>
      <c r="I8983" s="81"/>
      <c r="L8983" s="117"/>
      <c r="P8983" s="81"/>
    </row>
    <row r="8984" spans="6:16">
      <c r="F8984" s="76"/>
      <c r="G8984" s="117"/>
      <c r="I8984" s="81"/>
      <c r="L8984" s="117"/>
      <c r="P8984" s="81"/>
    </row>
    <row r="8985" spans="6:16">
      <c r="F8985" s="76"/>
      <c r="G8985" s="117"/>
      <c r="I8985" s="81"/>
      <c r="L8985" s="117"/>
      <c r="P8985" s="81"/>
    </row>
    <row r="8986" spans="6:16">
      <c r="F8986" s="76"/>
      <c r="G8986" s="117"/>
      <c r="I8986" s="81"/>
      <c r="L8986" s="117"/>
      <c r="P8986" s="81"/>
    </row>
    <row r="8987" spans="6:16">
      <c r="F8987" s="76"/>
      <c r="G8987" s="117"/>
      <c r="I8987" s="81"/>
      <c r="L8987" s="117"/>
      <c r="P8987" s="81"/>
    </row>
    <row r="8988" spans="6:16">
      <c r="F8988" s="76"/>
      <c r="G8988" s="117"/>
      <c r="I8988" s="81"/>
      <c r="L8988" s="117"/>
      <c r="P8988" s="81"/>
    </row>
    <row r="8989" spans="6:16">
      <c r="F8989" s="76"/>
      <c r="G8989" s="117"/>
      <c r="I8989" s="81"/>
      <c r="L8989" s="117"/>
      <c r="P8989" s="81"/>
    </row>
    <row r="8990" spans="6:16">
      <c r="F8990" s="76"/>
      <c r="G8990" s="117"/>
      <c r="I8990" s="81"/>
      <c r="L8990" s="117"/>
      <c r="P8990" s="81"/>
    </row>
    <row r="8991" spans="6:16">
      <c r="F8991" s="76"/>
      <c r="G8991" s="117"/>
      <c r="I8991" s="81"/>
      <c r="L8991" s="117"/>
      <c r="P8991" s="81"/>
    </row>
    <row r="8992" spans="6:16">
      <c r="F8992" s="76"/>
      <c r="G8992" s="117"/>
      <c r="I8992" s="81"/>
      <c r="L8992" s="117"/>
      <c r="P8992" s="81"/>
    </row>
    <row r="8993" spans="6:16">
      <c r="F8993" s="76"/>
      <c r="G8993" s="117"/>
      <c r="I8993" s="81"/>
      <c r="L8993" s="117"/>
      <c r="P8993" s="81"/>
    </row>
    <row r="8994" spans="6:16">
      <c r="F8994" s="76"/>
      <c r="G8994" s="117"/>
      <c r="I8994" s="81"/>
      <c r="L8994" s="117"/>
      <c r="P8994" s="81"/>
    </row>
    <row r="8995" spans="6:16">
      <c r="F8995" s="76"/>
      <c r="G8995" s="117"/>
      <c r="I8995" s="81"/>
      <c r="L8995" s="117"/>
      <c r="P8995" s="81"/>
    </row>
    <row r="8996" spans="6:16">
      <c r="F8996" s="76"/>
      <c r="G8996" s="117"/>
      <c r="I8996" s="81"/>
      <c r="L8996" s="117"/>
      <c r="P8996" s="81"/>
    </row>
    <row r="8997" spans="6:16">
      <c r="F8997" s="76"/>
      <c r="G8997" s="117"/>
      <c r="I8997" s="81"/>
      <c r="L8997" s="117"/>
      <c r="P8997" s="81"/>
    </row>
    <row r="8998" spans="6:16">
      <c r="F8998" s="76"/>
      <c r="G8998" s="117"/>
      <c r="I8998" s="81"/>
      <c r="L8998" s="117"/>
      <c r="P8998" s="81"/>
    </row>
    <row r="8999" spans="6:16">
      <c r="F8999" s="76"/>
      <c r="G8999" s="117"/>
      <c r="I8999" s="81"/>
      <c r="L8999" s="117"/>
      <c r="P8999" s="81"/>
    </row>
    <row r="9000" spans="6:16">
      <c r="F9000" s="76"/>
      <c r="G9000" s="117"/>
      <c r="I9000" s="81"/>
      <c r="L9000" s="117"/>
      <c r="P9000" s="81"/>
    </row>
    <row r="9001" spans="6:16">
      <c r="F9001" s="76"/>
      <c r="G9001" s="117"/>
      <c r="I9001" s="81"/>
      <c r="L9001" s="117"/>
      <c r="P9001" s="81"/>
    </row>
    <row r="9002" spans="6:16">
      <c r="F9002" s="76"/>
      <c r="G9002" s="117"/>
      <c r="I9002" s="81"/>
      <c r="L9002" s="117"/>
      <c r="P9002" s="81"/>
    </row>
    <row r="9003" spans="6:16">
      <c r="F9003" s="76"/>
      <c r="G9003" s="117"/>
      <c r="I9003" s="81"/>
      <c r="L9003" s="117"/>
      <c r="P9003" s="81"/>
    </row>
    <row r="9004" spans="6:16">
      <c r="F9004" s="76"/>
      <c r="G9004" s="117"/>
      <c r="I9004" s="81"/>
      <c r="L9004" s="117"/>
      <c r="P9004" s="81"/>
    </row>
    <row r="9005" spans="6:16">
      <c r="F9005" s="76"/>
      <c r="G9005" s="117"/>
      <c r="I9005" s="81"/>
      <c r="L9005" s="117"/>
      <c r="P9005" s="81"/>
    </row>
    <row r="9006" spans="6:16">
      <c r="F9006" s="76"/>
      <c r="G9006" s="117"/>
      <c r="I9006" s="81"/>
      <c r="L9006" s="117"/>
      <c r="P9006" s="81"/>
    </row>
    <row r="9007" spans="6:16">
      <c r="F9007" s="76"/>
      <c r="G9007" s="117"/>
      <c r="I9007" s="81"/>
      <c r="L9007" s="117"/>
      <c r="P9007" s="81"/>
    </row>
    <row r="9008" spans="6:16">
      <c r="F9008" s="76"/>
      <c r="G9008" s="117"/>
      <c r="I9008" s="81"/>
      <c r="L9008" s="117"/>
      <c r="P9008" s="81"/>
    </row>
    <row r="9009" spans="6:16">
      <c r="F9009" s="76"/>
      <c r="G9009" s="117"/>
      <c r="I9009" s="81"/>
      <c r="L9009" s="117"/>
      <c r="P9009" s="81"/>
    </row>
    <row r="9010" spans="6:16">
      <c r="F9010" s="76"/>
      <c r="G9010" s="117"/>
      <c r="I9010" s="81"/>
      <c r="L9010" s="117"/>
      <c r="P9010" s="81"/>
    </row>
    <row r="9011" spans="6:16">
      <c r="F9011" s="76"/>
      <c r="G9011" s="117"/>
      <c r="I9011" s="81"/>
      <c r="L9011" s="117"/>
      <c r="P9011" s="81"/>
    </row>
    <row r="9012" spans="6:16">
      <c r="F9012" s="76"/>
      <c r="G9012" s="117"/>
      <c r="I9012" s="81"/>
      <c r="L9012" s="117"/>
      <c r="P9012" s="81"/>
    </row>
    <row r="9013" spans="6:16">
      <c r="F9013" s="76"/>
      <c r="G9013" s="117"/>
      <c r="I9013" s="81"/>
      <c r="L9013" s="117"/>
      <c r="P9013" s="81"/>
    </row>
    <row r="9014" spans="6:16">
      <c r="F9014" s="76"/>
      <c r="G9014" s="117"/>
      <c r="I9014" s="81"/>
      <c r="L9014" s="117"/>
      <c r="P9014" s="81"/>
    </row>
    <row r="9015" spans="6:16">
      <c r="F9015" s="76"/>
      <c r="G9015" s="117"/>
      <c r="I9015" s="81"/>
      <c r="L9015" s="117"/>
      <c r="P9015" s="81"/>
    </row>
    <row r="9016" spans="6:16">
      <c r="F9016" s="76"/>
      <c r="G9016" s="117"/>
      <c r="I9016" s="81"/>
      <c r="L9016" s="117"/>
      <c r="P9016" s="81"/>
    </row>
    <row r="9017" spans="6:16">
      <c r="F9017" s="76"/>
      <c r="G9017" s="117"/>
      <c r="I9017" s="81"/>
      <c r="L9017" s="117"/>
      <c r="P9017" s="81"/>
    </row>
    <row r="9018" spans="6:16">
      <c r="F9018" s="76"/>
      <c r="G9018" s="117"/>
      <c r="I9018" s="81"/>
      <c r="L9018" s="117"/>
      <c r="P9018" s="81"/>
    </row>
    <row r="9019" spans="6:16">
      <c r="F9019" s="76"/>
      <c r="G9019" s="117"/>
      <c r="I9019" s="81"/>
      <c r="L9019" s="117"/>
      <c r="P9019" s="81"/>
    </row>
    <row r="9020" spans="6:16">
      <c r="F9020" s="76"/>
      <c r="G9020" s="117"/>
      <c r="I9020" s="81"/>
      <c r="L9020" s="117"/>
      <c r="P9020" s="81"/>
    </row>
    <row r="9021" spans="6:16">
      <c r="F9021" s="76"/>
      <c r="G9021" s="117"/>
      <c r="I9021" s="81"/>
      <c r="L9021" s="117"/>
      <c r="P9021" s="81"/>
    </row>
    <row r="9022" spans="6:16">
      <c r="F9022" s="76"/>
      <c r="G9022" s="117"/>
      <c r="I9022" s="81"/>
      <c r="L9022" s="117"/>
      <c r="P9022" s="81"/>
    </row>
    <row r="9023" spans="6:16">
      <c r="F9023" s="76"/>
      <c r="G9023" s="117"/>
      <c r="I9023" s="81"/>
      <c r="L9023" s="117"/>
      <c r="P9023" s="81"/>
    </row>
    <row r="9024" spans="6:16">
      <c r="F9024" s="76"/>
      <c r="G9024" s="117"/>
      <c r="I9024" s="81"/>
      <c r="L9024" s="117"/>
      <c r="P9024" s="81"/>
    </row>
    <row r="9025" spans="6:16">
      <c r="F9025" s="76"/>
      <c r="G9025" s="117"/>
      <c r="I9025" s="81"/>
      <c r="L9025" s="117"/>
      <c r="P9025" s="81"/>
    </row>
    <row r="9026" spans="6:16">
      <c r="F9026" s="76"/>
      <c r="G9026" s="117"/>
      <c r="I9026" s="81"/>
      <c r="L9026" s="117"/>
      <c r="P9026" s="81"/>
    </row>
    <row r="9027" spans="6:16">
      <c r="F9027" s="76"/>
      <c r="G9027" s="117"/>
      <c r="I9027" s="81"/>
      <c r="L9027" s="117"/>
      <c r="P9027" s="81"/>
    </row>
    <row r="9028" spans="6:16">
      <c r="F9028" s="76"/>
      <c r="G9028" s="117"/>
      <c r="I9028" s="81"/>
      <c r="L9028" s="117"/>
      <c r="P9028" s="81"/>
    </row>
    <row r="9029" spans="6:16">
      <c r="F9029" s="76"/>
      <c r="G9029" s="117"/>
      <c r="I9029" s="81"/>
      <c r="L9029" s="117"/>
      <c r="P9029" s="81"/>
    </row>
    <row r="9030" spans="6:16">
      <c r="F9030" s="76"/>
      <c r="G9030" s="117"/>
      <c r="I9030" s="81"/>
      <c r="L9030" s="117"/>
      <c r="P9030" s="81"/>
    </row>
    <row r="9031" spans="6:16">
      <c r="F9031" s="76"/>
      <c r="G9031" s="117"/>
      <c r="I9031" s="81"/>
      <c r="L9031" s="117"/>
      <c r="P9031" s="81"/>
    </row>
    <row r="9032" spans="6:16">
      <c r="F9032" s="76"/>
      <c r="G9032" s="117"/>
      <c r="I9032" s="81"/>
      <c r="L9032" s="117"/>
      <c r="P9032" s="81"/>
    </row>
    <row r="9033" spans="6:16">
      <c r="F9033" s="76"/>
      <c r="G9033" s="117"/>
      <c r="I9033" s="81"/>
      <c r="L9033" s="117"/>
      <c r="P9033" s="81"/>
    </row>
    <row r="9034" spans="6:16">
      <c r="F9034" s="76"/>
      <c r="G9034" s="117"/>
      <c r="I9034" s="81"/>
      <c r="L9034" s="117"/>
      <c r="P9034" s="81"/>
    </row>
    <row r="9035" spans="6:16">
      <c r="F9035" s="76"/>
      <c r="G9035" s="117"/>
      <c r="I9035" s="81"/>
      <c r="L9035" s="117"/>
      <c r="P9035" s="81"/>
    </row>
    <row r="9036" spans="6:16">
      <c r="F9036" s="76"/>
      <c r="G9036" s="117"/>
      <c r="I9036" s="81"/>
      <c r="L9036" s="117"/>
      <c r="P9036" s="81"/>
    </row>
    <row r="9037" spans="6:16">
      <c r="F9037" s="76"/>
      <c r="G9037" s="117"/>
      <c r="I9037" s="81"/>
      <c r="L9037" s="117"/>
      <c r="P9037" s="81"/>
    </row>
    <row r="9038" spans="6:16">
      <c r="F9038" s="76"/>
      <c r="G9038" s="117"/>
      <c r="I9038" s="81"/>
      <c r="L9038" s="117"/>
      <c r="P9038" s="81"/>
    </row>
    <row r="9039" spans="6:16">
      <c r="F9039" s="76"/>
      <c r="G9039" s="117"/>
      <c r="I9039" s="81"/>
      <c r="L9039" s="117"/>
      <c r="P9039" s="81"/>
    </row>
    <row r="9040" spans="6:16">
      <c r="F9040" s="76"/>
      <c r="G9040" s="117"/>
      <c r="I9040" s="81"/>
      <c r="L9040" s="117"/>
      <c r="P9040" s="81"/>
    </row>
    <row r="9041" spans="6:16">
      <c r="F9041" s="76"/>
      <c r="G9041" s="117"/>
      <c r="I9041" s="81"/>
      <c r="L9041" s="117"/>
      <c r="P9041" s="81"/>
    </row>
    <row r="9042" spans="6:16">
      <c r="F9042" s="76"/>
      <c r="G9042" s="117"/>
      <c r="I9042" s="81"/>
      <c r="L9042" s="117"/>
      <c r="P9042" s="81"/>
    </row>
    <row r="9043" spans="6:16">
      <c r="F9043" s="76"/>
      <c r="G9043" s="117"/>
      <c r="I9043" s="81"/>
      <c r="L9043" s="117"/>
      <c r="P9043" s="81"/>
    </row>
    <row r="9044" spans="6:16">
      <c r="F9044" s="76"/>
      <c r="G9044" s="117"/>
      <c r="I9044" s="81"/>
      <c r="L9044" s="117"/>
      <c r="P9044" s="81"/>
    </row>
    <row r="9045" spans="6:16">
      <c r="F9045" s="76"/>
      <c r="G9045" s="117"/>
      <c r="I9045" s="81"/>
      <c r="L9045" s="117"/>
      <c r="P9045" s="81"/>
    </row>
    <row r="9046" spans="6:16">
      <c r="F9046" s="76"/>
      <c r="G9046" s="117"/>
      <c r="I9046" s="81"/>
      <c r="L9046" s="117"/>
      <c r="P9046" s="81"/>
    </row>
    <row r="9047" spans="6:16">
      <c r="F9047" s="76"/>
      <c r="G9047" s="117"/>
      <c r="I9047" s="81"/>
      <c r="L9047" s="117"/>
      <c r="P9047" s="81"/>
    </row>
    <row r="9048" spans="6:16">
      <c r="F9048" s="76"/>
      <c r="G9048" s="117"/>
      <c r="I9048" s="81"/>
      <c r="L9048" s="117"/>
      <c r="P9048" s="81"/>
    </row>
    <row r="9049" spans="6:16">
      <c r="F9049" s="76"/>
      <c r="G9049" s="117"/>
      <c r="I9049" s="81"/>
      <c r="L9049" s="117"/>
      <c r="P9049" s="81"/>
    </row>
    <row r="9050" spans="6:16">
      <c r="F9050" s="76"/>
      <c r="G9050" s="117"/>
      <c r="I9050" s="81"/>
      <c r="L9050" s="117"/>
      <c r="P9050" s="81"/>
    </row>
    <row r="9051" spans="6:16">
      <c r="F9051" s="76"/>
      <c r="G9051" s="117"/>
      <c r="I9051" s="81"/>
      <c r="L9051" s="117"/>
      <c r="P9051" s="81"/>
    </row>
    <row r="9052" spans="6:16">
      <c r="F9052" s="76"/>
      <c r="G9052" s="117"/>
      <c r="I9052" s="81"/>
      <c r="L9052" s="117"/>
      <c r="P9052" s="81"/>
    </row>
    <row r="9053" spans="6:16">
      <c r="F9053" s="76"/>
      <c r="G9053" s="117"/>
      <c r="I9053" s="81"/>
      <c r="L9053" s="117"/>
      <c r="P9053" s="81"/>
    </row>
    <row r="9054" spans="6:16">
      <c r="F9054" s="76"/>
      <c r="G9054" s="117"/>
      <c r="I9054" s="81"/>
      <c r="L9054" s="117"/>
      <c r="P9054" s="81"/>
    </row>
    <row r="9055" spans="6:16">
      <c r="F9055" s="76"/>
      <c r="G9055" s="117"/>
      <c r="I9055" s="81"/>
      <c r="L9055" s="117"/>
      <c r="P9055" s="81"/>
    </row>
    <row r="9056" spans="6:16">
      <c r="F9056" s="76"/>
      <c r="G9056" s="117"/>
      <c r="I9056" s="81"/>
      <c r="L9056" s="117"/>
      <c r="P9056" s="81"/>
    </row>
    <row r="9057" spans="6:16">
      <c r="F9057" s="76"/>
      <c r="G9057" s="117"/>
      <c r="I9057" s="81"/>
      <c r="L9057" s="117"/>
      <c r="P9057" s="81"/>
    </row>
    <row r="9058" spans="6:16">
      <c r="F9058" s="76"/>
      <c r="G9058" s="117"/>
      <c r="I9058" s="81"/>
      <c r="L9058" s="117"/>
      <c r="P9058" s="81"/>
    </row>
    <row r="9059" spans="6:16">
      <c r="F9059" s="76"/>
      <c r="G9059" s="117"/>
      <c r="I9059" s="81"/>
      <c r="L9059" s="117"/>
      <c r="P9059" s="81"/>
    </row>
    <row r="9060" spans="6:16">
      <c r="F9060" s="76"/>
      <c r="G9060" s="117"/>
      <c r="I9060" s="81"/>
      <c r="L9060" s="117"/>
      <c r="P9060" s="81"/>
    </row>
    <row r="9061" spans="6:16">
      <c r="F9061" s="76"/>
      <c r="G9061" s="117"/>
      <c r="I9061" s="81"/>
      <c r="L9061" s="117"/>
      <c r="P9061" s="81"/>
    </row>
    <row r="9062" spans="6:16">
      <c r="F9062" s="76"/>
      <c r="G9062" s="117"/>
      <c r="I9062" s="81"/>
      <c r="L9062" s="117"/>
      <c r="P9062" s="81"/>
    </row>
    <row r="9063" spans="6:16">
      <c r="F9063" s="76"/>
      <c r="G9063" s="117"/>
      <c r="I9063" s="81"/>
      <c r="L9063" s="117"/>
      <c r="P9063" s="81"/>
    </row>
    <row r="9064" spans="6:16">
      <c r="F9064" s="76"/>
      <c r="G9064" s="117"/>
      <c r="I9064" s="81"/>
      <c r="L9064" s="117"/>
      <c r="P9064" s="81"/>
    </row>
    <row r="9065" spans="6:16">
      <c r="F9065" s="76"/>
      <c r="G9065" s="117"/>
      <c r="I9065" s="81"/>
      <c r="L9065" s="117"/>
      <c r="P9065" s="81"/>
    </row>
    <row r="9066" spans="6:16">
      <c r="F9066" s="76"/>
      <c r="G9066" s="117"/>
      <c r="I9066" s="81"/>
      <c r="L9066" s="117"/>
      <c r="P9066" s="81"/>
    </row>
    <row r="9067" spans="6:16">
      <c r="F9067" s="76"/>
      <c r="G9067" s="117"/>
      <c r="I9067" s="81"/>
      <c r="L9067" s="117"/>
      <c r="P9067" s="81"/>
    </row>
    <row r="9068" spans="6:16">
      <c r="F9068" s="76"/>
      <c r="G9068" s="117"/>
      <c r="I9068" s="81"/>
      <c r="L9068" s="117"/>
      <c r="P9068" s="81"/>
    </row>
    <row r="9069" spans="6:16">
      <c r="F9069" s="76"/>
      <c r="G9069" s="117"/>
      <c r="I9069" s="81"/>
      <c r="L9069" s="117"/>
      <c r="P9069" s="81"/>
    </row>
    <row r="9070" spans="6:16">
      <c r="F9070" s="76"/>
      <c r="G9070" s="117"/>
      <c r="I9070" s="81"/>
      <c r="L9070" s="117"/>
      <c r="P9070" s="81"/>
    </row>
    <row r="9071" spans="6:16">
      <c r="F9071" s="76"/>
      <c r="G9071" s="117"/>
      <c r="I9071" s="81"/>
      <c r="L9071" s="117"/>
      <c r="P9071" s="81"/>
    </row>
    <row r="9072" spans="6:16">
      <c r="F9072" s="76"/>
      <c r="G9072" s="117"/>
      <c r="I9072" s="81"/>
      <c r="L9072" s="117"/>
      <c r="P9072" s="81"/>
    </row>
    <row r="9073" spans="6:16">
      <c r="F9073" s="76"/>
      <c r="G9073" s="117"/>
      <c r="I9073" s="81"/>
      <c r="L9073" s="117"/>
      <c r="P9073" s="81"/>
    </row>
    <row r="9074" spans="6:16">
      <c r="F9074" s="76"/>
      <c r="G9074" s="117"/>
      <c r="I9074" s="81"/>
      <c r="L9074" s="117"/>
      <c r="P9074" s="81"/>
    </row>
    <row r="9075" spans="6:16">
      <c r="F9075" s="76"/>
      <c r="G9075" s="117"/>
      <c r="I9075" s="81"/>
      <c r="L9075" s="117"/>
      <c r="P9075" s="81"/>
    </row>
    <row r="9076" spans="6:16">
      <c r="F9076" s="76"/>
      <c r="G9076" s="117"/>
      <c r="I9076" s="81"/>
      <c r="L9076" s="117"/>
      <c r="P9076" s="81"/>
    </row>
    <row r="9077" spans="6:16">
      <c r="F9077" s="76"/>
      <c r="G9077" s="117"/>
      <c r="I9077" s="81"/>
      <c r="L9077" s="117"/>
      <c r="P9077" s="81"/>
    </row>
    <row r="9078" spans="6:16">
      <c r="F9078" s="76"/>
      <c r="G9078" s="117"/>
      <c r="I9078" s="81"/>
      <c r="L9078" s="117"/>
      <c r="P9078" s="81"/>
    </row>
    <row r="9079" spans="6:16">
      <c r="F9079" s="76"/>
      <c r="G9079" s="117"/>
      <c r="I9079" s="81"/>
      <c r="L9079" s="117"/>
      <c r="P9079" s="81"/>
    </row>
    <row r="9080" spans="6:16">
      <c r="F9080" s="76"/>
      <c r="G9080" s="117"/>
      <c r="I9080" s="81"/>
      <c r="L9080" s="117"/>
      <c r="P9080" s="81"/>
    </row>
    <row r="9081" spans="6:16">
      <c r="F9081" s="76"/>
      <c r="G9081" s="117"/>
      <c r="I9081" s="81"/>
      <c r="L9081" s="117"/>
      <c r="P9081" s="81"/>
    </row>
    <row r="9082" spans="6:16">
      <c r="F9082" s="76"/>
      <c r="G9082" s="117"/>
      <c r="I9082" s="81"/>
      <c r="L9082" s="117"/>
      <c r="P9082" s="81"/>
    </row>
    <row r="9083" spans="6:16">
      <c r="F9083" s="76"/>
      <c r="G9083" s="117"/>
      <c r="I9083" s="81"/>
      <c r="L9083" s="117"/>
      <c r="P9083" s="81"/>
    </row>
    <row r="9084" spans="6:16">
      <c r="F9084" s="76"/>
      <c r="G9084" s="117"/>
      <c r="I9084" s="81"/>
      <c r="L9084" s="117"/>
      <c r="P9084" s="81"/>
    </row>
    <row r="9085" spans="6:16">
      <c r="F9085" s="76"/>
      <c r="G9085" s="117"/>
      <c r="I9085" s="81"/>
      <c r="L9085" s="117"/>
      <c r="P9085" s="81"/>
    </row>
    <row r="9086" spans="6:16">
      <c r="F9086" s="76"/>
      <c r="G9086" s="117"/>
      <c r="I9086" s="81"/>
      <c r="L9086" s="117"/>
      <c r="P9086" s="81"/>
    </row>
    <row r="9087" spans="6:16">
      <c r="F9087" s="76"/>
      <c r="G9087" s="117"/>
      <c r="I9087" s="81"/>
      <c r="L9087" s="117"/>
      <c r="P9087" s="81"/>
    </row>
    <row r="9088" spans="6:16">
      <c r="F9088" s="76"/>
      <c r="G9088" s="117"/>
      <c r="I9088" s="81"/>
      <c r="L9088" s="117"/>
      <c r="P9088" s="81"/>
    </row>
    <row r="9089" spans="6:16">
      <c r="F9089" s="76"/>
      <c r="G9089" s="117"/>
      <c r="I9089" s="81"/>
      <c r="L9089" s="117"/>
      <c r="P9089" s="81"/>
    </row>
    <row r="9090" spans="6:16">
      <c r="F9090" s="76"/>
      <c r="G9090" s="117"/>
      <c r="I9090" s="81"/>
      <c r="L9090" s="117"/>
      <c r="P9090" s="81"/>
    </row>
    <row r="9091" spans="6:16">
      <c r="F9091" s="76"/>
      <c r="G9091" s="117"/>
      <c r="I9091" s="81"/>
      <c r="L9091" s="117"/>
      <c r="P9091" s="81"/>
    </row>
    <row r="9092" spans="6:16">
      <c r="F9092" s="76"/>
      <c r="G9092" s="117"/>
      <c r="I9092" s="81"/>
      <c r="L9092" s="117"/>
      <c r="P9092" s="81"/>
    </row>
    <row r="9093" spans="6:16">
      <c r="F9093" s="76"/>
      <c r="G9093" s="117"/>
      <c r="I9093" s="81"/>
      <c r="L9093" s="117"/>
      <c r="P9093" s="81"/>
    </row>
    <row r="9094" spans="6:16">
      <c r="F9094" s="76"/>
      <c r="G9094" s="117"/>
      <c r="I9094" s="81"/>
      <c r="L9094" s="117"/>
      <c r="P9094" s="81"/>
    </row>
    <row r="9095" spans="6:16">
      <c r="F9095" s="76"/>
      <c r="G9095" s="117"/>
      <c r="I9095" s="81"/>
      <c r="L9095" s="117"/>
      <c r="P9095" s="81"/>
    </row>
    <row r="9096" spans="6:16">
      <c r="F9096" s="76"/>
      <c r="G9096" s="117"/>
      <c r="I9096" s="81"/>
      <c r="L9096" s="117"/>
      <c r="P9096" s="81"/>
    </row>
    <row r="9097" spans="6:16">
      <c r="F9097" s="76"/>
      <c r="G9097" s="117"/>
      <c r="I9097" s="81"/>
      <c r="L9097" s="117"/>
      <c r="P9097" s="81"/>
    </row>
    <row r="9098" spans="6:16">
      <c r="F9098" s="76"/>
      <c r="G9098" s="117"/>
      <c r="I9098" s="81"/>
      <c r="L9098" s="117"/>
      <c r="P9098" s="81"/>
    </row>
    <row r="9099" spans="6:16">
      <c r="F9099" s="76"/>
      <c r="G9099" s="117"/>
      <c r="I9099" s="81"/>
      <c r="L9099" s="117"/>
      <c r="P9099" s="81"/>
    </row>
    <row r="9100" spans="6:16">
      <c r="F9100" s="76"/>
      <c r="G9100" s="117"/>
      <c r="I9100" s="81"/>
      <c r="L9100" s="117"/>
      <c r="P9100" s="81"/>
    </row>
    <row r="9101" spans="6:16">
      <c r="F9101" s="76"/>
      <c r="G9101" s="117"/>
      <c r="I9101" s="81"/>
      <c r="L9101" s="117"/>
      <c r="P9101" s="81"/>
    </row>
    <row r="9102" spans="6:16">
      <c r="F9102" s="76"/>
      <c r="G9102" s="117"/>
      <c r="I9102" s="81"/>
      <c r="L9102" s="117"/>
      <c r="P9102" s="81"/>
    </row>
    <row r="9103" spans="6:16">
      <c r="F9103" s="76"/>
      <c r="G9103" s="117"/>
      <c r="I9103" s="81"/>
      <c r="L9103" s="117"/>
      <c r="P9103" s="81"/>
    </row>
    <row r="9104" spans="6:16">
      <c r="F9104" s="76"/>
      <c r="G9104" s="117"/>
      <c r="I9104" s="81"/>
      <c r="L9104" s="117"/>
      <c r="P9104" s="81"/>
    </row>
    <row r="9105" spans="6:16">
      <c r="F9105" s="76"/>
      <c r="G9105" s="117"/>
      <c r="I9105" s="81"/>
      <c r="L9105" s="117"/>
      <c r="P9105" s="81"/>
    </row>
    <row r="9106" spans="6:16">
      <c r="F9106" s="76"/>
      <c r="G9106" s="117"/>
      <c r="I9106" s="81"/>
      <c r="L9106" s="117"/>
      <c r="P9106" s="81"/>
    </row>
    <row r="9107" spans="6:16">
      <c r="F9107" s="76"/>
      <c r="G9107" s="117"/>
      <c r="I9107" s="81"/>
      <c r="L9107" s="117"/>
      <c r="P9107" s="81"/>
    </row>
    <row r="9108" spans="6:16">
      <c r="F9108" s="76"/>
      <c r="G9108" s="117"/>
      <c r="I9108" s="81"/>
      <c r="L9108" s="117"/>
      <c r="P9108" s="81"/>
    </row>
    <row r="9109" spans="6:16">
      <c r="F9109" s="76"/>
      <c r="G9109" s="117"/>
      <c r="I9109" s="81"/>
      <c r="L9109" s="117"/>
      <c r="P9109" s="81"/>
    </row>
    <row r="9110" spans="6:16">
      <c r="F9110" s="76"/>
      <c r="G9110" s="117"/>
      <c r="I9110" s="81"/>
      <c r="L9110" s="117"/>
      <c r="P9110" s="81"/>
    </row>
    <row r="9111" spans="6:16">
      <c r="F9111" s="76"/>
      <c r="G9111" s="117"/>
      <c r="I9111" s="81"/>
      <c r="L9111" s="117"/>
      <c r="P9111" s="81"/>
    </row>
    <row r="9112" spans="6:16">
      <c r="F9112" s="76"/>
      <c r="G9112" s="117"/>
      <c r="I9112" s="81"/>
      <c r="L9112" s="117"/>
      <c r="P9112" s="81"/>
    </row>
    <row r="9113" spans="6:16">
      <c r="F9113" s="76"/>
      <c r="G9113" s="117"/>
      <c r="I9113" s="81"/>
      <c r="L9113" s="117"/>
      <c r="P9113" s="81"/>
    </row>
    <row r="9114" spans="6:16">
      <c r="F9114" s="76"/>
      <c r="G9114" s="117"/>
      <c r="I9114" s="81"/>
      <c r="L9114" s="117"/>
      <c r="P9114" s="81"/>
    </row>
    <row r="9115" spans="6:16">
      <c r="F9115" s="76"/>
      <c r="G9115" s="117"/>
      <c r="I9115" s="81"/>
      <c r="L9115" s="117"/>
      <c r="P9115" s="81"/>
    </row>
    <row r="9116" spans="6:16">
      <c r="F9116" s="76"/>
      <c r="G9116" s="117"/>
      <c r="I9116" s="81"/>
      <c r="L9116" s="117"/>
      <c r="P9116" s="81"/>
    </row>
    <row r="9117" spans="6:16">
      <c r="F9117" s="76"/>
      <c r="G9117" s="117"/>
      <c r="I9117" s="81"/>
      <c r="L9117" s="117"/>
      <c r="P9117" s="81"/>
    </row>
    <row r="9118" spans="6:16">
      <c r="F9118" s="76"/>
      <c r="G9118" s="117"/>
      <c r="I9118" s="81"/>
      <c r="L9118" s="117"/>
      <c r="P9118" s="81"/>
    </row>
    <row r="9119" spans="6:16">
      <c r="F9119" s="76"/>
      <c r="G9119" s="117"/>
      <c r="I9119" s="81"/>
      <c r="L9119" s="117"/>
      <c r="P9119" s="81"/>
    </row>
    <row r="9120" spans="6:16">
      <c r="F9120" s="76"/>
      <c r="G9120" s="117"/>
      <c r="I9120" s="81"/>
      <c r="L9120" s="117"/>
      <c r="P9120" s="81"/>
    </row>
    <row r="9121" spans="6:16">
      <c r="F9121" s="76"/>
      <c r="G9121" s="117"/>
      <c r="I9121" s="81"/>
      <c r="L9121" s="117"/>
      <c r="P9121" s="81"/>
    </row>
    <row r="9122" spans="6:16">
      <c r="F9122" s="76"/>
      <c r="G9122" s="117"/>
      <c r="I9122" s="81"/>
      <c r="L9122" s="117"/>
      <c r="P9122" s="81"/>
    </row>
    <row r="9123" spans="6:16">
      <c r="F9123" s="76"/>
      <c r="G9123" s="117"/>
      <c r="I9123" s="81"/>
      <c r="L9123" s="117"/>
      <c r="P9123" s="81"/>
    </row>
    <row r="9124" spans="6:16">
      <c r="F9124" s="76"/>
      <c r="G9124" s="117"/>
      <c r="I9124" s="81"/>
      <c r="L9124" s="117"/>
      <c r="P9124" s="81"/>
    </row>
    <row r="9125" spans="6:16">
      <c r="F9125" s="76"/>
      <c r="G9125" s="117"/>
      <c r="I9125" s="81"/>
      <c r="L9125" s="117"/>
      <c r="P9125" s="81"/>
    </row>
    <row r="9126" spans="6:16">
      <c r="F9126" s="76"/>
      <c r="G9126" s="117"/>
      <c r="I9126" s="81"/>
      <c r="L9126" s="117"/>
      <c r="P9126" s="81"/>
    </row>
    <row r="9127" spans="6:16">
      <c r="F9127" s="76"/>
      <c r="G9127" s="117"/>
      <c r="I9127" s="81"/>
      <c r="L9127" s="117"/>
      <c r="P9127" s="81"/>
    </row>
    <row r="9128" spans="6:16">
      <c r="F9128" s="76"/>
      <c r="G9128" s="117"/>
      <c r="I9128" s="81"/>
      <c r="L9128" s="117"/>
      <c r="P9128" s="81"/>
    </row>
    <row r="9129" spans="6:16">
      <c r="F9129" s="76"/>
      <c r="G9129" s="117"/>
      <c r="I9129" s="81"/>
      <c r="L9129" s="117"/>
      <c r="P9129" s="81"/>
    </row>
    <row r="9130" spans="6:16">
      <c r="F9130" s="76"/>
      <c r="G9130" s="117"/>
      <c r="I9130" s="81"/>
      <c r="L9130" s="117"/>
      <c r="P9130" s="81"/>
    </row>
    <row r="9131" spans="6:16">
      <c r="F9131" s="76"/>
      <c r="G9131" s="117"/>
      <c r="I9131" s="81"/>
      <c r="L9131" s="117"/>
      <c r="P9131" s="81"/>
    </row>
    <row r="9132" spans="6:16">
      <c r="F9132" s="76"/>
      <c r="G9132" s="117"/>
      <c r="I9132" s="81"/>
      <c r="L9132" s="117"/>
      <c r="P9132" s="81"/>
    </row>
    <row r="9133" spans="6:16">
      <c r="F9133" s="76"/>
      <c r="G9133" s="117"/>
      <c r="I9133" s="81"/>
      <c r="L9133" s="117"/>
      <c r="P9133" s="81"/>
    </row>
    <row r="9134" spans="6:16">
      <c r="F9134" s="76"/>
      <c r="G9134" s="117"/>
      <c r="I9134" s="81"/>
      <c r="L9134" s="117"/>
      <c r="P9134" s="81"/>
    </row>
    <row r="9135" spans="6:16">
      <c r="F9135" s="76"/>
      <c r="G9135" s="117"/>
      <c r="I9135" s="81"/>
      <c r="L9135" s="117"/>
      <c r="P9135" s="81"/>
    </row>
    <row r="9136" spans="6:16">
      <c r="F9136" s="76"/>
      <c r="G9136" s="117"/>
      <c r="I9136" s="81"/>
      <c r="L9136" s="117"/>
      <c r="P9136" s="81"/>
    </row>
    <row r="9137" spans="6:16">
      <c r="F9137" s="76"/>
      <c r="G9137" s="117"/>
      <c r="I9137" s="81"/>
      <c r="L9137" s="117"/>
      <c r="P9137" s="81"/>
    </row>
    <row r="9138" spans="6:16">
      <c r="F9138" s="76"/>
      <c r="G9138" s="117"/>
      <c r="I9138" s="81"/>
      <c r="L9138" s="117"/>
      <c r="P9138" s="81"/>
    </row>
    <row r="9139" spans="6:16">
      <c r="F9139" s="76"/>
      <c r="G9139" s="117"/>
      <c r="I9139" s="81"/>
      <c r="L9139" s="117"/>
      <c r="P9139" s="81"/>
    </row>
    <row r="9140" spans="6:16">
      <c r="F9140" s="76"/>
      <c r="G9140" s="117"/>
      <c r="I9140" s="81"/>
      <c r="L9140" s="117"/>
      <c r="P9140" s="81"/>
    </row>
    <row r="9141" spans="6:16">
      <c r="F9141" s="76"/>
      <c r="G9141" s="117"/>
      <c r="I9141" s="81"/>
      <c r="L9141" s="117"/>
      <c r="P9141" s="81"/>
    </row>
    <row r="9142" spans="6:16">
      <c r="F9142" s="76"/>
      <c r="G9142" s="117"/>
      <c r="I9142" s="81"/>
      <c r="L9142" s="117"/>
      <c r="P9142" s="81"/>
    </row>
    <row r="9143" spans="6:16">
      <c r="F9143" s="76"/>
      <c r="G9143" s="117"/>
      <c r="I9143" s="81"/>
      <c r="L9143" s="117"/>
      <c r="P9143" s="81"/>
    </row>
    <row r="9144" spans="6:16">
      <c r="F9144" s="76"/>
      <c r="G9144" s="117"/>
      <c r="I9144" s="81"/>
      <c r="L9144" s="117"/>
      <c r="P9144" s="81"/>
    </row>
    <row r="9145" spans="6:16">
      <c r="F9145" s="76"/>
      <c r="G9145" s="117"/>
      <c r="I9145" s="81"/>
      <c r="L9145" s="117"/>
      <c r="P9145" s="81"/>
    </row>
    <row r="9146" spans="6:16">
      <c r="F9146" s="76"/>
      <c r="G9146" s="117"/>
      <c r="I9146" s="81"/>
      <c r="L9146" s="117"/>
      <c r="P9146" s="81"/>
    </row>
    <row r="9147" spans="6:16">
      <c r="F9147" s="76"/>
      <c r="G9147" s="117"/>
      <c r="I9147" s="81"/>
      <c r="L9147" s="117"/>
      <c r="P9147" s="81"/>
    </row>
    <row r="9148" spans="6:16">
      <c r="F9148" s="76"/>
      <c r="G9148" s="117"/>
      <c r="I9148" s="81"/>
      <c r="L9148" s="117"/>
      <c r="P9148" s="81"/>
    </row>
    <row r="9149" spans="6:16">
      <c r="F9149" s="76"/>
      <c r="G9149" s="117"/>
      <c r="I9149" s="81"/>
      <c r="L9149" s="117"/>
      <c r="P9149" s="81"/>
    </row>
    <row r="9150" spans="6:16">
      <c r="F9150" s="76"/>
      <c r="G9150" s="117"/>
      <c r="I9150" s="81"/>
      <c r="L9150" s="117"/>
      <c r="P9150" s="81"/>
    </row>
    <row r="9151" spans="6:16">
      <c r="F9151" s="76"/>
      <c r="G9151" s="117"/>
      <c r="I9151" s="81"/>
      <c r="L9151" s="117"/>
      <c r="P9151" s="81"/>
    </row>
    <row r="9152" spans="6:16">
      <c r="F9152" s="76"/>
      <c r="G9152" s="117"/>
      <c r="I9152" s="81"/>
      <c r="L9152" s="117"/>
      <c r="P9152" s="81"/>
    </row>
    <row r="9153" spans="6:16">
      <c r="F9153" s="76"/>
      <c r="G9153" s="117"/>
      <c r="I9153" s="81"/>
      <c r="L9153" s="117"/>
      <c r="P9153" s="81"/>
    </row>
    <row r="9154" spans="6:16">
      <c r="F9154" s="76"/>
      <c r="G9154" s="117"/>
      <c r="I9154" s="81"/>
      <c r="L9154" s="117"/>
      <c r="P9154" s="81"/>
    </row>
    <row r="9155" spans="6:16">
      <c r="F9155" s="76"/>
      <c r="G9155" s="117"/>
      <c r="I9155" s="81"/>
      <c r="L9155" s="117"/>
      <c r="P9155" s="81"/>
    </row>
    <row r="9156" spans="6:16">
      <c r="F9156" s="76"/>
      <c r="G9156" s="117"/>
      <c r="I9156" s="81"/>
      <c r="L9156" s="117"/>
      <c r="P9156" s="81"/>
    </row>
    <row r="9157" spans="6:16">
      <c r="F9157" s="76"/>
      <c r="G9157" s="117"/>
      <c r="I9157" s="81"/>
      <c r="L9157" s="117"/>
      <c r="P9157" s="81"/>
    </row>
    <row r="9158" spans="6:16">
      <c r="F9158" s="76"/>
      <c r="G9158" s="117"/>
      <c r="I9158" s="81"/>
      <c r="L9158" s="117"/>
      <c r="P9158" s="81"/>
    </row>
    <row r="9159" spans="6:16">
      <c r="F9159" s="76"/>
      <c r="G9159" s="117"/>
      <c r="I9159" s="81"/>
      <c r="L9159" s="117"/>
      <c r="P9159" s="81"/>
    </row>
    <row r="9160" spans="6:16">
      <c r="F9160" s="76"/>
      <c r="G9160" s="117"/>
      <c r="I9160" s="81"/>
      <c r="L9160" s="117"/>
      <c r="P9160" s="81"/>
    </row>
    <row r="9161" spans="6:16">
      <c r="F9161" s="76"/>
      <c r="G9161" s="117"/>
      <c r="I9161" s="81"/>
      <c r="L9161" s="117"/>
      <c r="P9161" s="81"/>
    </row>
    <row r="9162" spans="6:16">
      <c r="F9162" s="76"/>
      <c r="G9162" s="117"/>
      <c r="I9162" s="81"/>
      <c r="L9162" s="117"/>
      <c r="P9162" s="81"/>
    </row>
    <row r="9163" spans="6:16">
      <c r="F9163" s="76"/>
      <c r="G9163" s="117"/>
      <c r="I9163" s="81"/>
      <c r="L9163" s="117"/>
      <c r="P9163" s="81"/>
    </row>
    <row r="9164" spans="6:16">
      <c r="F9164" s="76"/>
      <c r="G9164" s="117"/>
      <c r="I9164" s="81"/>
      <c r="L9164" s="117"/>
      <c r="P9164" s="81"/>
    </row>
    <row r="9165" spans="6:16">
      <c r="F9165" s="76"/>
      <c r="G9165" s="117"/>
      <c r="I9165" s="81"/>
      <c r="L9165" s="117"/>
      <c r="P9165" s="81"/>
    </row>
    <row r="9166" spans="6:16">
      <c r="F9166" s="76"/>
      <c r="G9166" s="117"/>
      <c r="I9166" s="81"/>
      <c r="L9166" s="117"/>
      <c r="P9166" s="81"/>
    </row>
    <row r="9167" spans="6:16">
      <c r="F9167" s="76"/>
      <c r="G9167" s="117"/>
      <c r="I9167" s="81"/>
      <c r="L9167" s="117"/>
      <c r="P9167" s="81"/>
    </row>
    <row r="9168" spans="6:16">
      <c r="F9168" s="76"/>
      <c r="G9168" s="117"/>
      <c r="I9168" s="81"/>
      <c r="L9168" s="117"/>
      <c r="P9168" s="81"/>
    </row>
    <row r="9169" spans="6:16">
      <c r="F9169" s="76"/>
      <c r="G9169" s="117"/>
      <c r="I9169" s="81"/>
      <c r="L9169" s="117"/>
      <c r="P9169" s="81"/>
    </row>
    <row r="9170" spans="6:16">
      <c r="F9170" s="76"/>
      <c r="G9170" s="117"/>
      <c r="I9170" s="81"/>
      <c r="L9170" s="117"/>
      <c r="P9170" s="81"/>
    </row>
    <row r="9171" spans="6:16">
      <c r="F9171" s="76"/>
      <c r="G9171" s="117"/>
      <c r="I9171" s="81"/>
      <c r="L9171" s="117"/>
      <c r="P9171" s="81"/>
    </row>
    <row r="9172" spans="6:16">
      <c r="F9172" s="76"/>
      <c r="G9172" s="117"/>
      <c r="I9172" s="81"/>
      <c r="L9172" s="117"/>
      <c r="P9172" s="81"/>
    </row>
    <row r="9173" spans="6:16">
      <c r="F9173" s="76"/>
      <c r="G9173" s="117"/>
      <c r="I9173" s="81"/>
      <c r="L9173" s="117"/>
      <c r="P9173" s="81"/>
    </row>
    <row r="9174" spans="6:16">
      <c r="F9174" s="76"/>
      <c r="G9174" s="117"/>
      <c r="I9174" s="81"/>
      <c r="L9174" s="117"/>
      <c r="P9174" s="81"/>
    </row>
    <row r="9175" spans="6:16">
      <c r="F9175" s="76"/>
      <c r="G9175" s="117"/>
      <c r="I9175" s="81"/>
      <c r="L9175" s="117"/>
      <c r="P9175" s="81"/>
    </row>
    <row r="9176" spans="6:16">
      <c r="F9176" s="76"/>
      <c r="G9176" s="117"/>
      <c r="I9176" s="81"/>
      <c r="L9176" s="117"/>
      <c r="P9176" s="81"/>
    </row>
    <row r="9177" spans="6:16">
      <c r="F9177" s="76"/>
      <c r="G9177" s="117"/>
      <c r="I9177" s="81"/>
      <c r="L9177" s="117"/>
      <c r="P9177" s="81"/>
    </row>
    <row r="9178" spans="6:16">
      <c r="F9178" s="76"/>
      <c r="G9178" s="117"/>
      <c r="I9178" s="81"/>
      <c r="L9178" s="117"/>
      <c r="P9178" s="81"/>
    </row>
    <row r="9179" spans="6:16">
      <c r="F9179" s="76"/>
      <c r="G9179" s="117"/>
      <c r="I9179" s="81"/>
      <c r="L9179" s="117"/>
      <c r="P9179" s="81"/>
    </row>
    <row r="9180" spans="6:16">
      <c r="F9180" s="76"/>
      <c r="G9180" s="117"/>
      <c r="I9180" s="81"/>
      <c r="L9180" s="117"/>
      <c r="P9180" s="81"/>
    </row>
    <row r="9181" spans="6:16">
      <c r="F9181" s="76"/>
      <c r="G9181" s="117"/>
      <c r="I9181" s="81"/>
      <c r="L9181" s="117"/>
      <c r="P9181" s="81"/>
    </row>
    <row r="9182" spans="6:16">
      <c r="F9182" s="76"/>
      <c r="G9182" s="117"/>
      <c r="I9182" s="81"/>
      <c r="L9182" s="117"/>
      <c r="P9182" s="81"/>
    </row>
    <row r="9183" spans="6:16">
      <c r="F9183" s="76"/>
      <c r="G9183" s="117"/>
      <c r="I9183" s="81"/>
      <c r="L9183" s="117"/>
      <c r="P9183" s="81"/>
    </row>
    <row r="9184" spans="6:16">
      <c r="F9184" s="76"/>
      <c r="G9184" s="117"/>
      <c r="I9184" s="81"/>
      <c r="L9184" s="117"/>
      <c r="P9184" s="81"/>
    </row>
    <row r="9185" spans="6:16">
      <c r="F9185" s="76"/>
      <c r="G9185" s="117"/>
      <c r="I9185" s="81"/>
      <c r="L9185" s="117"/>
      <c r="P9185" s="81"/>
    </row>
    <row r="9186" spans="6:16">
      <c r="F9186" s="76"/>
      <c r="G9186" s="117"/>
      <c r="I9186" s="81"/>
      <c r="L9186" s="117"/>
      <c r="P9186" s="81"/>
    </row>
    <row r="9187" spans="6:16">
      <c r="F9187" s="76"/>
      <c r="G9187" s="117"/>
      <c r="I9187" s="81"/>
      <c r="L9187" s="117"/>
      <c r="P9187" s="81"/>
    </row>
    <row r="9188" spans="6:16">
      <c r="F9188" s="76"/>
      <c r="G9188" s="117"/>
      <c r="I9188" s="81"/>
      <c r="L9188" s="117"/>
      <c r="P9188" s="81"/>
    </row>
    <row r="9189" spans="6:16">
      <c r="F9189" s="76"/>
      <c r="G9189" s="117"/>
      <c r="I9189" s="81"/>
      <c r="L9189" s="117"/>
      <c r="P9189" s="81"/>
    </row>
    <row r="9190" spans="6:16">
      <c r="F9190" s="76"/>
      <c r="G9190" s="117"/>
      <c r="I9190" s="81"/>
      <c r="L9190" s="117"/>
      <c r="P9190" s="81"/>
    </row>
    <row r="9191" spans="6:16">
      <c r="F9191" s="76"/>
      <c r="G9191" s="117"/>
      <c r="I9191" s="81"/>
      <c r="L9191" s="117"/>
      <c r="P9191" s="81"/>
    </row>
    <row r="9192" spans="6:16">
      <c r="F9192" s="76"/>
      <c r="G9192" s="117"/>
      <c r="I9192" s="81"/>
      <c r="L9192" s="117"/>
      <c r="P9192" s="81"/>
    </row>
    <row r="9193" spans="6:16">
      <c r="F9193" s="76"/>
      <c r="G9193" s="117"/>
      <c r="I9193" s="81"/>
      <c r="L9193" s="117"/>
      <c r="P9193" s="81"/>
    </row>
    <row r="9194" spans="6:16">
      <c r="F9194" s="76"/>
      <c r="G9194" s="117"/>
      <c r="I9194" s="81"/>
      <c r="L9194" s="117"/>
      <c r="P9194" s="81"/>
    </row>
    <row r="9195" spans="6:16">
      <c r="F9195" s="76"/>
      <c r="G9195" s="117"/>
      <c r="I9195" s="81"/>
      <c r="L9195" s="117"/>
      <c r="P9195" s="81"/>
    </row>
    <row r="9196" spans="6:16">
      <c r="F9196" s="76"/>
      <c r="G9196" s="117"/>
      <c r="I9196" s="81"/>
      <c r="L9196" s="117"/>
      <c r="P9196" s="81"/>
    </row>
    <row r="9197" spans="6:16">
      <c r="F9197" s="76"/>
      <c r="G9197" s="117"/>
      <c r="I9197" s="81"/>
      <c r="L9197" s="117"/>
      <c r="P9197" s="81"/>
    </row>
    <row r="9198" spans="6:16">
      <c r="F9198" s="76"/>
      <c r="G9198" s="117"/>
      <c r="I9198" s="81"/>
      <c r="L9198" s="117"/>
      <c r="P9198" s="81"/>
    </row>
    <row r="9199" spans="6:16">
      <c r="F9199" s="76"/>
      <c r="G9199" s="117"/>
      <c r="I9199" s="81"/>
      <c r="L9199" s="117"/>
      <c r="P9199" s="81"/>
    </row>
    <row r="9200" spans="6:16">
      <c r="F9200" s="76"/>
      <c r="G9200" s="117"/>
      <c r="I9200" s="81"/>
      <c r="L9200" s="117"/>
      <c r="P9200" s="81"/>
    </row>
    <row r="9201" spans="6:16">
      <c r="F9201" s="76"/>
      <c r="G9201" s="117"/>
      <c r="I9201" s="81"/>
      <c r="L9201" s="117"/>
      <c r="P9201" s="81"/>
    </row>
    <row r="9202" spans="6:16">
      <c r="F9202" s="76"/>
      <c r="G9202" s="117"/>
      <c r="I9202" s="81"/>
      <c r="L9202" s="117"/>
      <c r="P9202" s="81"/>
    </row>
    <row r="9203" spans="6:16">
      <c r="F9203" s="76"/>
      <c r="G9203" s="117"/>
      <c r="I9203" s="81"/>
      <c r="L9203" s="117"/>
      <c r="P9203" s="81"/>
    </row>
    <row r="9204" spans="6:16">
      <c r="F9204" s="76"/>
      <c r="G9204" s="117"/>
      <c r="I9204" s="81"/>
      <c r="L9204" s="117"/>
      <c r="P9204" s="81"/>
    </row>
    <row r="9205" spans="6:16">
      <c r="F9205" s="76"/>
      <c r="G9205" s="117"/>
      <c r="I9205" s="81"/>
      <c r="L9205" s="117"/>
      <c r="P9205" s="81"/>
    </row>
    <row r="9206" spans="6:16">
      <c r="F9206" s="76"/>
      <c r="G9206" s="117"/>
      <c r="I9206" s="81"/>
      <c r="L9206" s="117"/>
      <c r="P9206" s="81"/>
    </row>
    <row r="9207" spans="6:16">
      <c r="F9207" s="76"/>
      <c r="G9207" s="117"/>
      <c r="I9207" s="81"/>
      <c r="L9207" s="117"/>
      <c r="P9207" s="81"/>
    </row>
    <row r="9208" spans="6:16">
      <c r="F9208" s="76"/>
      <c r="G9208" s="117"/>
      <c r="I9208" s="81"/>
      <c r="L9208" s="117"/>
      <c r="P9208" s="81"/>
    </row>
    <row r="9209" spans="6:16">
      <c r="F9209" s="76"/>
      <c r="G9209" s="117"/>
      <c r="I9209" s="81"/>
      <c r="L9209" s="117"/>
      <c r="P9209" s="81"/>
    </row>
    <row r="9210" spans="6:16">
      <c r="F9210" s="76"/>
      <c r="G9210" s="117"/>
      <c r="I9210" s="81"/>
      <c r="L9210" s="117"/>
      <c r="P9210" s="81"/>
    </row>
    <row r="9211" spans="6:16">
      <c r="F9211" s="76"/>
      <c r="G9211" s="117"/>
      <c r="I9211" s="81"/>
      <c r="L9211" s="117"/>
      <c r="P9211" s="81"/>
    </row>
    <row r="9212" spans="6:16">
      <c r="F9212" s="76"/>
      <c r="G9212" s="117"/>
      <c r="I9212" s="81"/>
      <c r="L9212" s="117"/>
      <c r="P9212" s="81"/>
    </row>
    <row r="9213" spans="6:16">
      <c r="F9213" s="76"/>
      <c r="G9213" s="117"/>
      <c r="I9213" s="81"/>
      <c r="L9213" s="117"/>
      <c r="P9213" s="81"/>
    </row>
    <row r="9214" spans="6:16">
      <c r="F9214" s="76"/>
      <c r="G9214" s="117"/>
      <c r="I9214" s="81"/>
      <c r="L9214" s="117"/>
      <c r="P9214" s="81"/>
    </row>
    <row r="9215" spans="6:16">
      <c r="F9215" s="76"/>
      <c r="G9215" s="117"/>
      <c r="I9215" s="81"/>
      <c r="L9215" s="117"/>
      <c r="P9215" s="81"/>
    </row>
    <row r="9216" spans="6:16">
      <c r="F9216" s="76"/>
      <c r="G9216" s="117"/>
      <c r="I9216" s="81"/>
      <c r="L9216" s="117"/>
      <c r="P9216" s="81"/>
    </row>
    <row r="9217" spans="6:16">
      <c r="F9217" s="76"/>
      <c r="G9217" s="117"/>
      <c r="I9217" s="81"/>
      <c r="L9217" s="117"/>
      <c r="P9217" s="81"/>
    </row>
    <row r="9218" spans="6:16">
      <c r="F9218" s="76"/>
      <c r="G9218" s="117"/>
      <c r="I9218" s="81"/>
      <c r="L9218" s="117"/>
      <c r="P9218" s="81"/>
    </row>
    <row r="9219" spans="6:16">
      <c r="F9219" s="76"/>
      <c r="G9219" s="117"/>
      <c r="I9219" s="81"/>
      <c r="L9219" s="117"/>
      <c r="P9219" s="81"/>
    </row>
    <row r="9220" spans="6:16">
      <c r="F9220" s="76"/>
      <c r="G9220" s="117"/>
      <c r="I9220" s="81"/>
      <c r="L9220" s="117"/>
      <c r="P9220" s="81"/>
    </row>
    <row r="9221" spans="6:16">
      <c r="F9221" s="76"/>
      <c r="G9221" s="117"/>
      <c r="I9221" s="81"/>
      <c r="L9221" s="117"/>
      <c r="P9221" s="81"/>
    </row>
    <row r="9222" spans="6:16">
      <c r="F9222" s="76"/>
      <c r="G9222" s="117"/>
      <c r="I9222" s="81"/>
      <c r="L9222" s="117"/>
      <c r="P9222" s="81"/>
    </row>
    <row r="9223" spans="6:16">
      <c r="F9223" s="76"/>
      <c r="G9223" s="117"/>
      <c r="I9223" s="81"/>
      <c r="L9223" s="117"/>
      <c r="P9223" s="81"/>
    </row>
    <row r="9224" spans="6:16">
      <c r="F9224" s="76"/>
      <c r="G9224" s="117"/>
      <c r="I9224" s="81"/>
      <c r="L9224" s="117"/>
      <c r="P9224" s="81"/>
    </row>
    <row r="9225" spans="6:16">
      <c r="F9225" s="76"/>
      <c r="G9225" s="117"/>
      <c r="I9225" s="81"/>
      <c r="L9225" s="117"/>
      <c r="P9225" s="81"/>
    </row>
    <row r="9226" spans="6:16">
      <c r="F9226" s="76"/>
      <c r="G9226" s="117"/>
      <c r="I9226" s="81"/>
      <c r="L9226" s="117"/>
      <c r="P9226" s="81"/>
    </row>
    <row r="9227" spans="6:16">
      <c r="F9227" s="76"/>
      <c r="G9227" s="117"/>
      <c r="I9227" s="81"/>
      <c r="L9227" s="117"/>
      <c r="P9227" s="81"/>
    </row>
    <row r="9228" spans="6:16">
      <c r="F9228" s="76"/>
      <c r="G9228" s="117"/>
      <c r="I9228" s="81"/>
      <c r="L9228" s="117"/>
      <c r="P9228" s="81"/>
    </row>
    <row r="9229" spans="6:16">
      <c r="F9229" s="76"/>
      <c r="G9229" s="117"/>
      <c r="I9229" s="81"/>
      <c r="L9229" s="117"/>
      <c r="P9229" s="81"/>
    </row>
    <row r="9230" spans="6:16">
      <c r="F9230" s="76"/>
      <c r="G9230" s="117"/>
      <c r="I9230" s="81"/>
      <c r="L9230" s="117"/>
      <c r="P9230" s="81"/>
    </row>
    <row r="9231" spans="6:16">
      <c r="F9231" s="76"/>
      <c r="G9231" s="117"/>
      <c r="I9231" s="81"/>
      <c r="L9231" s="117"/>
      <c r="P9231" s="81"/>
    </row>
    <row r="9232" spans="6:16">
      <c r="F9232" s="76"/>
      <c r="G9232" s="117"/>
      <c r="I9232" s="81"/>
      <c r="L9232" s="117"/>
      <c r="P9232" s="81"/>
    </row>
    <row r="9233" spans="6:16">
      <c r="F9233" s="76"/>
      <c r="G9233" s="117"/>
      <c r="I9233" s="81"/>
      <c r="L9233" s="117"/>
      <c r="P9233" s="81"/>
    </row>
    <row r="9234" spans="6:16">
      <c r="F9234" s="76"/>
      <c r="G9234" s="117"/>
      <c r="I9234" s="81"/>
      <c r="L9234" s="117"/>
      <c r="P9234" s="81"/>
    </row>
    <row r="9235" spans="6:16">
      <c r="F9235" s="76"/>
      <c r="G9235" s="117"/>
      <c r="I9235" s="81"/>
      <c r="L9235" s="117"/>
      <c r="P9235" s="81"/>
    </row>
    <row r="9236" spans="6:16">
      <c r="F9236" s="76"/>
      <c r="G9236" s="117"/>
      <c r="I9236" s="81"/>
      <c r="L9236" s="117"/>
      <c r="P9236" s="81"/>
    </row>
    <row r="9237" spans="6:16">
      <c r="F9237" s="76"/>
      <c r="G9237" s="117"/>
      <c r="I9237" s="81"/>
      <c r="L9237" s="117"/>
      <c r="P9237" s="81"/>
    </row>
    <row r="9238" spans="6:16">
      <c r="F9238" s="76"/>
      <c r="G9238" s="117"/>
      <c r="I9238" s="81"/>
      <c r="L9238" s="117"/>
      <c r="P9238" s="81"/>
    </row>
    <row r="9239" spans="6:16">
      <c r="F9239" s="76"/>
      <c r="G9239" s="117"/>
      <c r="I9239" s="81"/>
      <c r="L9239" s="117"/>
      <c r="P9239" s="81"/>
    </row>
    <row r="9240" spans="6:16">
      <c r="F9240" s="76"/>
      <c r="G9240" s="117"/>
      <c r="I9240" s="81"/>
      <c r="L9240" s="117"/>
      <c r="P9240" s="81"/>
    </row>
    <row r="9241" spans="6:16">
      <c r="F9241" s="76"/>
      <c r="G9241" s="117"/>
      <c r="I9241" s="81"/>
      <c r="L9241" s="117"/>
      <c r="P9241" s="81"/>
    </row>
    <row r="9242" spans="6:16">
      <c r="F9242" s="76"/>
      <c r="G9242" s="117"/>
      <c r="I9242" s="81"/>
      <c r="L9242" s="117"/>
      <c r="P9242" s="81"/>
    </row>
    <row r="9243" spans="6:16">
      <c r="F9243" s="76"/>
      <c r="G9243" s="117"/>
      <c r="I9243" s="81"/>
      <c r="L9243" s="117"/>
      <c r="P9243" s="81"/>
    </row>
    <row r="9244" spans="6:16">
      <c r="F9244" s="76"/>
      <c r="G9244" s="117"/>
      <c r="I9244" s="81"/>
      <c r="L9244" s="117"/>
      <c r="P9244" s="81"/>
    </row>
    <row r="9245" spans="6:16">
      <c r="F9245" s="76"/>
      <c r="G9245" s="117"/>
      <c r="I9245" s="81"/>
      <c r="L9245" s="117"/>
      <c r="P9245" s="81"/>
    </row>
    <row r="9246" spans="6:16">
      <c r="F9246" s="76"/>
      <c r="G9246" s="117"/>
      <c r="I9246" s="81"/>
      <c r="L9246" s="117"/>
      <c r="P9246" s="81"/>
    </row>
    <row r="9247" spans="6:16">
      <c r="F9247" s="76"/>
      <c r="G9247" s="117"/>
      <c r="I9247" s="81"/>
      <c r="L9247" s="117"/>
      <c r="P9247" s="81"/>
    </row>
    <row r="9248" spans="6:16">
      <c r="F9248" s="76"/>
      <c r="G9248" s="117"/>
      <c r="I9248" s="81"/>
      <c r="L9248" s="117"/>
      <c r="P9248" s="81"/>
    </row>
    <row r="9249" spans="6:16">
      <c r="F9249" s="76"/>
      <c r="G9249" s="117"/>
      <c r="I9249" s="81"/>
      <c r="L9249" s="117"/>
      <c r="P9249" s="81"/>
    </row>
    <row r="9250" spans="6:16">
      <c r="F9250" s="76"/>
      <c r="G9250" s="117"/>
      <c r="I9250" s="81"/>
      <c r="L9250" s="117"/>
      <c r="P9250" s="81"/>
    </row>
    <row r="9251" spans="6:16">
      <c r="F9251" s="76"/>
      <c r="G9251" s="117"/>
      <c r="I9251" s="81"/>
      <c r="L9251" s="117"/>
      <c r="P9251" s="81"/>
    </row>
    <row r="9252" spans="6:16">
      <c r="F9252" s="76"/>
      <c r="G9252" s="117"/>
      <c r="I9252" s="81"/>
      <c r="L9252" s="117"/>
      <c r="P9252" s="81"/>
    </row>
    <row r="9253" spans="6:16">
      <c r="F9253" s="76"/>
      <c r="G9253" s="117"/>
      <c r="I9253" s="81"/>
      <c r="L9253" s="117"/>
      <c r="P9253" s="81"/>
    </row>
    <row r="9254" spans="6:16">
      <c r="F9254" s="76"/>
      <c r="G9254" s="117"/>
      <c r="I9254" s="81"/>
      <c r="L9254" s="117"/>
      <c r="P9254" s="81"/>
    </row>
    <row r="9255" spans="6:16">
      <c r="F9255" s="76"/>
      <c r="G9255" s="117"/>
      <c r="I9255" s="81"/>
      <c r="L9255" s="117"/>
      <c r="P9255" s="81"/>
    </row>
    <row r="9256" spans="6:16">
      <c r="F9256" s="76"/>
      <c r="G9256" s="117"/>
      <c r="I9256" s="81"/>
      <c r="L9256" s="117"/>
      <c r="P9256" s="81"/>
    </row>
    <row r="9257" spans="6:16">
      <c r="F9257" s="76"/>
      <c r="G9257" s="117"/>
      <c r="I9257" s="81"/>
      <c r="L9257" s="117"/>
      <c r="P9257" s="81"/>
    </row>
    <row r="9258" spans="6:16">
      <c r="F9258" s="76"/>
      <c r="G9258" s="117"/>
      <c r="I9258" s="81"/>
      <c r="L9258" s="117"/>
      <c r="P9258" s="81"/>
    </row>
    <row r="9259" spans="6:16">
      <c r="F9259" s="76"/>
      <c r="G9259" s="117"/>
      <c r="I9259" s="81"/>
      <c r="L9259" s="117"/>
      <c r="P9259" s="81"/>
    </row>
    <row r="9260" spans="6:16">
      <c r="F9260" s="76"/>
      <c r="G9260" s="117"/>
      <c r="I9260" s="81"/>
      <c r="L9260" s="117"/>
      <c r="P9260" s="81"/>
    </row>
    <row r="9261" spans="6:16">
      <c r="F9261" s="76"/>
      <c r="G9261" s="117"/>
      <c r="I9261" s="81"/>
      <c r="L9261" s="117"/>
      <c r="P9261" s="81"/>
    </row>
    <row r="9262" spans="6:16">
      <c r="F9262" s="76"/>
      <c r="G9262" s="117"/>
      <c r="I9262" s="81"/>
      <c r="L9262" s="117"/>
      <c r="P9262" s="81"/>
    </row>
    <row r="9263" spans="6:16">
      <c r="F9263" s="76"/>
      <c r="G9263" s="117"/>
      <c r="I9263" s="81"/>
      <c r="L9263" s="117"/>
      <c r="P9263" s="81"/>
    </row>
    <row r="9264" spans="6:16">
      <c r="F9264" s="76"/>
      <c r="G9264" s="117"/>
      <c r="I9264" s="81"/>
      <c r="L9264" s="117"/>
      <c r="P9264" s="81"/>
    </row>
    <row r="9265" spans="6:16">
      <c r="F9265" s="76"/>
      <c r="G9265" s="117"/>
      <c r="I9265" s="81"/>
      <c r="L9265" s="117"/>
      <c r="P9265" s="81"/>
    </row>
    <row r="9266" spans="6:16">
      <c r="F9266" s="76"/>
      <c r="G9266" s="117"/>
      <c r="I9266" s="81"/>
      <c r="L9266" s="117"/>
      <c r="P9266" s="81"/>
    </row>
    <row r="9267" spans="6:16">
      <c r="F9267" s="76"/>
      <c r="G9267" s="117"/>
      <c r="I9267" s="81"/>
      <c r="L9267" s="117"/>
      <c r="P9267" s="81"/>
    </row>
    <row r="9268" spans="6:16">
      <c r="F9268" s="76"/>
      <c r="G9268" s="117"/>
      <c r="I9268" s="81"/>
      <c r="L9268" s="117"/>
      <c r="P9268" s="81"/>
    </row>
    <row r="9269" spans="6:16">
      <c r="F9269" s="76"/>
      <c r="G9269" s="117"/>
      <c r="I9269" s="81"/>
      <c r="L9269" s="117"/>
      <c r="P9269" s="81"/>
    </row>
    <row r="9270" spans="6:16">
      <c r="F9270" s="76"/>
      <c r="G9270" s="117"/>
      <c r="I9270" s="81"/>
      <c r="L9270" s="117"/>
      <c r="P9270" s="81"/>
    </row>
    <row r="9271" spans="6:16">
      <c r="F9271" s="76"/>
      <c r="G9271" s="117"/>
      <c r="I9271" s="81"/>
      <c r="L9271" s="117"/>
      <c r="P9271" s="81"/>
    </row>
    <row r="9272" spans="6:16">
      <c r="F9272" s="76"/>
      <c r="G9272" s="117"/>
      <c r="I9272" s="81"/>
      <c r="L9272" s="117"/>
      <c r="P9272" s="81"/>
    </row>
    <row r="9273" spans="6:16">
      <c r="F9273" s="76"/>
      <c r="G9273" s="117"/>
      <c r="I9273" s="81"/>
      <c r="L9273" s="117"/>
      <c r="P9273" s="81"/>
    </row>
    <row r="9274" spans="6:16">
      <c r="F9274" s="76"/>
      <c r="G9274" s="117"/>
      <c r="I9274" s="81"/>
      <c r="L9274" s="117"/>
      <c r="P9274" s="81"/>
    </row>
    <row r="9275" spans="6:16">
      <c r="F9275" s="76"/>
      <c r="G9275" s="117"/>
      <c r="I9275" s="81"/>
      <c r="L9275" s="117"/>
      <c r="P9275" s="81"/>
    </row>
    <row r="9276" spans="6:16">
      <c r="F9276" s="76"/>
      <c r="G9276" s="117"/>
      <c r="I9276" s="81"/>
      <c r="L9276" s="117"/>
      <c r="P9276" s="81"/>
    </row>
    <row r="9277" spans="6:16">
      <c r="F9277" s="76"/>
      <c r="G9277" s="117"/>
      <c r="I9277" s="81"/>
      <c r="L9277" s="117"/>
      <c r="P9277" s="81"/>
    </row>
    <row r="9278" spans="6:16">
      <c r="F9278" s="76"/>
      <c r="G9278" s="117"/>
      <c r="I9278" s="81"/>
      <c r="L9278" s="117"/>
      <c r="P9278" s="81"/>
    </row>
    <row r="9279" spans="6:16">
      <c r="F9279" s="76"/>
      <c r="G9279" s="117"/>
      <c r="I9279" s="81"/>
      <c r="L9279" s="117"/>
      <c r="P9279" s="81"/>
    </row>
    <row r="9280" spans="6:16">
      <c r="F9280" s="76"/>
      <c r="G9280" s="117"/>
      <c r="I9280" s="81"/>
      <c r="L9280" s="117"/>
      <c r="P9280" s="81"/>
    </row>
    <row r="9281" spans="6:16">
      <c r="F9281" s="76"/>
      <c r="G9281" s="117"/>
      <c r="I9281" s="81"/>
      <c r="L9281" s="117"/>
      <c r="P9281" s="81"/>
    </row>
    <row r="9282" spans="6:16">
      <c r="F9282" s="76"/>
      <c r="G9282" s="117"/>
      <c r="I9282" s="81"/>
      <c r="L9282" s="117"/>
      <c r="P9282" s="81"/>
    </row>
    <row r="9283" spans="6:16">
      <c r="F9283" s="76"/>
      <c r="G9283" s="117"/>
      <c r="I9283" s="81"/>
      <c r="L9283" s="117"/>
      <c r="P9283" s="81"/>
    </row>
    <row r="9284" spans="6:16">
      <c r="F9284" s="76"/>
      <c r="G9284" s="117"/>
      <c r="I9284" s="81"/>
      <c r="L9284" s="117"/>
      <c r="P9284" s="81"/>
    </row>
    <row r="9285" spans="6:16">
      <c r="F9285" s="76"/>
      <c r="G9285" s="117"/>
      <c r="I9285" s="81"/>
      <c r="L9285" s="117"/>
      <c r="P9285" s="81"/>
    </row>
    <row r="9286" spans="6:16">
      <c r="F9286" s="76"/>
      <c r="G9286" s="117"/>
      <c r="I9286" s="81"/>
      <c r="L9286" s="117"/>
      <c r="P9286" s="81"/>
    </row>
    <row r="9287" spans="6:16">
      <c r="F9287" s="76"/>
      <c r="G9287" s="117"/>
      <c r="I9287" s="81"/>
      <c r="L9287" s="117"/>
      <c r="P9287" s="81"/>
    </row>
    <row r="9288" spans="6:16">
      <c r="F9288" s="76"/>
      <c r="G9288" s="117"/>
      <c r="I9288" s="81"/>
      <c r="L9288" s="117"/>
      <c r="P9288" s="81"/>
    </row>
    <row r="9289" spans="6:16">
      <c r="F9289" s="76"/>
      <c r="G9289" s="117"/>
      <c r="I9289" s="81"/>
      <c r="L9289" s="117"/>
      <c r="P9289" s="81"/>
    </row>
    <row r="9290" spans="6:16">
      <c r="F9290" s="76"/>
      <c r="G9290" s="117"/>
      <c r="I9290" s="81"/>
      <c r="L9290" s="117"/>
      <c r="P9290" s="81"/>
    </row>
    <row r="9291" spans="6:16">
      <c r="F9291" s="76"/>
      <c r="G9291" s="117"/>
      <c r="I9291" s="81"/>
      <c r="L9291" s="117"/>
      <c r="P9291" s="81"/>
    </row>
    <row r="9292" spans="6:16">
      <c r="F9292" s="76"/>
      <c r="G9292" s="117"/>
      <c r="I9292" s="81"/>
      <c r="L9292" s="117"/>
      <c r="P9292" s="81"/>
    </row>
    <row r="9293" spans="6:16">
      <c r="F9293" s="76"/>
      <c r="G9293" s="117"/>
      <c r="I9293" s="81"/>
      <c r="L9293" s="117"/>
      <c r="P9293" s="81"/>
    </row>
    <row r="9294" spans="6:16">
      <c r="F9294" s="76"/>
      <c r="G9294" s="117"/>
      <c r="I9294" s="81"/>
      <c r="L9294" s="117"/>
      <c r="P9294" s="81"/>
    </row>
    <row r="9295" spans="6:16">
      <c r="F9295" s="76"/>
      <c r="G9295" s="117"/>
      <c r="I9295" s="81"/>
      <c r="L9295" s="117"/>
      <c r="P9295" s="81"/>
    </row>
    <row r="9296" spans="6:16">
      <c r="F9296" s="76"/>
      <c r="G9296" s="117"/>
      <c r="I9296" s="81"/>
      <c r="L9296" s="117"/>
      <c r="P9296" s="81"/>
    </row>
    <row r="9297" spans="6:16">
      <c r="F9297" s="76"/>
      <c r="G9297" s="117"/>
      <c r="I9297" s="81"/>
      <c r="L9297" s="117"/>
      <c r="P9297" s="81"/>
    </row>
    <row r="9298" spans="6:16">
      <c r="F9298" s="76"/>
      <c r="G9298" s="117"/>
      <c r="I9298" s="81"/>
      <c r="L9298" s="117"/>
      <c r="P9298" s="81"/>
    </row>
    <row r="9299" spans="6:16">
      <c r="F9299" s="76"/>
      <c r="G9299" s="117"/>
      <c r="I9299" s="81"/>
      <c r="L9299" s="117"/>
      <c r="P9299" s="81"/>
    </row>
    <row r="9300" spans="6:16">
      <c r="F9300" s="76"/>
      <c r="G9300" s="117"/>
      <c r="I9300" s="81"/>
      <c r="L9300" s="117"/>
      <c r="P9300" s="81"/>
    </row>
    <row r="9301" spans="6:16">
      <c r="F9301" s="76"/>
      <c r="G9301" s="117"/>
      <c r="I9301" s="81"/>
      <c r="L9301" s="117"/>
      <c r="P9301" s="81"/>
    </row>
    <row r="9302" spans="6:16">
      <c r="F9302" s="76"/>
      <c r="G9302" s="117"/>
      <c r="I9302" s="81"/>
      <c r="L9302" s="117"/>
      <c r="P9302" s="81"/>
    </row>
    <row r="9303" spans="6:16">
      <c r="F9303" s="76"/>
      <c r="G9303" s="117"/>
      <c r="I9303" s="81"/>
      <c r="L9303" s="117"/>
      <c r="P9303" s="81"/>
    </row>
    <row r="9304" spans="6:16">
      <c r="F9304" s="76"/>
      <c r="G9304" s="117"/>
      <c r="I9304" s="81"/>
      <c r="L9304" s="117"/>
      <c r="P9304" s="81"/>
    </row>
    <row r="9305" spans="6:16">
      <c r="F9305" s="76"/>
      <c r="G9305" s="117"/>
      <c r="I9305" s="81"/>
      <c r="L9305" s="117"/>
      <c r="P9305" s="81"/>
    </row>
    <row r="9306" spans="6:16">
      <c r="F9306" s="76"/>
      <c r="G9306" s="117"/>
      <c r="I9306" s="81"/>
      <c r="L9306" s="117"/>
      <c r="P9306" s="81"/>
    </row>
    <row r="9307" spans="6:16">
      <c r="F9307" s="76"/>
      <c r="G9307" s="117"/>
      <c r="I9307" s="81"/>
      <c r="L9307" s="117"/>
      <c r="P9307" s="81"/>
    </row>
    <row r="9308" spans="6:16">
      <c r="F9308" s="76"/>
      <c r="G9308" s="117"/>
      <c r="I9308" s="81"/>
      <c r="L9308" s="117"/>
      <c r="P9308" s="81"/>
    </row>
    <row r="9309" spans="6:16">
      <c r="F9309" s="76"/>
      <c r="G9309" s="117"/>
      <c r="I9309" s="81"/>
      <c r="L9309" s="117"/>
      <c r="P9309" s="81"/>
    </row>
    <row r="9310" spans="6:16">
      <c r="F9310" s="76"/>
      <c r="G9310" s="117"/>
      <c r="I9310" s="81"/>
      <c r="L9310" s="117"/>
      <c r="P9310" s="81"/>
    </row>
    <row r="9311" spans="6:16">
      <c r="F9311" s="76"/>
      <c r="G9311" s="117"/>
      <c r="I9311" s="81"/>
      <c r="L9311" s="117"/>
      <c r="P9311" s="81"/>
    </row>
    <row r="9312" spans="6:16">
      <c r="F9312" s="76"/>
      <c r="G9312" s="117"/>
      <c r="I9312" s="81"/>
      <c r="L9312" s="117"/>
      <c r="P9312" s="81"/>
    </row>
    <row r="9313" spans="6:16">
      <c r="F9313" s="76"/>
      <c r="G9313" s="117"/>
      <c r="I9313" s="81"/>
      <c r="L9313" s="117"/>
      <c r="P9313" s="81"/>
    </row>
    <row r="9314" spans="6:16">
      <c r="F9314" s="76"/>
      <c r="G9314" s="117"/>
      <c r="I9314" s="81"/>
      <c r="L9314" s="117"/>
      <c r="P9314" s="81"/>
    </row>
    <row r="9315" spans="6:16">
      <c r="F9315" s="76"/>
      <c r="G9315" s="117"/>
      <c r="I9315" s="81"/>
      <c r="L9315" s="117"/>
      <c r="P9315" s="81"/>
    </row>
    <row r="9316" spans="6:16">
      <c r="F9316" s="76"/>
      <c r="G9316" s="117"/>
      <c r="I9316" s="81"/>
      <c r="L9316" s="117"/>
      <c r="P9316" s="81"/>
    </row>
    <row r="9317" spans="6:16">
      <c r="F9317" s="76"/>
      <c r="G9317" s="117"/>
      <c r="I9317" s="81"/>
      <c r="L9317" s="117"/>
      <c r="P9317" s="81"/>
    </row>
    <row r="9318" spans="6:16">
      <c r="F9318" s="76"/>
      <c r="G9318" s="117"/>
      <c r="I9318" s="81"/>
      <c r="L9318" s="117"/>
      <c r="P9318" s="81"/>
    </row>
    <row r="9319" spans="6:16">
      <c r="F9319" s="76"/>
      <c r="G9319" s="117"/>
      <c r="I9319" s="81"/>
      <c r="L9319" s="117"/>
      <c r="P9319" s="81"/>
    </row>
    <row r="9320" spans="6:16">
      <c r="F9320" s="76"/>
      <c r="G9320" s="117"/>
      <c r="I9320" s="81"/>
      <c r="L9320" s="117"/>
      <c r="P9320" s="81"/>
    </row>
    <row r="9321" spans="6:16">
      <c r="F9321" s="76"/>
      <c r="G9321" s="117"/>
      <c r="I9321" s="81"/>
      <c r="L9321" s="117"/>
      <c r="P9321" s="81"/>
    </row>
    <row r="9322" spans="6:16">
      <c r="F9322" s="76"/>
      <c r="G9322" s="117"/>
      <c r="I9322" s="81"/>
      <c r="L9322" s="117"/>
      <c r="P9322" s="81"/>
    </row>
    <row r="9323" spans="6:16">
      <c r="F9323" s="76"/>
      <c r="G9323" s="117"/>
      <c r="I9323" s="81"/>
      <c r="L9323" s="117"/>
      <c r="P9323" s="81"/>
    </row>
    <row r="9324" spans="6:16">
      <c r="F9324" s="76"/>
      <c r="G9324" s="117"/>
      <c r="I9324" s="81"/>
      <c r="L9324" s="117"/>
      <c r="P9324" s="81"/>
    </row>
    <row r="9325" spans="6:16">
      <c r="F9325" s="76"/>
      <c r="G9325" s="117"/>
      <c r="I9325" s="81"/>
      <c r="L9325" s="117"/>
      <c r="P9325" s="81"/>
    </row>
    <row r="9326" spans="6:16">
      <c r="F9326" s="76"/>
      <c r="G9326" s="117"/>
      <c r="I9326" s="81"/>
      <c r="L9326" s="117"/>
      <c r="P9326" s="81"/>
    </row>
    <row r="9327" spans="6:16">
      <c r="F9327" s="76"/>
      <c r="G9327" s="117"/>
      <c r="I9327" s="81"/>
      <c r="L9327" s="117"/>
      <c r="P9327" s="81"/>
    </row>
    <row r="9328" spans="6:16">
      <c r="F9328" s="76"/>
      <c r="G9328" s="117"/>
      <c r="I9328" s="81"/>
      <c r="L9328" s="117"/>
      <c r="P9328" s="81"/>
    </row>
    <row r="9329" spans="6:16">
      <c r="F9329" s="76"/>
      <c r="G9329" s="117"/>
      <c r="I9329" s="81"/>
      <c r="L9329" s="117"/>
      <c r="P9329" s="81"/>
    </row>
    <row r="9330" spans="6:16">
      <c r="F9330" s="76"/>
      <c r="G9330" s="117"/>
      <c r="I9330" s="81"/>
      <c r="L9330" s="117"/>
      <c r="P9330" s="81"/>
    </row>
    <row r="9331" spans="6:16">
      <c r="F9331" s="76"/>
      <c r="G9331" s="117"/>
      <c r="I9331" s="81"/>
      <c r="L9331" s="117"/>
      <c r="P9331" s="81"/>
    </row>
    <row r="9332" spans="6:16">
      <c r="F9332" s="76"/>
      <c r="G9332" s="117"/>
      <c r="I9332" s="81"/>
      <c r="L9332" s="117"/>
      <c r="P9332" s="81"/>
    </row>
    <row r="9333" spans="6:16">
      <c r="F9333" s="76"/>
      <c r="G9333" s="117"/>
      <c r="I9333" s="81"/>
      <c r="L9333" s="117"/>
      <c r="P9333" s="81"/>
    </row>
    <row r="9334" spans="6:16">
      <c r="F9334" s="76"/>
      <c r="G9334" s="117"/>
      <c r="I9334" s="81"/>
      <c r="L9334" s="117"/>
      <c r="P9334" s="81"/>
    </row>
    <row r="9335" spans="6:16">
      <c r="F9335" s="76"/>
      <c r="G9335" s="117"/>
      <c r="I9335" s="81"/>
      <c r="L9335" s="117"/>
      <c r="P9335" s="81"/>
    </row>
    <row r="9336" spans="6:16">
      <c r="F9336" s="76"/>
      <c r="G9336" s="117"/>
      <c r="I9336" s="81"/>
      <c r="L9336" s="117"/>
      <c r="P9336" s="81"/>
    </row>
    <row r="9337" spans="6:16">
      <c r="F9337" s="76"/>
      <c r="G9337" s="117"/>
      <c r="I9337" s="81"/>
      <c r="L9337" s="117"/>
      <c r="P9337" s="81"/>
    </row>
    <row r="9338" spans="6:16">
      <c r="F9338" s="76"/>
      <c r="G9338" s="117"/>
      <c r="I9338" s="81"/>
      <c r="L9338" s="117"/>
      <c r="P9338" s="81"/>
    </row>
    <row r="9339" spans="6:16">
      <c r="F9339" s="76"/>
      <c r="G9339" s="117"/>
      <c r="I9339" s="81"/>
      <c r="L9339" s="117"/>
      <c r="P9339" s="81"/>
    </row>
    <row r="9340" spans="6:16">
      <c r="F9340" s="76"/>
      <c r="G9340" s="117"/>
      <c r="I9340" s="81"/>
      <c r="L9340" s="117"/>
      <c r="P9340" s="81"/>
    </row>
    <row r="9341" spans="6:16">
      <c r="F9341" s="76"/>
      <c r="G9341" s="117"/>
      <c r="I9341" s="81"/>
      <c r="L9341" s="117"/>
      <c r="P9341" s="81"/>
    </row>
    <row r="9342" spans="6:16">
      <c r="F9342" s="76"/>
      <c r="G9342" s="117"/>
      <c r="I9342" s="81"/>
      <c r="L9342" s="117"/>
      <c r="P9342" s="81"/>
    </row>
    <row r="9343" spans="6:16">
      <c r="F9343" s="76"/>
      <c r="G9343" s="117"/>
      <c r="I9343" s="81"/>
      <c r="L9343" s="117"/>
      <c r="P9343" s="81"/>
    </row>
    <row r="9344" spans="6:16">
      <c r="F9344" s="76"/>
      <c r="G9344" s="117"/>
      <c r="I9344" s="81"/>
      <c r="L9344" s="117"/>
      <c r="P9344" s="81"/>
    </row>
    <row r="9345" spans="6:16">
      <c r="F9345" s="76"/>
      <c r="G9345" s="117"/>
      <c r="I9345" s="81"/>
      <c r="L9345" s="117"/>
      <c r="P9345" s="81"/>
    </row>
    <row r="9346" spans="6:16">
      <c r="F9346" s="76"/>
      <c r="G9346" s="117"/>
      <c r="I9346" s="81"/>
      <c r="L9346" s="117"/>
      <c r="P9346" s="81"/>
    </row>
    <row r="9347" spans="6:16">
      <c r="F9347" s="76"/>
      <c r="G9347" s="117"/>
      <c r="I9347" s="81"/>
      <c r="L9347" s="117"/>
      <c r="P9347" s="81"/>
    </row>
    <row r="9348" spans="6:16">
      <c r="F9348" s="76"/>
      <c r="G9348" s="117"/>
      <c r="I9348" s="81"/>
      <c r="L9348" s="117"/>
      <c r="P9348" s="81"/>
    </row>
    <row r="9349" spans="6:16">
      <c r="F9349" s="76"/>
      <c r="G9349" s="117"/>
      <c r="I9349" s="81"/>
      <c r="L9349" s="117"/>
      <c r="P9349" s="81"/>
    </row>
    <row r="9350" spans="6:16">
      <c r="F9350" s="76"/>
      <c r="G9350" s="117"/>
      <c r="I9350" s="81"/>
      <c r="L9350" s="117"/>
      <c r="P9350" s="81"/>
    </row>
    <row r="9351" spans="6:16">
      <c r="F9351" s="76"/>
      <c r="G9351" s="117"/>
      <c r="I9351" s="81"/>
      <c r="L9351" s="117"/>
      <c r="P9351" s="81"/>
    </row>
    <row r="9352" spans="6:16">
      <c r="F9352" s="76"/>
      <c r="G9352" s="117"/>
      <c r="I9352" s="81"/>
      <c r="L9352" s="117"/>
      <c r="P9352" s="81"/>
    </row>
    <row r="9353" spans="6:16">
      <c r="F9353" s="76"/>
      <c r="G9353" s="117"/>
      <c r="I9353" s="81"/>
      <c r="L9353" s="117"/>
      <c r="P9353" s="81"/>
    </row>
    <row r="9354" spans="6:16">
      <c r="F9354" s="76"/>
      <c r="G9354" s="117"/>
      <c r="I9354" s="81"/>
      <c r="L9354" s="117"/>
      <c r="P9354" s="81"/>
    </row>
    <row r="9355" spans="6:16">
      <c r="F9355" s="76"/>
      <c r="G9355" s="117"/>
      <c r="I9355" s="81"/>
      <c r="L9355" s="117"/>
      <c r="P9355" s="81"/>
    </row>
    <row r="9356" spans="6:16">
      <c r="F9356" s="76"/>
      <c r="G9356" s="117"/>
      <c r="I9356" s="81"/>
      <c r="L9356" s="117"/>
      <c r="P9356" s="81"/>
    </row>
    <row r="9357" spans="6:16">
      <c r="F9357" s="76"/>
      <c r="G9357" s="117"/>
      <c r="I9357" s="81"/>
      <c r="L9357" s="117"/>
      <c r="P9357" s="81"/>
    </row>
    <row r="9358" spans="6:16">
      <c r="F9358" s="76"/>
      <c r="G9358" s="117"/>
      <c r="I9358" s="81"/>
      <c r="L9358" s="117"/>
      <c r="P9358" s="81"/>
    </row>
    <row r="9359" spans="6:16">
      <c r="F9359" s="76"/>
      <c r="G9359" s="117"/>
      <c r="I9359" s="81"/>
      <c r="L9359" s="117"/>
      <c r="P9359" s="81"/>
    </row>
    <row r="9360" spans="6:16">
      <c r="F9360" s="76"/>
      <c r="G9360" s="117"/>
      <c r="I9360" s="81"/>
      <c r="L9360" s="117"/>
      <c r="P9360" s="81"/>
    </row>
    <row r="9361" spans="6:16">
      <c r="F9361" s="76"/>
      <c r="G9361" s="117"/>
      <c r="I9361" s="81"/>
      <c r="L9361" s="117"/>
      <c r="P9361" s="81"/>
    </row>
    <row r="9362" spans="6:16">
      <c r="F9362" s="76"/>
      <c r="G9362" s="117"/>
      <c r="I9362" s="81"/>
      <c r="L9362" s="117"/>
      <c r="P9362" s="81"/>
    </row>
    <row r="9363" spans="6:16">
      <c r="F9363" s="76"/>
      <c r="G9363" s="117"/>
      <c r="I9363" s="81"/>
      <c r="L9363" s="117"/>
      <c r="P9363" s="81"/>
    </row>
    <row r="9364" spans="6:16">
      <c r="F9364" s="76"/>
      <c r="G9364" s="117"/>
      <c r="I9364" s="81"/>
      <c r="L9364" s="117"/>
      <c r="P9364" s="81"/>
    </row>
    <row r="9365" spans="6:16">
      <c r="F9365" s="76"/>
      <c r="G9365" s="117"/>
      <c r="I9365" s="81"/>
      <c r="L9365" s="117"/>
      <c r="P9365" s="81"/>
    </row>
    <row r="9366" spans="6:16">
      <c r="F9366" s="76"/>
      <c r="G9366" s="117"/>
      <c r="I9366" s="81"/>
      <c r="L9366" s="117"/>
      <c r="P9366" s="81"/>
    </row>
    <row r="9367" spans="6:16">
      <c r="F9367" s="76"/>
      <c r="G9367" s="117"/>
      <c r="I9367" s="81"/>
      <c r="L9367" s="117"/>
      <c r="P9367" s="81"/>
    </row>
    <row r="9368" spans="6:16">
      <c r="F9368" s="76"/>
      <c r="G9368" s="117"/>
      <c r="I9368" s="81"/>
      <c r="L9368" s="117"/>
      <c r="P9368" s="81"/>
    </row>
    <row r="9369" spans="6:16">
      <c r="F9369" s="76"/>
      <c r="G9369" s="117"/>
      <c r="I9369" s="81"/>
      <c r="L9369" s="117"/>
      <c r="P9369" s="81"/>
    </row>
    <row r="9370" spans="6:16">
      <c r="F9370" s="76"/>
      <c r="G9370" s="117"/>
      <c r="I9370" s="81"/>
      <c r="L9370" s="117"/>
      <c r="P9370" s="81"/>
    </row>
    <row r="9371" spans="6:16">
      <c r="F9371" s="76"/>
      <c r="G9371" s="117"/>
      <c r="I9371" s="81"/>
      <c r="L9371" s="117"/>
      <c r="P9371" s="81"/>
    </row>
    <row r="9372" spans="6:16">
      <c r="F9372" s="76"/>
      <c r="G9372" s="117"/>
      <c r="I9372" s="81"/>
      <c r="L9372" s="117"/>
      <c r="P9372" s="81"/>
    </row>
    <row r="9373" spans="6:16">
      <c r="F9373" s="76"/>
      <c r="G9373" s="117"/>
      <c r="I9373" s="81"/>
      <c r="L9373" s="117"/>
      <c r="P9373" s="81"/>
    </row>
    <row r="9374" spans="6:16">
      <c r="F9374" s="76"/>
      <c r="G9374" s="117"/>
      <c r="I9374" s="81"/>
      <c r="L9374" s="117"/>
      <c r="P9374" s="81"/>
    </row>
    <row r="9375" spans="6:16">
      <c r="F9375" s="76"/>
      <c r="G9375" s="117"/>
      <c r="I9375" s="81"/>
      <c r="L9375" s="117"/>
      <c r="P9375" s="81"/>
    </row>
    <row r="9376" spans="6:16">
      <c r="F9376" s="76"/>
      <c r="G9376" s="117"/>
      <c r="I9376" s="81"/>
      <c r="L9376" s="117"/>
      <c r="P9376" s="81"/>
    </row>
    <row r="9377" spans="6:16">
      <c r="F9377" s="76"/>
      <c r="G9377" s="117"/>
      <c r="I9377" s="81"/>
      <c r="L9377" s="117"/>
      <c r="P9377" s="81"/>
    </row>
    <row r="9378" spans="6:16">
      <c r="F9378" s="76"/>
      <c r="G9378" s="117"/>
      <c r="I9378" s="81"/>
      <c r="L9378" s="117"/>
      <c r="P9378" s="81"/>
    </row>
    <row r="9379" spans="6:16">
      <c r="F9379" s="76"/>
      <c r="G9379" s="117"/>
      <c r="I9379" s="81"/>
      <c r="L9379" s="117"/>
      <c r="P9379" s="81"/>
    </row>
    <row r="9380" spans="6:16">
      <c r="F9380" s="76"/>
      <c r="G9380" s="117"/>
      <c r="I9380" s="81"/>
      <c r="L9380" s="117"/>
      <c r="P9380" s="81"/>
    </row>
    <row r="9381" spans="6:16">
      <c r="F9381" s="76"/>
      <c r="G9381" s="117"/>
      <c r="I9381" s="81"/>
      <c r="L9381" s="117"/>
      <c r="P9381" s="81"/>
    </row>
    <row r="9382" spans="6:16">
      <c r="F9382" s="76"/>
      <c r="G9382" s="117"/>
      <c r="I9382" s="81"/>
      <c r="L9382" s="117"/>
      <c r="P9382" s="81"/>
    </row>
    <row r="9383" spans="6:16">
      <c r="F9383" s="76"/>
      <c r="G9383" s="117"/>
      <c r="I9383" s="81"/>
      <c r="L9383" s="117"/>
      <c r="P9383" s="81"/>
    </row>
    <row r="9384" spans="6:16">
      <c r="F9384" s="76"/>
      <c r="G9384" s="117"/>
      <c r="I9384" s="81"/>
      <c r="L9384" s="117"/>
      <c r="P9384" s="81"/>
    </row>
    <row r="9385" spans="6:16">
      <c r="F9385" s="76"/>
      <c r="G9385" s="117"/>
      <c r="I9385" s="81"/>
      <c r="L9385" s="117"/>
      <c r="P9385" s="81"/>
    </row>
    <row r="9386" spans="6:16">
      <c r="F9386" s="76"/>
      <c r="G9386" s="117"/>
      <c r="I9386" s="81"/>
      <c r="L9386" s="117"/>
      <c r="P9386" s="81"/>
    </row>
    <row r="9387" spans="6:16">
      <c r="F9387" s="76"/>
      <c r="G9387" s="117"/>
      <c r="I9387" s="81"/>
      <c r="L9387" s="117"/>
      <c r="P9387" s="81"/>
    </row>
    <row r="9388" spans="6:16">
      <c r="F9388" s="76"/>
      <c r="G9388" s="117"/>
      <c r="I9388" s="81"/>
      <c r="L9388" s="117"/>
      <c r="P9388" s="81"/>
    </row>
    <row r="9389" spans="6:16">
      <c r="F9389" s="76"/>
      <c r="G9389" s="117"/>
      <c r="I9389" s="81"/>
      <c r="L9389" s="117"/>
      <c r="P9389" s="81"/>
    </row>
    <row r="9390" spans="6:16">
      <c r="F9390" s="76"/>
      <c r="G9390" s="117"/>
      <c r="I9390" s="81"/>
      <c r="L9390" s="117"/>
      <c r="P9390" s="81"/>
    </row>
    <row r="9391" spans="6:16">
      <c r="F9391" s="76"/>
      <c r="G9391" s="117"/>
      <c r="I9391" s="81"/>
      <c r="L9391" s="117"/>
      <c r="P9391" s="81"/>
    </row>
    <row r="9392" spans="6:16">
      <c r="F9392" s="76"/>
      <c r="G9392" s="117"/>
      <c r="I9392" s="81"/>
      <c r="L9392" s="117"/>
      <c r="P9392" s="81"/>
    </row>
    <row r="9393" spans="6:16">
      <c r="F9393" s="76"/>
      <c r="G9393" s="117"/>
      <c r="I9393" s="81"/>
      <c r="L9393" s="117"/>
      <c r="P9393" s="81"/>
    </row>
    <row r="9394" spans="6:16">
      <c r="F9394" s="76"/>
      <c r="G9394" s="117"/>
      <c r="I9394" s="81"/>
      <c r="L9394" s="117"/>
      <c r="P9394" s="81"/>
    </row>
    <row r="9395" spans="6:16">
      <c r="F9395" s="76"/>
      <c r="G9395" s="117"/>
      <c r="I9395" s="81"/>
      <c r="L9395" s="117"/>
      <c r="P9395" s="81"/>
    </row>
    <row r="9396" spans="6:16">
      <c r="F9396" s="76"/>
      <c r="G9396" s="117"/>
      <c r="I9396" s="81"/>
      <c r="L9396" s="117"/>
      <c r="P9396" s="81"/>
    </row>
    <row r="9397" spans="6:16">
      <c r="F9397" s="76"/>
      <c r="G9397" s="117"/>
      <c r="I9397" s="81"/>
      <c r="L9397" s="117"/>
      <c r="P9397" s="81"/>
    </row>
    <row r="9398" spans="6:16">
      <c r="F9398" s="76"/>
      <c r="G9398" s="117"/>
      <c r="I9398" s="81"/>
      <c r="L9398" s="117"/>
      <c r="P9398" s="81"/>
    </row>
    <row r="9399" spans="6:16">
      <c r="F9399" s="76"/>
      <c r="G9399" s="117"/>
      <c r="I9399" s="81"/>
      <c r="L9399" s="117"/>
      <c r="P9399" s="81"/>
    </row>
    <row r="9400" spans="6:16">
      <c r="F9400" s="76"/>
      <c r="G9400" s="117"/>
      <c r="I9400" s="81"/>
      <c r="L9400" s="117"/>
      <c r="P9400" s="81"/>
    </row>
    <row r="9401" spans="6:16">
      <c r="F9401" s="76"/>
      <c r="G9401" s="117"/>
      <c r="I9401" s="81"/>
      <c r="L9401" s="117"/>
      <c r="P9401" s="81"/>
    </row>
    <row r="9402" spans="6:16">
      <c r="F9402" s="76"/>
      <c r="G9402" s="117"/>
      <c r="I9402" s="81"/>
      <c r="L9402" s="117"/>
      <c r="P9402" s="81"/>
    </row>
    <row r="9403" spans="6:16">
      <c r="F9403" s="76"/>
      <c r="G9403" s="117"/>
      <c r="I9403" s="81"/>
      <c r="L9403" s="117"/>
      <c r="P9403" s="81"/>
    </row>
    <row r="9404" spans="6:16">
      <c r="F9404" s="76"/>
      <c r="G9404" s="117"/>
      <c r="I9404" s="81"/>
      <c r="L9404" s="117"/>
      <c r="P9404" s="81"/>
    </row>
    <row r="9405" spans="6:16">
      <c r="F9405" s="76"/>
      <c r="G9405" s="117"/>
      <c r="I9405" s="81"/>
      <c r="L9405" s="117"/>
      <c r="P9405" s="81"/>
    </row>
    <row r="9406" spans="6:16">
      <c r="F9406" s="76"/>
      <c r="G9406" s="117"/>
      <c r="I9406" s="81"/>
      <c r="L9406" s="117"/>
      <c r="P9406" s="81"/>
    </row>
    <row r="9407" spans="6:16">
      <c r="F9407" s="76"/>
      <c r="G9407" s="117"/>
      <c r="I9407" s="81"/>
      <c r="L9407" s="117"/>
      <c r="P9407" s="81"/>
    </row>
    <row r="9408" spans="6:16">
      <c r="F9408" s="76"/>
      <c r="G9408" s="117"/>
      <c r="I9408" s="81"/>
      <c r="L9408" s="117"/>
      <c r="P9408" s="81"/>
    </row>
    <row r="9409" spans="6:16">
      <c r="F9409" s="76"/>
      <c r="G9409" s="117"/>
      <c r="I9409" s="81"/>
      <c r="L9409" s="117"/>
      <c r="P9409" s="81"/>
    </row>
    <row r="9410" spans="6:16">
      <c r="F9410" s="76"/>
      <c r="G9410" s="117"/>
      <c r="I9410" s="81"/>
      <c r="L9410" s="117"/>
      <c r="P9410" s="81"/>
    </row>
    <row r="9411" spans="6:16">
      <c r="F9411" s="76"/>
      <c r="G9411" s="117"/>
      <c r="I9411" s="81"/>
      <c r="L9411" s="117"/>
      <c r="P9411" s="81"/>
    </row>
    <row r="9412" spans="6:16">
      <c r="F9412" s="76"/>
      <c r="G9412" s="117"/>
      <c r="I9412" s="81"/>
      <c r="L9412" s="117"/>
      <c r="P9412" s="81"/>
    </row>
    <row r="9413" spans="6:16">
      <c r="F9413" s="76"/>
      <c r="G9413" s="117"/>
      <c r="I9413" s="81"/>
      <c r="L9413" s="117"/>
      <c r="P9413" s="81"/>
    </row>
    <row r="9414" spans="6:16">
      <c r="F9414" s="76"/>
      <c r="G9414" s="117"/>
      <c r="I9414" s="81"/>
      <c r="L9414" s="117"/>
      <c r="P9414" s="81"/>
    </row>
    <row r="9415" spans="6:16">
      <c r="F9415" s="76"/>
      <c r="G9415" s="117"/>
      <c r="I9415" s="81"/>
      <c r="L9415" s="117"/>
      <c r="P9415" s="81"/>
    </row>
    <row r="9416" spans="6:16">
      <c r="F9416" s="76"/>
      <c r="G9416" s="117"/>
      <c r="I9416" s="81"/>
      <c r="L9416" s="117"/>
      <c r="P9416" s="81"/>
    </row>
    <row r="9417" spans="6:16">
      <c r="F9417" s="76"/>
      <c r="G9417" s="117"/>
      <c r="I9417" s="81"/>
      <c r="L9417" s="117"/>
      <c r="P9417" s="81"/>
    </row>
    <row r="9418" spans="6:16">
      <c r="F9418" s="76"/>
      <c r="G9418" s="117"/>
      <c r="I9418" s="81"/>
      <c r="L9418" s="117"/>
      <c r="P9418" s="81"/>
    </row>
    <row r="9419" spans="6:16">
      <c r="F9419" s="76"/>
      <c r="G9419" s="117"/>
      <c r="I9419" s="81"/>
      <c r="L9419" s="117"/>
      <c r="P9419" s="81"/>
    </row>
    <row r="9420" spans="6:16">
      <c r="F9420" s="76"/>
      <c r="G9420" s="117"/>
      <c r="I9420" s="81"/>
      <c r="L9420" s="117"/>
      <c r="P9420" s="81"/>
    </row>
    <row r="9421" spans="6:16">
      <c r="F9421" s="76"/>
      <c r="G9421" s="117"/>
      <c r="I9421" s="81"/>
      <c r="L9421" s="117"/>
      <c r="P9421" s="81"/>
    </row>
    <row r="9422" spans="6:16">
      <c r="F9422" s="76"/>
      <c r="G9422" s="117"/>
      <c r="I9422" s="81"/>
      <c r="L9422" s="117"/>
      <c r="P9422" s="81"/>
    </row>
    <row r="9423" spans="6:16">
      <c r="F9423" s="76"/>
      <c r="G9423" s="117"/>
      <c r="I9423" s="81"/>
      <c r="L9423" s="117"/>
      <c r="P9423" s="81"/>
    </row>
    <row r="9424" spans="6:16">
      <c r="F9424" s="76"/>
      <c r="G9424" s="117"/>
      <c r="I9424" s="81"/>
      <c r="L9424" s="117"/>
      <c r="P9424" s="81"/>
    </row>
    <row r="9425" spans="6:16">
      <c r="F9425" s="76"/>
      <c r="G9425" s="117"/>
      <c r="I9425" s="81"/>
      <c r="L9425" s="117"/>
      <c r="P9425" s="81"/>
    </row>
    <row r="9426" spans="6:16">
      <c r="F9426" s="76"/>
      <c r="G9426" s="117"/>
      <c r="I9426" s="81"/>
      <c r="L9426" s="117"/>
      <c r="P9426" s="81"/>
    </row>
    <row r="9427" spans="6:16">
      <c r="F9427" s="76"/>
      <c r="G9427" s="117"/>
      <c r="I9427" s="81"/>
      <c r="L9427" s="117"/>
      <c r="P9427" s="81"/>
    </row>
    <row r="9428" spans="6:16">
      <c r="F9428" s="76"/>
      <c r="G9428" s="117"/>
      <c r="I9428" s="81"/>
      <c r="L9428" s="117"/>
      <c r="P9428" s="81"/>
    </row>
    <row r="9429" spans="6:16">
      <c r="F9429" s="76"/>
      <c r="G9429" s="117"/>
      <c r="I9429" s="81"/>
      <c r="L9429" s="117"/>
      <c r="P9429" s="81"/>
    </row>
    <row r="9430" spans="6:16">
      <c r="F9430" s="76"/>
      <c r="G9430" s="117"/>
      <c r="I9430" s="81"/>
      <c r="L9430" s="117"/>
      <c r="P9430" s="81"/>
    </row>
    <row r="9431" spans="6:16">
      <c r="F9431" s="76"/>
      <c r="G9431" s="117"/>
      <c r="I9431" s="81"/>
      <c r="L9431" s="117"/>
      <c r="P9431" s="81"/>
    </row>
    <row r="9432" spans="6:16">
      <c r="F9432" s="76"/>
      <c r="G9432" s="117"/>
      <c r="I9432" s="81"/>
      <c r="L9432" s="117"/>
      <c r="P9432" s="81"/>
    </row>
    <row r="9433" spans="6:16">
      <c r="F9433" s="76"/>
      <c r="G9433" s="117"/>
      <c r="I9433" s="81"/>
      <c r="L9433" s="117"/>
      <c r="P9433" s="81"/>
    </row>
    <row r="9434" spans="6:16">
      <c r="F9434" s="76"/>
      <c r="G9434" s="117"/>
      <c r="I9434" s="81"/>
      <c r="L9434" s="117"/>
      <c r="P9434" s="81"/>
    </row>
    <row r="9435" spans="6:16">
      <c r="F9435" s="76"/>
      <c r="G9435" s="117"/>
      <c r="I9435" s="81"/>
      <c r="L9435" s="117"/>
      <c r="P9435" s="81"/>
    </row>
    <row r="9436" spans="6:16">
      <c r="F9436" s="76"/>
      <c r="G9436" s="117"/>
      <c r="I9436" s="81"/>
      <c r="L9436" s="117"/>
      <c r="P9436" s="81"/>
    </row>
    <row r="9437" spans="6:16">
      <c r="F9437" s="76"/>
      <c r="G9437" s="117"/>
      <c r="I9437" s="81"/>
      <c r="L9437" s="117"/>
      <c r="P9437" s="81"/>
    </row>
    <row r="9438" spans="6:16">
      <c r="F9438" s="76"/>
      <c r="G9438" s="117"/>
      <c r="I9438" s="81"/>
      <c r="L9438" s="117"/>
      <c r="P9438" s="81"/>
    </row>
    <row r="9439" spans="6:16">
      <c r="F9439" s="76"/>
      <c r="G9439" s="117"/>
      <c r="I9439" s="81"/>
      <c r="L9439" s="117"/>
      <c r="P9439" s="81"/>
    </row>
    <row r="9440" spans="6:16">
      <c r="F9440" s="76"/>
      <c r="G9440" s="117"/>
      <c r="I9440" s="81"/>
      <c r="L9440" s="117"/>
      <c r="P9440" s="81"/>
    </row>
    <row r="9441" spans="6:16">
      <c r="F9441" s="76"/>
      <c r="G9441" s="117"/>
      <c r="I9441" s="81"/>
      <c r="L9441" s="117"/>
      <c r="P9441" s="81"/>
    </row>
    <row r="9442" spans="6:16">
      <c r="F9442" s="76"/>
      <c r="G9442" s="117"/>
      <c r="I9442" s="81"/>
      <c r="L9442" s="117"/>
      <c r="P9442" s="81"/>
    </row>
    <row r="9443" spans="6:16">
      <c r="F9443" s="76"/>
      <c r="G9443" s="117"/>
      <c r="I9443" s="81"/>
      <c r="L9443" s="117"/>
      <c r="P9443" s="81"/>
    </row>
    <row r="9444" spans="6:16">
      <c r="F9444" s="76"/>
      <c r="G9444" s="117"/>
      <c r="I9444" s="81"/>
      <c r="L9444" s="117"/>
      <c r="P9444" s="81"/>
    </row>
    <row r="9445" spans="6:16">
      <c r="F9445" s="76"/>
      <c r="G9445" s="117"/>
      <c r="I9445" s="81"/>
      <c r="L9445" s="117"/>
      <c r="P9445" s="81"/>
    </row>
    <row r="9446" spans="6:16">
      <c r="F9446" s="76"/>
      <c r="G9446" s="117"/>
      <c r="I9446" s="81"/>
      <c r="L9446" s="117"/>
      <c r="P9446" s="81"/>
    </row>
    <row r="9447" spans="6:16">
      <c r="F9447" s="76"/>
      <c r="G9447" s="117"/>
      <c r="I9447" s="81"/>
      <c r="L9447" s="117"/>
      <c r="P9447" s="81"/>
    </row>
    <row r="9448" spans="6:16">
      <c r="F9448" s="76"/>
      <c r="G9448" s="117"/>
      <c r="I9448" s="81"/>
      <c r="L9448" s="117"/>
      <c r="P9448" s="81"/>
    </row>
    <row r="9449" spans="6:16">
      <c r="F9449" s="76"/>
      <c r="G9449" s="117"/>
      <c r="I9449" s="81"/>
      <c r="L9449" s="117"/>
      <c r="P9449" s="81"/>
    </row>
    <row r="9450" spans="6:16">
      <c r="F9450" s="76"/>
      <c r="G9450" s="117"/>
      <c r="I9450" s="81"/>
      <c r="L9450" s="117"/>
      <c r="P9450" s="81"/>
    </row>
    <row r="9451" spans="6:16">
      <c r="F9451" s="76"/>
      <c r="G9451" s="117"/>
      <c r="I9451" s="81"/>
      <c r="L9451" s="117"/>
      <c r="P9451" s="81"/>
    </row>
    <row r="9452" spans="6:16">
      <c r="F9452" s="76"/>
      <c r="G9452" s="117"/>
      <c r="I9452" s="81"/>
      <c r="L9452" s="117"/>
      <c r="P9452" s="81"/>
    </row>
    <row r="9453" spans="6:16">
      <c r="F9453" s="76"/>
      <c r="G9453" s="117"/>
      <c r="I9453" s="81"/>
      <c r="L9453" s="117"/>
      <c r="P9453" s="81"/>
    </row>
    <row r="9454" spans="6:16">
      <c r="F9454" s="76"/>
      <c r="G9454" s="117"/>
      <c r="I9454" s="81"/>
      <c r="L9454" s="117"/>
      <c r="P9454" s="81"/>
    </row>
    <row r="9455" spans="6:16">
      <c r="F9455" s="76"/>
      <c r="G9455" s="117"/>
      <c r="I9455" s="81"/>
      <c r="L9455" s="117"/>
      <c r="P9455" s="81"/>
    </row>
    <row r="9456" spans="6:16">
      <c r="F9456" s="76"/>
      <c r="G9456" s="117"/>
      <c r="I9456" s="81"/>
      <c r="L9456" s="117"/>
      <c r="P9456" s="81"/>
    </row>
    <row r="9457" spans="6:16">
      <c r="F9457" s="76"/>
      <c r="G9457" s="117"/>
      <c r="I9457" s="81"/>
      <c r="L9457" s="117"/>
      <c r="P9457" s="81"/>
    </row>
    <row r="9458" spans="6:16">
      <c r="F9458" s="76"/>
      <c r="G9458" s="117"/>
      <c r="I9458" s="81"/>
      <c r="L9458" s="117"/>
      <c r="P9458" s="81"/>
    </row>
    <row r="9459" spans="6:16">
      <c r="F9459" s="76"/>
      <c r="G9459" s="117"/>
      <c r="I9459" s="81"/>
      <c r="L9459" s="117"/>
      <c r="P9459" s="81"/>
    </row>
    <row r="9460" spans="6:16">
      <c r="F9460" s="76"/>
      <c r="G9460" s="117"/>
      <c r="I9460" s="81"/>
      <c r="L9460" s="117"/>
      <c r="P9460" s="81"/>
    </row>
    <row r="9461" spans="6:16">
      <c r="F9461" s="76"/>
      <c r="G9461" s="117"/>
      <c r="I9461" s="81"/>
      <c r="L9461" s="117"/>
      <c r="P9461" s="81"/>
    </row>
    <row r="9462" spans="6:16">
      <c r="F9462" s="76"/>
      <c r="G9462" s="117"/>
      <c r="I9462" s="81"/>
      <c r="L9462" s="117"/>
      <c r="P9462" s="81"/>
    </row>
    <row r="9463" spans="6:16">
      <c r="F9463" s="76"/>
      <c r="G9463" s="117"/>
      <c r="I9463" s="81"/>
      <c r="L9463" s="117"/>
      <c r="P9463" s="81"/>
    </row>
    <row r="9464" spans="6:16">
      <c r="F9464" s="76"/>
      <c r="G9464" s="117"/>
      <c r="I9464" s="81"/>
      <c r="L9464" s="117"/>
      <c r="P9464" s="81"/>
    </row>
    <row r="9465" spans="6:16">
      <c r="F9465" s="76"/>
      <c r="G9465" s="117"/>
      <c r="I9465" s="81"/>
      <c r="L9465" s="117"/>
      <c r="P9465" s="81"/>
    </row>
    <row r="9466" spans="6:16">
      <c r="F9466" s="76"/>
      <c r="G9466" s="117"/>
      <c r="I9466" s="81"/>
      <c r="L9466" s="117"/>
      <c r="P9466" s="81"/>
    </row>
    <row r="9467" spans="6:16">
      <c r="F9467" s="76"/>
      <c r="G9467" s="117"/>
      <c r="I9467" s="81"/>
      <c r="L9467" s="117"/>
      <c r="P9467" s="81"/>
    </row>
    <row r="9468" spans="6:16">
      <c r="F9468" s="76"/>
      <c r="G9468" s="117"/>
      <c r="I9468" s="81"/>
      <c r="L9468" s="117"/>
      <c r="P9468" s="81"/>
    </row>
    <row r="9469" spans="6:16">
      <c r="F9469" s="76"/>
      <c r="G9469" s="117"/>
      <c r="I9469" s="81"/>
      <c r="L9469" s="117"/>
      <c r="P9469" s="81"/>
    </row>
    <row r="9470" spans="6:16">
      <c r="F9470" s="76"/>
      <c r="G9470" s="117"/>
      <c r="I9470" s="81"/>
      <c r="L9470" s="117"/>
      <c r="P9470" s="81"/>
    </row>
    <row r="9471" spans="6:16">
      <c r="F9471" s="76"/>
      <c r="G9471" s="117"/>
      <c r="I9471" s="81"/>
      <c r="L9471" s="117"/>
      <c r="P9471" s="81"/>
    </row>
    <row r="9472" spans="6:16">
      <c r="F9472" s="76"/>
      <c r="G9472" s="117"/>
      <c r="I9472" s="81"/>
      <c r="L9472" s="117"/>
      <c r="P9472" s="81"/>
    </row>
    <row r="9473" spans="6:16">
      <c r="F9473" s="76"/>
      <c r="G9473" s="117"/>
      <c r="I9473" s="81"/>
      <c r="L9473" s="117"/>
      <c r="P9473" s="81"/>
    </row>
    <row r="9474" spans="6:16">
      <c r="F9474" s="76"/>
      <c r="G9474" s="117"/>
      <c r="I9474" s="81"/>
      <c r="L9474" s="117"/>
      <c r="P9474" s="81"/>
    </row>
    <row r="9475" spans="6:16">
      <c r="F9475" s="76"/>
      <c r="G9475" s="117"/>
      <c r="I9475" s="81"/>
      <c r="L9475" s="117"/>
      <c r="P9475" s="81"/>
    </row>
    <row r="9476" spans="6:16">
      <c r="F9476" s="76"/>
      <c r="G9476" s="117"/>
      <c r="I9476" s="81"/>
      <c r="L9476" s="117"/>
      <c r="P9476" s="81"/>
    </row>
    <row r="9477" spans="6:16">
      <c r="F9477" s="76"/>
      <c r="G9477" s="117"/>
      <c r="I9477" s="81"/>
      <c r="L9477" s="117"/>
      <c r="P9477" s="81"/>
    </row>
    <row r="9478" spans="6:16">
      <c r="F9478" s="76"/>
      <c r="G9478" s="117"/>
      <c r="I9478" s="81"/>
      <c r="L9478" s="117"/>
      <c r="P9478" s="81"/>
    </row>
    <row r="9479" spans="6:16">
      <c r="F9479" s="76"/>
      <c r="G9479" s="117"/>
      <c r="I9479" s="81"/>
      <c r="L9479" s="117"/>
      <c r="P9479" s="81"/>
    </row>
    <row r="9480" spans="6:16">
      <c r="F9480" s="76"/>
      <c r="G9480" s="117"/>
      <c r="I9480" s="81"/>
      <c r="L9480" s="117"/>
      <c r="P9480" s="81"/>
    </row>
    <row r="9481" spans="6:16">
      <c r="F9481" s="76"/>
      <c r="G9481" s="117"/>
      <c r="I9481" s="81"/>
      <c r="L9481" s="117"/>
      <c r="P9481" s="81"/>
    </row>
    <row r="9482" spans="6:16">
      <c r="F9482" s="76"/>
      <c r="G9482" s="117"/>
      <c r="I9482" s="81"/>
      <c r="L9482" s="117"/>
      <c r="P9482" s="81"/>
    </row>
    <row r="9483" spans="6:16">
      <c r="F9483" s="76"/>
      <c r="G9483" s="117"/>
      <c r="I9483" s="81"/>
      <c r="L9483" s="117"/>
      <c r="P9483" s="81"/>
    </row>
    <row r="9484" spans="6:16">
      <c r="F9484" s="76"/>
      <c r="G9484" s="117"/>
      <c r="I9484" s="81"/>
      <c r="L9484" s="117"/>
      <c r="P9484" s="81"/>
    </row>
    <row r="9485" spans="6:16">
      <c r="F9485" s="76"/>
      <c r="G9485" s="117"/>
      <c r="I9485" s="81"/>
      <c r="L9485" s="117"/>
      <c r="P9485" s="81"/>
    </row>
    <row r="9486" spans="6:16">
      <c r="F9486" s="76"/>
      <c r="G9486" s="117"/>
      <c r="I9486" s="81"/>
      <c r="L9486" s="117"/>
      <c r="P9486" s="81"/>
    </row>
    <row r="9487" spans="6:16">
      <c r="F9487" s="76"/>
      <c r="G9487" s="117"/>
      <c r="I9487" s="81"/>
      <c r="L9487" s="117"/>
      <c r="P9487" s="81"/>
    </row>
    <row r="9488" spans="6:16">
      <c r="F9488" s="76"/>
      <c r="G9488" s="117"/>
      <c r="I9488" s="81"/>
      <c r="L9488" s="117"/>
      <c r="P9488" s="81"/>
    </row>
    <row r="9489" spans="6:16">
      <c r="F9489" s="76"/>
      <c r="G9489" s="117"/>
      <c r="I9489" s="81"/>
      <c r="L9489" s="117"/>
      <c r="P9489" s="81"/>
    </row>
    <row r="9490" spans="6:16">
      <c r="F9490" s="76"/>
      <c r="G9490" s="117"/>
      <c r="I9490" s="81"/>
      <c r="L9490" s="117"/>
      <c r="P9490" s="81"/>
    </row>
    <row r="9491" spans="6:16">
      <c r="F9491" s="76"/>
      <c r="G9491" s="117"/>
      <c r="I9491" s="81"/>
      <c r="L9491" s="117"/>
      <c r="P9491" s="81"/>
    </row>
    <row r="9492" spans="6:16">
      <c r="F9492" s="76"/>
      <c r="G9492" s="117"/>
      <c r="I9492" s="81"/>
      <c r="L9492" s="117"/>
      <c r="P9492" s="81"/>
    </row>
    <row r="9493" spans="6:16">
      <c r="F9493" s="76"/>
      <c r="G9493" s="117"/>
      <c r="I9493" s="81"/>
      <c r="L9493" s="117"/>
      <c r="P9493" s="81"/>
    </row>
    <row r="9494" spans="6:16">
      <c r="F9494" s="76"/>
      <c r="G9494" s="117"/>
      <c r="I9494" s="81"/>
      <c r="L9494" s="117"/>
      <c r="P9494" s="81"/>
    </row>
    <row r="9495" spans="6:16">
      <c r="F9495" s="76"/>
      <c r="G9495" s="117"/>
      <c r="I9495" s="81"/>
      <c r="L9495" s="117"/>
      <c r="P9495" s="81"/>
    </row>
    <row r="9496" spans="6:16">
      <c r="F9496" s="76"/>
      <c r="G9496" s="117"/>
      <c r="I9496" s="81"/>
      <c r="L9496" s="117"/>
      <c r="P9496" s="81"/>
    </row>
    <row r="9497" spans="6:16">
      <c r="F9497" s="76"/>
      <c r="G9497" s="117"/>
      <c r="I9497" s="81"/>
      <c r="L9497" s="117"/>
      <c r="P9497" s="81"/>
    </row>
    <row r="9498" spans="6:16">
      <c r="F9498" s="76"/>
      <c r="G9498" s="117"/>
      <c r="I9498" s="81"/>
      <c r="L9498" s="117"/>
      <c r="P9498" s="81"/>
    </row>
    <row r="9499" spans="6:16">
      <c r="F9499" s="76"/>
      <c r="G9499" s="117"/>
      <c r="I9499" s="81"/>
      <c r="L9499" s="117"/>
      <c r="P9499" s="81"/>
    </row>
    <row r="9500" spans="6:16">
      <c r="F9500" s="76"/>
      <c r="G9500" s="117"/>
      <c r="I9500" s="81"/>
      <c r="L9500" s="117"/>
      <c r="P9500" s="81"/>
    </row>
    <row r="9501" spans="6:16">
      <c r="F9501" s="76"/>
      <c r="G9501" s="117"/>
      <c r="I9501" s="81"/>
      <c r="L9501" s="117"/>
      <c r="P9501" s="81"/>
    </row>
    <row r="9502" spans="6:16">
      <c r="F9502" s="76"/>
      <c r="G9502" s="117"/>
      <c r="I9502" s="81"/>
      <c r="L9502" s="117"/>
      <c r="P9502" s="81"/>
    </row>
    <row r="9503" spans="6:16">
      <c r="F9503" s="76"/>
      <c r="G9503" s="117"/>
      <c r="I9503" s="81"/>
      <c r="L9503" s="117"/>
      <c r="P9503" s="81"/>
    </row>
    <row r="9504" spans="6:16">
      <c r="F9504" s="76"/>
      <c r="G9504" s="117"/>
      <c r="I9504" s="81"/>
      <c r="L9504" s="117"/>
      <c r="P9504" s="81"/>
    </row>
    <row r="9505" spans="6:16">
      <c r="F9505" s="76"/>
      <c r="G9505" s="117"/>
      <c r="I9505" s="81"/>
      <c r="L9505" s="117"/>
      <c r="P9505" s="81"/>
    </row>
    <row r="9506" spans="6:16">
      <c r="F9506" s="76"/>
      <c r="G9506" s="117"/>
      <c r="I9506" s="81"/>
      <c r="L9506" s="117"/>
      <c r="P9506" s="81"/>
    </row>
    <row r="9507" spans="6:16">
      <c r="F9507" s="76"/>
      <c r="G9507" s="117"/>
      <c r="I9507" s="81"/>
      <c r="L9507" s="117"/>
      <c r="P9507" s="81"/>
    </row>
    <row r="9508" spans="6:16">
      <c r="F9508" s="76"/>
      <c r="G9508" s="117"/>
      <c r="I9508" s="81"/>
      <c r="L9508" s="117"/>
      <c r="P9508" s="81"/>
    </row>
    <row r="9509" spans="6:16">
      <c r="F9509" s="76"/>
      <c r="G9509" s="117"/>
      <c r="I9509" s="81"/>
      <c r="L9509" s="117"/>
      <c r="P9509" s="81"/>
    </row>
    <row r="9510" spans="6:16">
      <c r="F9510" s="76"/>
      <c r="G9510" s="117"/>
      <c r="I9510" s="81"/>
      <c r="L9510" s="117"/>
      <c r="P9510" s="81"/>
    </row>
    <row r="9511" spans="6:16">
      <c r="F9511" s="76"/>
      <c r="G9511" s="117"/>
      <c r="I9511" s="81"/>
      <c r="L9511" s="117"/>
      <c r="P9511" s="81"/>
    </row>
    <row r="9512" spans="6:16">
      <c r="F9512" s="76"/>
      <c r="G9512" s="117"/>
      <c r="I9512" s="81"/>
      <c r="L9512" s="117"/>
      <c r="P9512" s="81"/>
    </row>
    <row r="9513" spans="6:16">
      <c r="F9513" s="76"/>
      <c r="G9513" s="117"/>
      <c r="I9513" s="81"/>
      <c r="L9513" s="117"/>
      <c r="P9513" s="81"/>
    </row>
    <row r="9514" spans="6:16">
      <c r="F9514" s="76"/>
      <c r="G9514" s="117"/>
      <c r="I9514" s="81"/>
      <c r="L9514" s="117"/>
      <c r="P9514" s="81"/>
    </row>
    <row r="9515" spans="6:16">
      <c r="F9515" s="76"/>
      <c r="G9515" s="117"/>
      <c r="I9515" s="81"/>
      <c r="L9515" s="117"/>
      <c r="P9515" s="81"/>
    </row>
    <row r="9516" spans="6:16">
      <c r="F9516" s="76"/>
      <c r="G9516" s="117"/>
      <c r="I9516" s="81"/>
      <c r="L9516" s="117"/>
      <c r="P9516" s="81"/>
    </row>
    <row r="9517" spans="6:16">
      <c r="F9517" s="76"/>
      <c r="G9517" s="117"/>
      <c r="I9517" s="81"/>
      <c r="L9517" s="117"/>
      <c r="P9517" s="81"/>
    </row>
    <row r="9518" spans="6:16">
      <c r="F9518" s="76"/>
      <c r="G9518" s="117"/>
      <c r="I9518" s="81"/>
      <c r="L9518" s="117"/>
      <c r="P9518" s="81"/>
    </row>
    <row r="9519" spans="6:16">
      <c r="F9519" s="76"/>
      <c r="G9519" s="117"/>
      <c r="I9519" s="81"/>
      <c r="L9519" s="117"/>
      <c r="P9519" s="81"/>
    </row>
    <row r="9520" spans="6:16">
      <c r="F9520" s="76"/>
      <c r="G9520" s="117"/>
      <c r="I9520" s="81"/>
      <c r="L9520" s="117"/>
      <c r="P9520" s="81"/>
    </row>
    <row r="9521" spans="6:16">
      <c r="F9521" s="76"/>
      <c r="G9521" s="117"/>
      <c r="I9521" s="81"/>
      <c r="L9521" s="117"/>
      <c r="P9521" s="81"/>
    </row>
    <row r="9522" spans="6:16">
      <c r="F9522" s="76"/>
      <c r="G9522" s="117"/>
      <c r="I9522" s="81"/>
      <c r="L9522" s="117"/>
      <c r="P9522" s="81"/>
    </row>
    <row r="9523" spans="6:16">
      <c r="F9523" s="76"/>
      <c r="G9523" s="117"/>
      <c r="I9523" s="81"/>
      <c r="L9523" s="117"/>
      <c r="P9523" s="81"/>
    </row>
    <row r="9524" spans="6:16">
      <c r="F9524" s="76"/>
      <c r="G9524" s="117"/>
      <c r="I9524" s="81"/>
      <c r="L9524" s="117"/>
      <c r="P9524" s="81"/>
    </row>
    <row r="9525" spans="6:16">
      <c r="F9525" s="76"/>
      <c r="G9525" s="117"/>
      <c r="I9525" s="81"/>
      <c r="L9525" s="117"/>
      <c r="P9525" s="81"/>
    </row>
    <row r="9526" spans="6:16">
      <c r="F9526" s="76"/>
      <c r="G9526" s="117"/>
      <c r="I9526" s="81"/>
      <c r="L9526" s="117"/>
      <c r="P9526" s="81"/>
    </row>
    <row r="9527" spans="6:16">
      <c r="F9527" s="76"/>
      <c r="G9527" s="117"/>
      <c r="I9527" s="81"/>
      <c r="L9527" s="117"/>
      <c r="P9527" s="81"/>
    </row>
    <row r="9528" spans="6:16">
      <c r="F9528" s="76"/>
      <c r="G9528" s="117"/>
      <c r="I9528" s="81"/>
      <c r="L9528" s="117"/>
      <c r="P9528" s="81"/>
    </row>
    <row r="9529" spans="6:16">
      <c r="F9529" s="76"/>
      <c r="G9529" s="117"/>
      <c r="I9529" s="81"/>
      <c r="L9529" s="117"/>
      <c r="P9529" s="81"/>
    </row>
    <row r="9530" spans="6:16">
      <c r="F9530" s="76"/>
      <c r="G9530" s="117"/>
      <c r="I9530" s="81"/>
      <c r="L9530" s="117"/>
      <c r="P9530" s="81"/>
    </row>
    <row r="9531" spans="6:16">
      <c r="F9531" s="76"/>
      <c r="G9531" s="117"/>
      <c r="I9531" s="81"/>
      <c r="L9531" s="117"/>
      <c r="P9531" s="81"/>
    </row>
    <row r="9532" spans="6:16">
      <c r="F9532" s="76"/>
      <c r="G9532" s="117"/>
      <c r="I9532" s="81"/>
      <c r="L9532" s="117"/>
      <c r="P9532" s="81"/>
    </row>
    <row r="9533" spans="6:16">
      <c r="F9533" s="76"/>
      <c r="G9533" s="117"/>
      <c r="I9533" s="81"/>
      <c r="L9533" s="117"/>
      <c r="P9533" s="81"/>
    </row>
    <row r="9534" spans="6:16">
      <c r="F9534" s="76"/>
      <c r="G9534" s="117"/>
      <c r="I9534" s="81"/>
      <c r="L9534" s="117"/>
      <c r="P9534" s="81"/>
    </row>
    <row r="9535" spans="6:16">
      <c r="F9535" s="76"/>
      <c r="G9535" s="117"/>
      <c r="I9535" s="81"/>
      <c r="L9535" s="117"/>
      <c r="P9535" s="81"/>
    </row>
    <row r="9536" spans="6:16">
      <c r="F9536" s="76"/>
      <c r="G9536" s="117"/>
      <c r="I9536" s="81"/>
      <c r="L9536" s="117"/>
      <c r="P9536" s="81"/>
    </row>
    <row r="9537" spans="6:16">
      <c r="F9537" s="76"/>
      <c r="G9537" s="117"/>
      <c r="I9537" s="81"/>
      <c r="L9537" s="117"/>
      <c r="P9537" s="81"/>
    </row>
    <row r="9538" spans="6:16">
      <c r="F9538" s="76"/>
      <c r="G9538" s="117"/>
      <c r="I9538" s="81"/>
      <c r="L9538" s="117"/>
      <c r="P9538" s="81"/>
    </row>
    <row r="9539" spans="6:16">
      <c r="F9539" s="76"/>
      <c r="G9539" s="117"/>
      <c r="I9539" s="81"/>
      <c r="L9539" s="117"/>
      <c r="P9539" s="81"/>
    </row>
    <row r="9540" spans="6:16">
      <c r="F9540" s="76"/>
      <c r="G9540" s="117"/>
      <c r="I9540" s="81"/>
      <c r="L9540" s="117"/>
      <c r="P9540" s="81"/>
    </row>
    <row r="9541" spans="6:16">
      <c r="F9541" s="76"/>
      <c r="G9541" s="117"/>
      <c r="I9541" s="81"/>
      <c r="L9541" s="117"/>
      <c r="P9541" s="81"/>
    </row>
    <row r="9542" spans="6:16">
      <c r="F9542" s="76"/>
      <c r="G9542" s="117"/>
      <c r="I9542" s="81"/>
      <c r="L9542" s="117"/>
      <c r="P9542" s="81"/>
    </row>
    <row r="9543" spans="6:16">
      <c r="F9543" s="76"/>
      <c r="G9543" s="117"/>
      <c r="I9543" s="81"/>
      <c r="L9543" s="117"/>
      <c r="P9543" s="81"/>
    </row>
    <row r="9544" spans="6:16">
      <c r="F9544" s="76"/>
      <c r="G9544" s="117"/>
      <c r="I9544" s="81"/>
      <c r="L9544" s="117"/>
      <c r="P9544" s="81"/>
    </row>
    <row r="9545" spans="6:16">
      <c r="F9545" s="76"/>
      <c r="G9545" s="117"/>
      <c r="I9545" s="81"/>
      <c r="L9545" s="117"/>
      <c r="P9545" s="81"/>
    </row>
    <row r="9546" spans="6:16">
      <c r="F9546" s="76"/>
      <c r="G9546" s="117"/>
      <c r="I9546" s="81"/>
      <c r="L9546" s="117"/>
      <c r="P9546" s="81"/>
    </row>
    <row r="9547" spans="6:16">
      <c r="F9547" s="76"/>
      <c r="G9547" s="117"/>
      <c r="I9547" s="81"/>
      <c r="L9547" s="117"/>
      <c r="P9547" s="81"/>
    </row>
    <row r="9548" spans="6:16">
      <c r="F9548" s="76"/>
      <c r="G9548" s="117"/>
      <c r="I9548" s="81"/>
      <c r="L9548" s="117"/>
      <c r="P9548" s="81"/>
    </row>
    <row r="9549" spans="6:16">
      <c r="F9549" s="76"/>
      <c r="G9549" s="117"/>
      <c r="I9549" s="81"/>
      <c r="L9549" s="117"/>
      <c r="P9549" s="81"/>
    </row>
    <row r="9550" spans="6:16">
      <c r="F9550" s="76"/>
      <c r="G9550" s="117"/>
      <c r="I9550" s="81"/>
      <c r="L9550" s="117"/>
      <c r="P9550" s="81"/>
    </row>
    <row r="9551" spans="6:16">
      <c r="F9551" s="76"/>
      <c r="G9551" s="117"/>
      <c r="I9551" s="81"/>
      <c r="L9551" s="117"/>
      <c r="P9551" s="81"/>
    </row>
    <row r="9552" spans="6:16">
      <c r="F9552" s="76"/>
      <c r="G9552" s="117"/>
      <c r="I9552" s="81"/>
      <c r="L9552" s="117"/>
      <c r="P9552" s="81"/>
    </row>
    <row r="9553" spans="6:16">
      <c r="F9553" s="76"/>
      <c r="G9553" s="117"/>
      <c r="I9553" s="81"/>
      <c r="L9553" s="117"/>
      <c r="P9553" s="81"/>
    </row>
    <row r="9554" spans="6:16">
      <c r="F9554" s="76"/>
      <c r="G9554" s="117"/>
      <c r="I9554" s="81"/>
      <c r="L9554" s="117"/>
      <c r="P9554" s="81"/>
    </row>
    <row r="9555" spans="6:16">
      <c r="F9555" s="76"/>
      <c r="G9555" s="117"/>
      <c r="I9555" s="81"/>
      <c r="L9555" s="117"/>
      <c r="P9555" s="81"/>
    </row>
    <row r="9556" spans="6:16">
      <c r="F9556" s="76"/>
      <c r="G9556" s="117"/>
      <c r="I9556" s="81"/>
      <c r="L9556" s="117"/>
      <c r="P9556" s="81"/>
    </row>
    <row r="9557" spans="6:16">
      <c r="F9557" s="76"/>
      <c r="G9557" s="117"/>
      <c r="I9557" s="81"/>
      <c r="L9557" s="117"/>
      <c r="P9557" s="81"/>
    </row>
    <row r="9558" spans="6:16">
      <c r="F9558" s="76"/>
      <c r="G9558" s="117"/>
      <c r="I9558" s="81"/>
      <c r="L9558" s="117"/>
      <c r="P9558" s="81"/>
    </row>
    <row r="9559" spans="6:16">
      <c r="F9559" s="76"/>
      <c r="G9559" s="117"/>
      <c r="I9559" s="81"/>
      <c r="L9559" s="117"/>
      <c r="P9559" s="81"/>
    </row>
    <row r="9560" spans="6:16">
      <c r="F9560" s="76"/>
      <c r="G9560" s="117"/>
      <c r="I9560" s="81"/>
      <c r="L9560" s="117"/>
      <c r="P9560" s="81"/>
    </row>
    <row r="9561" spans="6:16">
      <c r="F9561" s="76"/>
      <c r="G9561" s="117"/>
      <c r="I9561" s="81"/>
      <c r="L9561" s="117"/>
      <c r="P9561" s="81"/>
    </row>
    <row r="9562" spans="6:16">
      <c r="F9562" s="76"/>
      <c r="G9562" s="117"/>
      <c r="I9562" s="81"/>
      <c r="L9562" s="117"/>
      <c r="P9562" s="81"/>
    </row>
    <row r="9563" spans="6:16">
      <c r="F9563" s="76"/>
      <c r="G9563" s="117"/>
      <c r="I9563" s="81"/>
      <c r="L9563" s="117"/>
      <c r="P9563" s="81"/>
    </row>
    <row r="9564" spans="6:16">
      <c r="F9564" s="76"/>
      <c r="G9564" s="117"/>
      <c r="I9564" s="81"/>
      <c r="L9564" s="117"/>
      <c r="P9564" s="81"/>
    </row>
    <row r="9565" spans="6:16">
      <c r="F9565" s="76"/>
      <c r="G9565" s="117"/>
      <c r="I9565" s="81"/>
      <c r="L9565" s="117"/>
      <c r="P9565" s="81"/>
    </row>
    <row r="9566" spans="6:16">
      <c r="F9566" s="76"/>
      <c r="G9566" s="117"/>
      <c r="I9566" s="81"/>
      <c r="L9566" s="117"/>
      <c r="P9566" s="81"/>
    </row>
    <row r="9567" spans="6:16">
      <c r="F9567" s="76"/>
      <c r="G9567" s="117"/>
      <c r="I9567" s="81"/>
      <c r="L9567" s="117"/>
      <c r="P9567" s="81"/>
    </row>
    <row r="9568" spans="6:16">
      <c r="F9568" s="76"/>
      <c r="G9568" s="117"/>
      <c r="I9568" s="81"/>
      <c r="L9568" s="117"/>
      <c r="P9568" s="81"/>
    </row>
    <row r="9569" spans="6:16">
      <c r="F9569" s="76"/>
      <c r="G9569" s="117"/>
      <c r="I9569" s="81"/>
      <c r="L9569" s="117"/>
      <c r="P9569" s="81"/>
    </row>
    <row r="9570" spans="6:16">
      <c r="F9570" s="76"/>
      <c r="G9570" s="117"/>
      <c r="I9570" s="81"/>
      <c r="L9570" s="117"/>
      <c r="P9570" s="81"/>
    </row>
    <row r="9571" spans="6:16">
      <c r="F9571" s="76"/>
      <c r="G9571" s="117"/>
      <c r="I9571" s="81"/>
      <c r="L9571" s="117"/>
      <c r="P9571" s="81"/>
    </row>
    <row r="9572" spans="6:16">
      <c r="F9572" s="76"/>
      <c r="G9572" s="117"/>
      <c r="I9572" s="81"/>
      <c r="L9572" s="117"/>
      <c r="P9572" s="81"/>
    </row>
    <row r="9573" spans="6:16">
      <c r="F9573" s="76"/>
      <c r="G9573" s="117"/>
      <c r="I9573" s="81"/>
      <c r="L9573" s="117"/>
      <c r="P9573" s="81"/>
    </row>
    <row r="9574" spans="6:16">
      <c r="F9574" s="76"/>
      <c r="G9574" s="117"/>
      <c r="I9574" s="81"/>
      <c r="L9574" s="117"/>
      <c r="P9574" s="81"/>
    </row>
    <row r="9575" spans="6:16">
      <c r="F9575" s="76"/>
      <c r="G9575" s="117"/>
      <c r="I9575" s="81"/>
      <c r="L9575" s="117"/>
      <c r="P9575" s="81"/>
    </row>
    <row r="9576" spans="6:16">
      <c r="F9576" s="76"/>
      <c r="G9576" s="117"/>
      <c r="I9576" s="81"/>
      <c r="L9576" s="117"/>
      <c r="P9576" s="81"/>
    </row>
    <row r="9577" spans="6:16">
      <c r="F9577" s="76"/>
      <c r="G9577" s="117"/>
      <c r="I9577" s="81"/>
      <c r="L9577" s="117"/>
      <c r="P9577" s="81"/>
    </row>
    <row r="9578" spans="6:16">
      <c r="F9578" s="76"/>
      <c r="G9578" s="117"/>
      <c r="I9578" s="81"/>
      <c r="L9578" s="117"/>
      <c r="P9578" s="81"/>
    </row>
    <row r="9579" spans="6:16">
      <c r="F9579" s="76"/>
      <c r="G9579" s="117"/>
      <c r="I9579" s="81"/>
      <c r="L9579" s="117"/>
      <c r="P9579" s="81"/>
    </row>
    <row r="9580" spans="6:16">
      <c r="F9580" s="76"/>
      <c r="G9580" s="117"/>
      <c r="I9580" s="81"/>
      <c r="L9580" s="117"/>
      <c r="P9580" s="81"/>
    </row>
    <row r="9581" spans="6:16">
      <c r="F9581" s="76"/>
      <c r="G9581" s="117"/>
      <c r="I9581" s="81"/>
      <c r="L9581" s="117"/>
      <c r="P9581" s="81"/>
    </row>
    <row r="9582" spans="6:16">
      <c r="F9582" s="76"/>
      <c r="G9582" s="117"/>
      <c r="I9582" s="81"/>
      <c r="L9582" s="117"/>
      <c r="P9582" s="81"/>
    </row>
    <row r="9583" spans="6:16">
      <c r="F9583" s="76"/>
      <c r="G9583" s="117"/>
      <c r="I9583" s="81"/>
      <c r="L9583" s="117"/>
      <c r="P9583" s="81"/>
    </row>
    <row r="9584" spans="6:16">
      <c r="F9584" s="76"/>
      <c r="G9584" s="117"/>
      <c r="I9584" s="81"/>
      <c r="L9584" s="117"/>
      <c r="P9584" s="81"/>
    </row>
    <row r="9585" spans="6:16">
      <c r="F9585" s="76"/>
      <c r="G9585" s="117"/>
      <c r="I9585" s="81"/>
      <c r="L9585" s="117"/>
      <c r="P9585" s="81"/>
    </row>
    <row r="9586" spans="6:16">
      <c r="F9586" s="76"/>
      <c r="G9586" s="117"/>
      <c r="I9586" s="81"/>
      <c r="L9586" s="117"/>
      <c r="P9586" s="81"/>
    </row>
    <row r="9587" spans="6:16">
      <c r="F9587" s="76"/>
      <c r="G9587" s="117"/>
      <c r="I9587" s="81"/>
      <c r="L9587" s="117"/>
      <c r="P9587" s="81"/>
    </row>
    <row r="9588" spans="6:16">
      <c r="F9588" s="76"/>
      <c r="G9588" s="117"/>
      <c r="I9588" s="81"/>
      <c r="L9588" s="117"/>
      <c r="P9588" s="81"/>
    </row>
    <row r="9589" spans="6:16">
      <c r="F9589" s="76"/>
      <c r="G9589" s="117"/>
      <c r="I9589" s="81"/>
      <c r="L9589" s="117"/>
      <c r="P9589" s="81"/>
    </row>
    <row r="9590" spans="6:16">
      <c r="F9590" s="76"/>
      <c r="G9590" s="117"/>
      <c r="I9590" s="81"/>
      <c r="L9590" s="117"/>
      <c r="P9590" s="81"/>
    </row>
    <row r="9591" spans="6:16">
      <c r="F9591" s="76"/>
      <c r="G9591" s="117"/>
      <c r="I9591" s="81"/>
      <c r="L9591" s="117"/>
      <c r="P9591" s="81"/>
    </row>
    <row r="9592" spans="6:16">
      <c r="F9592" s="76"/>
      <c r="G9592" s="117"/>
      <c r="I9592" s="81"/>
      <c r="L9592" s="117"/>
      <c r="P9592" s="81"/>
    </row>
    <row r="9593" spans="6:16">
      <c r="F9593" s="76"/>
      <c r="G9593" s="117"/>
      <c r="I9593" s="81"/>
      <c r="L9593" s="117"/>
      <c r="P9593" s="81"/>
    </row>
    <row r="9594" spans="6:16">
      <c r="F9594" s="76"/>
      <c r="G9594" s="117"/>
      <c r="I9594" s="81"/>
      <c r="L9594" s="117"/>
      <c r="P9594" s="81"/>
    </row>
    <row r="9595" spans="6:16">
      <c r="F9595" s="76"/>
      <c r="G9595" s="117"/>
      <c r="I9595" s="81"/>
      <c r="L9595" s="117"/>
      <c r="P9595" s="81"/>
    </row>
    <row r="9596" spans="6:16">
      <c r="F9596" s="76"/>
      <c r="G9596" s="117"/>
      <c r="I9596" s="81"/>
      <c r="L9596" s="117"/>
      <c r="P9596" s="81"/>
    </row>
    <row r="9597" spans="6:16">
      <c r="F9597" s="76"/>
      <c r="G9597" s="117"/>
      <c r="I9597" s="81"/>
      <c r="L9597" s="117"/>
      <c r="P9597" s="81"/>
    </row>
    <row r="9598" spans="6:16">
      <c r="F9598" s="76"/>
      <c r="G9598" s="117"/>
      <c r="I9598" s="81"/>
      <c r="L9598" s="117"/>
      <c r="P9598" s="81"/>
    </row>
    <row r="9599" spans="6:16">
      <c r="F9599" s="76"/>
      <c r="G9599" s="117"/>
      <c r="I9599" s="81"/>
      <c r="L9599" s="117"/>
      <c r="P9599" s="81"/>
    </row>
    <row r="9600" spans="6:16">
      <c r="F9600" s="76"/>
      <c r="G9600" s="117"/>
      <c r="I9600" s="81"/>
      <c r="L9600" s="117"/>
      <c r="P9600" s="81"/>
    </row>
    <row r="9601" spans="6:16">
      <c r="F9601" s="76"/>
      <c r="G9601" s="117"/>
      <c r="I9601" s="81"/>
      <c r="L9601" s="117"/>
      <c r="P9601" s="81"/>
    </row>
    <row r="9602" spans="6:16">
      <c r="F9602" s="76"/>
      <c r="G9602" s="117"/>
      <c r="I9602" s="81"/>
      <c r="L9602" s="117"/>
      <c r="P9602" s="81"/>
    </row>
    <row r="9603" spans="6:16">
      <c r="F9603" s="76"/>
      <c r="G9603" s="117"/>
      <c r="I9603" s="81"/>
      <c r="L9603" s="117"/>
      <c r="P9603" s="81"/>
    </row>
    <row r="9604" spans="6:16">
      <c r="F9604" s="76"/>
      <c r="G9604" s="117"/>
      <c r="I9604" s="81"/>
      <c r="L9604" s="117"/>
      <c r="P9604" s="81"/>
    </row>
    <row r="9605" spans="6:16">
      <c r="F9605" s="76"/>
      <c r="G9605" s="117"/>
      <c r="I9605" s="81"/>
      <c r="L9605" s="117"/>
      <c r="P9605" s="81"/>
    </row>
    <row r="9606" spans="6:16">
      <c r="F9606" s="76"/>
      <c r="G9606" s="117"/>
      <c r="I9606" s="81"/>
      <c r="L9606" s="117"/>
      <c r="P9606" s="81"/>
    </row>
    <row r="9607" spans="6:16">
      <c r="F9607" s="76"/>
      <c r="G9607" s="117"/>
      <c r="I9607" s="81"/>
      <c r="L9607" s="117"/>
      <c r="P9607" s="81"/>
    </row>
    <row r="9608" spans="6:16">
      <c r="F9608" s="76"/>
      <c r="G9608" s="117"/>
      <c r="I9608" s="81"/>
      <c r="L9608" s="117"/>
      <c r="P9608" s="81"/>
    </row>
    <row r="9609" spans="6:16">
      <c r="F9609" s="76"/>
      <c r="G9609" s="117"/>
      <c r="I9609" s="81"/>
      <c r="L9609" s="117"/>
      <c r="P9609" s="81"/>
    </row>
    <row r="9610" spans="6:16">
      <c r="F9610" s="76"/>
      <c r="G9610" s="117"/>
      <c r="I9610" s="81"/>
      <c r="L9610" s="117"/>
      <c r="P9610" s="81"/>
    </row>
    <row r="9611" spans="6:16">
      <c r="F9611" s="76"/>
      <c r="G9611" s="117"/>
      <c r="I9611" s="81"/>
      <c r="L9611" s="117"/>
      <c r="P9611" s="81"/>
    </row>
    <row r="9612" spans="6:16">
      <c r="F9612" s="76"/>
      <c r="G9612" s="117"/>
      <c r="I9612" s="81"/>
      <c r="L9612" s="117"/>
      <c r="P9612" s="81"/>
    </row>
    <row r="9613" spans="6:16">
      <c r="F9613" s="76"/>
      <c r="G9613" s="117"/>
      <c r="I9613" s="81"/>
      <c r="L9613" s="117"/>
      <c r="P9613" s="81"/>
    </row>
    <row r="9614" spans="6:16">
      <c r="F9614" s="76"/>
      <c r="G9614" s="117"/>
      <c r="I9614" s="81"/>
      <c r="L9614" s="117"/>
      <c r="P9614" s="81"/>
    </row>
    <row r="9615" spans="6:16">
      <c r="F9615" s="76"/>
      <c r="G9615" s="117"/>
      <c r="I9615" s="81"/>
      <c r="L9615" s="117"/>
      <c r="P9615" s="81"/>
    </row>
    <row r="9616" spans="6:16">
      <c r="F9616" s="76"/>
      <c r="G9616" s="117"/>
      <c r="I9616" s="81"/>
      <c r="L9616" s="117"/>
      <c r="P9616" s="81"/>
    </row>
    <row r="9617" spans="6:16">
      <c r="F9617" s="76"/>
      <c r="G9617" s="117"/>
      <c r="I9617" s="81"/>
      <c r="L9617" s="117"/>
      <c r="P9617" s="81"/>
    </row>
    <row r="9618" spans="6:16">
      <c r="F9618" s="76"/>
      <c r="G9618" s="117"/>
      <c r="I9618" s="81"/>
      <c r="L9618" s="117"/>
      <c r="P9618" s="81"/>
    </row>
    <row r="9619" spans="6:16">
      <c r="F9619" s="76"/>
      <c r="G9619" s="117"/>
      <c r="I9619" s="81"/>
      <c r="L9619" s="117"/>
      <c r="P9619" s="81"/>
    </row>
    <row r="9620" spans="6:16">
      <c r="F9620" s="76"/>
      <c r="G9620" s="117"/>
      <c r="I9620" s="81"/>
      <c r="L9620" s="117"/>
      <c r="P9620" s="81"/>
    </row>
    <row r="9621" spans="6:16">
      <c r="F9621" s="76"/>
      <c r="G9621" s="117"/>
      <c r="I9621" s="81"/>
      <c r="L9621" s="117"/>
      <c r="P9621" s="81"/>
    </row>
    <row r="9622" spans="6:16">
      <c r="F9622" s="76"/>
      <c r="G9622" s="117"/>
      <c r="I9622" s="81"/>
      <c r="L9622" s="117"/>
      <c r="P9622" s="81"/>
    </row>
    <row r="9623" spans="6:16">
      <c r="F9623" s="76"/>
      <c r="G9623" s="117"/>
      <c r="I9623" s="81"/>
      <c r="L9623" s="117"/>
      <c r="P9623" s="81"/>
    </row>
    <row r="9624" spans="6:16">
      <c r="F9624" s="76"/>
      <c r="G9624" s="117"/>
      <c r="I9624" s="81"/>
      <c r="L9624" s="117"/>
      <c r="P9624" s="81"/>
    </row>
    <row r="9625" spans="6:16">
      <c r="F9625" s="76"/>
      <c r="G9625" s="117"/>
      <c r="I9625" s="81"/>
      <c r="L9625" s="117"/>
      <c r="P9625" s="81"/>
    </row>
    <row r="9626" spans="6:16">
      <c r="F9626" s="76"/>
      <c r="G9626" s="117"/>
      <c r="I9626" s="81"/>
      <c r="L9626" s="117"/>
      <c r="P9626" s="81"/>
    </row>
    <row r="9627" spans="6:16">
      <c r="F9627" s="76"/>
      <c r="G9627" s="117"/>
      <c r="I9627" s="81"/>
      <c r="L9627" s="117"/>
      <c r="P9627" s="81"/>
    </row>
    <row r="9628" spans="6:16">
      <c r="F9628" s="76"/>
      <c r="G9628" s="117"/>
      <c r="I9628" s="81"/>
      <c r="L9628" s="117"/>
      <c r="P9628" s="81"/>
    </row>
    <row r="9629" spans="6:16">
      <c r="F9629" s="76"/>
      <c r="G9629" s="117"/>
      <c r="I9629" s="81"/>
      <c r="L9629" s="117"/>
      <c r="P9629" s="81"/>
    </row>
    <row r="9630" spans="6:16">
      <c r="F9630" s="76"/>
      <c r="G9630" s="117"/>
      <c r="I9630" s="81"/>
      <c r="L9630" s="117"/>
      <c r="P9630" s="81"/>
    </row>
    <row r="9631" spans="6:16">
      <c r="F9631" s="76"/>
      <c r="G9631" s="117"/>
      <c r="I9631" s="81"/>
      <c r="L9631" s="117"/>
      <c r="P9631" s="81"/>
    </row>
    <row r="9632" spans="6:16">
      <c r="F9632" s="76"/>
      <c r="G9632" s="117"/>
      <c r="I9632" s="81"/>
      <c r="L9632" s="117"/>
      <c r="P9632" s="81"/>
    </row>
    <row r="9633" spans="6:16">
      <c r="F9633" s="76"/>
      <c r="G9633" s="117"/>
      <c r="I9633" s="81"/>
      <c r="L9633" s="117"/>
      <c r="P9633" s="81"/>
    </row>
    <row r="9634" spans="6:16">
      <c r="F9634" s="76"/>
      <c r="G9634" s="117"/>
      <c r="I9634" s="81"/>
      <c r="L9634" s="117"/>
      <c r="P9634" s="81"/>
    </row>
    <row r="9635" spans="6:16">
      <c r="F9635" s="76"/>
      <c r="G9635" s="117"/>
      <c r="I9635" s="81"/>
      <c r="L9635" s="117"/>
      <c r="P9635" s="81"/>
    </row>
    <row r="9636" spans="6:16">
      <c r="F9636" s="76"/>
      <c r="G9636" s="117"/>
      <c r="I9636" s="81"/>
      <c r="L9636" s="117"/>
      <c r="P9636" s="81"/>
    </row>
    <row r="9637" spans="6:16">
      <c r="F9637" s="76"/>
      <c r="G9637" s="117"/>
      <c r="I9637" s="81"/>
      <c r="L9637" s="117"/>
      <c r="P9637" s="81"/>
    </row>
    <row r="9638" spans="6:16">
      <c r="F9638" s="76"/>
      <c r="G9638" s="117"/>
      <c r="I9638" s="81"/>
      <c r="L9638" s="117"/>
      <c r="P9638" s="81"/>
    </row>
    <row r="9639" spans="6:16">
      <c r="F9639" s="76"/>
      <c r="G9639" s="117"/>
      <c r="I9639" s="81"/>
      <c r="L9639" s="117"/>
      <c r="P9639" s="81"/>
    </row>
    <row r="9640" spans="6:16">
      <c r="F9640" s="76"/>
      <c r="G9640" s="117"/>
      <c r="I9640" s="81"/>
      <c r="L9640" s="117"/>
      <c r="P9640" s="81"/>
    </row>
    <row r="9641" spans="6:16">
      <c r="F9641" s="76"/>
      <c r="G9641" s="117"/>
      <c r="I9641" s="81"/>
      <c r="L9641" s="117"/>
      <c r="P9641" s="81"/>
    </row>
    <row r="9642" spans="6:16">
      <c r="F9642" s="76"/>
      <c r="G9642" s="117"/>
      <c r="I9642" s="81"/>
      <c r="L9642" s="117"/>
      <c r="P9642" s="81"/>
    </row>
    <row r="9643" spans="6:16">
      <c r="F9643" s="76"/>
      <c r="G9643" s="117"/>
      <c r="I9643" s="81"/>
      <c r="L9643" s="117"/>
      <c r="P9643" s="81"/>
    </row>
    <row r="9644" spans="6:16">
      <c r="F9644" s="76"/>
      <c r="G9644" s="117"/>
      <c r="I9644" s="81"/>
      <c r="L9644" s="117"/>
      <c r="P9644" s="81"/>
    </row>
    <row r="9645" spans="6:16">
      <c r="F9645" s="76"/>
      <c r="G9645" s="117"/>
      <c r="I9645" s="81"/>
      <c r="L9645" s="117"/>
      <c r="P9645" s="81"/>
    </row>
    <row r="9646" spans="6:16">
      <c r="F9646" s="76"/>
      <c r="G9646" s="117"/>
      <c r="I9646" s="81"/>
      <c r="L9646" s="117"/>
      <c r="P9646" s="81"/>
    </row>
    <row r="9647" spans="6:16">
      <c r="F9647" s="76"/>
      <c r="G9647" s="117"/>
      <c r="I9647" s="81"/>
      <c r="L9647" s="117"/>
      <c r="P9647" s="81"/>
    </row>
    <row r="9648" spans="6:16">
      <c r="F9648" s="76"/>
      <c r="G9648" s="117"/>
      <c r="I9648" s="81"/>
      <c r="L9648" s="117"/>
      <c r="P9648" s="81"/>
    </row>
    <row r="9649" spans="6:16">
      <c r="F9649" s="76"/>
      <c r="G9649" s="117"/>
      <c r="I9649" s="81"/>
      <c r="L9649" s="117"/>
      <c r="P9649" s="81"/>
    </row>
    <row r="9650" spans="6:16">
      <c r="F9650" s="76"/>
      <c r="G9650" s="117"/>
      <c r="I9650" s="81"/>
      <c r="L9650" s="117"/>
      <c r="P9650" s="81"/>
    </row>
    <row r="9651" spans="6:16">
      <c r="F9651" s="76"/>
      <c r="G9651" s="117"/>
      <c r="I9651" s="81"/>
      <c r="L9651" s="117"/>
      <c r="P9651" s="81"/>
    </row>
    <row r="9652" spans="6:16">
      <c r="F9652" s="76"/>
      <c r="G9652" s="117"/>
      <c r="I9652" s="81"/>
      <c r="L9652" s="117"/>
      <c r="P9652" s="81"/>
    </row>
    <row r="9653" spans="6:16">
      <c r="F9653" s="76"/>
      <c r="G9653" s="117"/>
      <c r="I9653" s="81"/>
      <c r="L9653" s="117"/>
      <c r="P9653" s="81"/>
    </row>
    <row r="9654" spans="6:16">
      <c r="F9654" s="76"/>
      <c r="G9654" s="117"/>
      <c r="I9654" s="81"/>
      <c r="L9654" s="117"/>
      <c r="P9654" s="81"/>
    </row>
    <row r="9655" spans="6:16">
      <c r="F9655" s="76"/>
      <c r="G9655" s="117"/>
      <c r="I9655" s="81"/>
      <c r="L9655" s="117"/>
      <c r="P9655" s="81"/>
    </row>
    <row r="9656" spans="6:16">
      <c r="F9656" s="76"/>
      <c r="G9656" s="117"/>
      <c r="I9656" s="81"/>
      <c r="L9656" s="117"/>
      <c r="P9656" s="81"/>
    </row>
    <row r="9657" spans="6:16">
      <c r="F9657" s="76"/>
      <c r="G9657" s="117"/>
      <c r="I9657" s="81"/>
      <c r="L9657" s="117"/>
      <c r="P9657" s="81"/>
    </row>
    <row r="9658" spans="6:16">
      <c r="F9658" s="76"/>
      <c r="G9658" s="117"/>
      <c r="I9658" s="81"/>
      <c r="L9658" s="117"/>
      <c r="P9658" s="81"/>
    </row>
    <row r="9659" spans="6:16">
      <c r="F9659" s="76"/>
      <c r="G9659" s="117"/>
      <c r="I9659" s="81"/>
      <c r="L9659" s="117"/>
      <c r="P9659" s="81"/>
    </row>
    <row r="9660" spans="6:16">
      <c r="F9660" s="76"/>
      <c r="G9660" s="117"/>
      <c r="I9660" s="81"/>
      <c r="L9660" s="117"/>
      <c r="P9660" s="81"/>
    </row>
    <row r="9661" spans="6:16">
      <c r="F9661" s="76"/>
      <c r="G9661" s="117"/>
      <c r="I9661" s="81"/>
      <c r="L9661" s="117"/>
      <c r="P9661" s="81"/>
    </row>
    <row r="9662" spans="6:16">
      <c r="F9662" s="76"/>
      <c r="G9662" s="117"/>
      <c r="I9662" s="81"/>
      <c r="L9662" s="117"/>
      <c r="P9662" s="81"/>
    </row>
    <row r="9663" spans="6:16">
      <c r="F9663" s="76"/>
      <c r="G9663" s="117"/>
      <c r="I9663" s="81"/>
      <c r="L9663" s="117"/>
      <c r="P9663" s="81"/>
    </row>
    <row r="9664" spans="6:16">
      <c r="F9664" s="76"/>
      <c r="G9664" s="117"/>
      <c r="I9664" s="81"/>
      <c r="L9664" s="117"/>
      <c r="P9664" s="81"/>
    </row>
    <row r="9665" spans="6:16">
      <c r="F9665" s="76"/>
      <c r="G9665" s="117"/>
      <c r="I9665" s="81"/>
      <c r="L9665" s="117"/>
      <c r="P9665" s="81"/>
    </row>
    <row r="9666" spans="6:16">
      <c r="F9666" s="76"/>
      <c r="G9666" s="117"/>
      <c r="I9666" s="81"/>
      <c r="L9666" s="117"/>
      <c r="P9666" s="81"/>
    </row>
    <row r="9667" spans="6:16">
      <c r="F9667" s="76"/>
      <c r="G9667" s="117"/>
      <c r="I9667" s="81"/>
      <c r="L9667" s="117"/>
      <c r="P9667" s="81"/>
    </row>
    <row r="9668" spans="6:16">
      <c r="F9668" s="76"/>
      <c r="G9668" s="117"/>
      <c r="I9668" s="81"/>
      <c r="L9668" s="117"/>
      <c r="P9668" s="81"/>
    </row>
    <row r="9669" spans="6:16">
      <c r="F9669" s="76"/>
      <c r="G9669" s="117"/>
      <c r="I9669" s="81"/>
      <c r="L9669" s="117"/>
      <c r="P9669" s="81"/>
    </row>
    <row r="9670" spans="6:16">
      <c r="F9670" s="76"/>
      <c r="G9670" s="117"/>
      <c r="I9670" s="81"/>
      <c r="L9670" s="117"/>
      <c r="P9670" s="81"/>
    </row>
    <row r="9671" spans="6:16">
      <c r="F9671" s="76"/>
      <c r="G9671" s="117"/>
      <c r="I9671" s="81"/>
      <c r="L9671" s="117"/>
      <c r="P9671" s="81"/>
    </row>
    <row r="9672" spans="6:16">
      <c r="F9672" s="76"/>
      <c r="G9672" s="117"/>
      <c r="I9672" s="81"/>
      <c r="L9672" s="117"/>
      <c r="P9672" s="81"/>
    </row>
    <row r="9673" spans="6:16">
      <c r="F9673" s="76"/>
      <c r="G9673" s="117"/>
      <c r="I9673" s="81"/>
      <c r="L9673" s="117"/>
      <c r="P9673" s="81"/>
    </row>
    <row r="9674" spans="6:16">
      <c r="F9674" s="76"/>
      <c r="G9674" s="117"/>
      <c r="I9674" s="81"/>
      <c r="L9674" s="117"/>
      <c r="P9674" s="81"/>
    </row>
    <row r="9675" spans="6:16">
      <c r="F9675" s="76"/>
      <c r="G9675" s="117"/>
      <c r="I9675" s="81"/>
      <c r="L9675" s="117"/>
      <c r="P9675" s="81"/>
    </row>
    <row r="9676" spans="6:16">
      <c r="F9676" s="76"/>
      <c r="G9676" s="117"/>
      <c r="I9676" s="81"/>
      <c r="L9676" s="117"/>
      <c r="P9676" s="81"/>
    </row>
    <row r="9677" spans="6:16">
      <c r="F9677" s="76"/>
      <c r="G9677" s="117"/>
      <c r="I9677" s="81"/>
      <c r="L9677" s="117"/>
      <c r="P9677" s="81"/>
    </row>
    <row r="9678" spans="6:16">
      <c r="F9678" s="76"/>
      <c r="G9678" s="117"/>
      <c r="I9678" s="81"/>
      <c r="L9678" s="117"/>
      <c r="P9678" s="81"/>
    </row>
    <row r="9679" spans="6:16">
      <c r="F9679" s="76"/>
      <c r="G9679" s="117"/>
      <c r="I9679" s="81"/>
      <c r="L9679" s="117"/>
      <c r="P9679" s="81"/>
    </row>
    <row r="9680" spans="6:16">
      <c r="F9680" s="76"/>
      <c r="G9680" s="117"/>
      <c r="I9680" s="81"/>
      <c r="L9680" s="117"/>
      <c r="P9680" s="81"/>
    </row>
    <row r="9681" spans="6:16">
      <c r="F9681" s="76"/>
      <c r="G9681" s="117"/>
      <c r="I9681" s="81"/>
      <c r="L9681" s="117"/>
      <c r="P9681" s="81"/>
    </row>
    <row r="9682" spans="6:16">
      <c r="F9682" s="76"/>
      <c r="G9682" s="117"/>
      <c r="I9682" s="81"/>
      <c r="L9682" s="117"/>
      <c r="P9682" s="81"/>
    </row>
    <row r="9683" spans="6:16">
      <c r="F9683" s="76"/>
      <c r="G9683" s="117"/>
      <c r="I9683" s="81"/>
      <c r="L9683" s="117"/>
      <c r="P9683" s="81"/>
    </row>
    <row r="9684" spans="6:16">
      <c r="F9684" s="76"/>
      <c r="G9684" s="117"/>
      <c r="I9684" s="81"/>
      <c r="L9684" s="117"/>
      <c r="P9684" s="81"/>
    </row>
    <row r="9685" spans="6:16">
      <c r="F9685" s="76"/>
      <c r="G9685" s="117"/>
      <c r="I9685" s="81"/>
      <c r="L9685" s="117"/>
      <c r="P9685" s="81"/>
    </row>
    <row r="9686" spans="6:16">
      <c r="F9686" s="76"/>
      <c r="G9686" s="117"/>
      <c r="I9686" s="81"/>
      <c r="L9686" s="117"/>
      <c r="P9686" s="81"/>
    </row>
    <row r="9687" spans="6:16">
      <c r="F9687" s="76"/>
      <c r="G9687" s="117"/>
      <c r="I9687" s="81"/>
      <c r="L9687" s="117"/>
      <c r="P9687" s="81"/>
    </row>
    <row r="9688" spans="6:16">
      <c r="F9688" s="76"/>
      <c r="G9688" s="117"/>
      <c r="I9688" s="81"/>
      <c r="L9688" s="117"/>
      <c r="P9688" s="81"/>
    </row>
    <row r="9689" spans="6:16">
      <c r="F9689" s="76"/>
      <c r="G9689" s="117"/>
      <c r="I9689" s="81"/>
      <c r="L9689" s="117"/>
      <c r="P9689" s="81"/>
    </row>
    <row r="9690" spans="6:16">
      <c r="F9690" s="76"/>
      <c r="G9690" s="117"/>
      <c r="I9690" s="81"/>
      <c r="L9690" s="117"/>
      <c r="P9690" s="81"/>
    </row>
    <row r="9691" spans="6:16">
      <c r="F9691" s="76"/>
      <c r="G9691" s="117"/>
      <c r="I9691" s="81"/>
      <c r="L9691" s="117"/>
      <c r="P9691" s="81"/>
    </row>
    <row r="9692" spans="6:16">
      <c r="F9692" s="76"/>
      <c r="G9692" s="117"/>
      <c r="I9692" s="81"/>
      <c r="L9692" s="117"/>
      <c r="P9692" s="81"/>
    </row>
    <row r="9693" spans="6:16">
      <c r="F9693" s="76"/>
      <c r="G9693" s="117"/>
      <c r="I9693" s="81"/>
      <c r="L9693" s="117"/>
      <c r="P9693" s="81"/>
    </row>
    <row r="9694" spans="6:16">
      <c r="F9694" s="76"/>
      <c r="G9694" s="117"/>
      <c r="I9694" s="81"/>
      <c r="L9694" s="117"/>
      <c r="P9694" s="81"/>
    </row>
    <row r="9695" spans="6:16">
      <c r="F9695" s="76"/>
      <c r="G9695" s="117"/>
      <c r="I9695" s="81"/>
      <c r="L9695" s="117"/>
      <c r="P9695" s="81"/>
    </row>
    <row r="9696" spans="6:16">
      <c r="F9696" s="76"/>
      <c r="G9696" s="117"/>
      <c r="I9696" s="81"/>
      <c r="L9696" s="117"/>
      <c r="P9696" s="81"/>
    </row>
    <row r="9697" spans="6:16">
      <c r="F9697" s="76"/>
      <c r="G9697" s="117"/>
      <c r="I9697" s="81"/>
      <c r="L9697" s="117"/>
      <c r="P9697" s="81"/>
    </row>
    <row r="9698" spans="6:16">
      <c r="F9698" s="76"/>
      <c r="G9698" s="117"/>
      <c r="I9698" s="81"/>
      <c r="L9698" s="117"/>
      <c r="P9698" s="81"/>
    </row>
    <row r="9699" spans="6:16">
      <c r="F9699" s="76"/>
      <c r="G9699" s="117"/>
      <c r="I9699" s="81"/>
      <c r="L9699" s="117"/>
      <c r="P9699" s="81"/>
    </row>
    <row r="9700" spans="6:16">
      <c r="F9700" s="76"/>
      <c r="G9700" s="117"/>
      <c r="I9700" s="81"/>
      <c r="L9700" s="117"/>
      <c r="P9700" s="81"/>
    </row>
    <row r="9701" spans="6:16">
      <c r="F9701" s="76"/>
      <c r="G9701" s="117"/>
      <c r="I9701" s="81"/>
      <c r="L9701" s="117"/>
      <c r="P9701" s="81"/>
    </row>
    <row r="9702" spans="6:16">
      <c r="F9702" s="76"/>
      <c r="G9702" s="117"/>
      <c r="I9702" s="81"/>
      <c r="L9702" s="117"/>
      <c r="P9702" s="81"/>
    </row>
    <row r="9703" spans="6:16">
      <c r="F9703" s="76"/>
      <c r="G9703" s="117"/>
      <c r="I9703" s="81"/>
      <c r="L9703" s="117"/>
      <c r="P9703" s="81"/>
    </row>
    <row r="9704" spans="6:16">
      <c r="F9704" s="76"/>
      <c r="G9704" s="117"/>
      <c r="I9704" s="81"/>
      <c r="L9704" s="117"/>
      <c r="P9704" s="81"/>
    </row>
    <row r="9705" spans="6:16">
      <c r="F9705" s="76"/>
      <c r="G9705" s="117"/>
      <c r="I9705" s="81"/>
      <c r="L9705" s="117"/>
      <c r="P9705" s="81"/>
    </row>
    <row r="9706" spans="6:16">
      <c r="F9706" s="76"/>
      <c r="G9706" s="117"/>
      <c r="I9706" s="81"/>
      <c r="L9706" s="117"/>
      <c r="P9706" s="81"/>
    </row>
    <row r="9707" spans="6:16">
      <c r="F9707" s="76"/>
      <c r="G9707" s="117"/>
      <c r="I9707" s="81"/>
      <c r="L9707" s="117"/>
      <c r="P9707" s="81"/>
    </row>
    <row r="9708" spans="6:16">
      <c r="F9708" s="76"/>
      <c r="G9708" s="117"/>
      <c r="I9708" s="81"/>
      <c r="L9708" s="117"/>
      <c r="P9708" s="81"/>
    </row>
    <row r="9709" spans="6:16">
      <c r="F9709" s="76"/>
      <c r="G9709" s="117"/>
      <c r="I9709" s="81"/>
      <c r="L9709" s="117"/>
      <c r="P9709" s="81"/>
    </row>
    <row r="9710" spans="6:16">
      <c r="F9710" s="76"/>
      <c r="G9710" s="117"/>
      <c r="I9710" s="81"/>
      <c r="L9710" s="117"/>
      <c r="P9710" s="81"/>
    </row>
    <row r="9711" spans="6:16">
      <c r="F9711" s="76"/>
      <c r="G9711" s="117"/>
      <c r="I9711" s="81"/>
      <c r="L9711" s="117"/>
      <c r="P9711" s="81"/>
    </row>
    <row r="9712" spans="6:16">
      <c r="F9712" s="76"/>
      <c r="G9712" s="117"/>
      <c r="I9712" s="81"/>
      <c r="L9712" s="117"/>
      <c r="P9712" s="81"/>
    </row>
    <row r="9713" spans="6:16">
      <c r="F9713" s="76"/>
      <c r="G9713" s="117"/>
      <c r="I9713" s="81"/>
      <c r="L9713" s="117"/>
      <c r="P9713" s="81"/>
    </row>
    <row r="9714" spans="6:16">
      <c r="F9714" s="76"/>
      <c r="G9714" s="117"/>
      <c r="I9714" s="81"/>
      <c r="L9714" s="117"/>
      <c r="P9714" s="81"/>
    </row>
    <row r="9715" spans="6:16">
      <c r="F9715" s="76"/>
      <c r="G9715" s="117"/>
      <c r="I9715" s="81"/>
      <c r="L9715" s="117"/>
      <c r="P9715" s="81"/>
    </row>
    <row r="9716" spans="6:16">
      <c r="F9716" s="76"/>
      <c r="G9716" s="117"/>
      <c r="I9716" s="81"/>
      <c r="L9716" s="117"/>
      <c r="P9716" s="81"/>
    </row>
    <row r="9717" spans="6:16">
      <c r="F9717" s="76"/>
      <c r="G9717" s="117"/>
      <c r="I9717" s="81"/>
      <c r="L9717" s="117"/>
      <c r="P9717" s="81"/>
    </row>
    <row r="9718" spans="6:16">
      <c r="F9718" s="76"/>
      <c r="G9718" s="117"/>
      <c r="I9718" s="81"/>
      <c r="L9718" s="117"/>
      <c r="P9718" s="81"/>
    </row>
    <row r="9719" spans="6:16">
      <c r="F9719" s="76"/>
      <c r="G9719" s="117"/>
      <c r="I9719" s="81"/>
      <c r="L9719" s="117"/>
      <c r="P9719" s="81"/>
    </row>
    <row r="9720" spans="6:16">
      <c r="F9720" s="76"/>
      <c r="G9720" s="117"/>
      <c r="I9720" s="81"/>
      <c r="L9720" s="117"/>
      <c r="P9720" s="81"/>
    </row>
    <row r="9721" spans="6:16">
      <c r="F9721" s="76"/>
      <c r="G9721" s="117"/>
      <c r="I9721" s="81"/>
      <c r="L9721" s="117"/>
      <c r="P9721" s="81"/>
    </row>
    <row r="9722" spans="6:16">
      <c r="F9722" s="76"/>
      <c r="G9722" s="117"/>
      <c r="I9722" s="81"/>
      <c r="L9722" s="117"/>
      <c r="P9722" s="81"/>
    </row>
    <row r="9723" spans="6:16">
      <c r="F9723" s="76"/>
      <c r="G9723" s="117"/>
      <c r="I9723" s="81"/>
      <c r="L9723" s="117"/>
      <c r="P9723" s="81"/>
    </row>
    <row r="9724" spans="6:16">
      <c r="F9724" s="76"/>
      <c r="G9724" s="117"/>
      <c r="I9724" s="81"/>
      <c r="L9724" s="117"/>
      <c r="P9724" s="81"/>
    </row>
    <row r="9725" spans="6:16">
      <c r="F9725" s="76"/>
      <c r="G9725" s="117"/>
      <c r="I9725" s="81"/>
      <c r="L9725" s="117"/>
      <c r="P9725" s="81"/>
    </row>
    <row r="9726" spans="6:16">
      <c r="F9726" s="76"/>
      <c r="G9726" s="117"/>
      <c r="I9726" s="81"/>
      <c r="L9726" s="117"/>
      <c r="P9726" s="81"/>
    </row>
    <row r="9727" spans="6:16">
      <c r="F9727" s="76"/>
      <c r="G9727" s="117"/>
      <c r="I9727" s="81"/>
      <c r="L9727" s="117"/>
      <c r="P9727" s="81"/>
    </row>
    <row r="9728" spans="6:16">
      <c r="F9728" s="76"/>
      <c r="G9728" s="117"/>
      <c r="I9728" s="81"/>
      <c r="L9728" s="117"/>
      <c r="P9728" s="81"/>
    </row>
    <row r="9729" spans="6:16">
      <c r="F9729" s="76"/>
      <c r="G9729" s="117"/>
      <c r="I9729" s="81"/>
      <c r="L9729" s="117"/>
      <c r="P9729" s="81"/>
    </row>
    <row r="9730" spans="6:16">
      <c r="F9730" s="76"/>
      <c r="G9730" s="117"/>
      <c r="I9730" s="81"/>
      <c r="L9730" s="117"/>
      <c r="P9730" s="81"/>
    </row>
    <row r="9731" spans="6:16">
      <c r="F9731" s="76"/>
      <c r="G9731" s="117"/>
      <c r="I9731" s="81"/>
      <c r="L9731" s="117"/>
      <c r="P9731" s="81"/>
    </row>
    <row r="9732" spans="6:16">
      <c r="F9732" s="76"/>
      <c r="G9732" s="117"/>
      <c r="I9732" s="81"/>
      <c r="L9732" s="117"/>
      <c r="P9732" s="81"/>
    </row>
    <row r="9733" spans="6:16">
      <c r="F9733" s="76"/>
      <c r="G9733" s="117"/>
      <c r="I9733" s="81"/>
      <c r="L9733" s="117"/>
      <c r="P9733" s="81"/>
    </row>
    <row r="9734" spans="6:16">
      <c r="F9734" s="76"/>
      <c r="G9734" s="117"/>
      <c r="I9734" s="81"/>
      <c r="L9734" s="117"/>
      <c r="P9734" s="81"/>
    </row>
    <row r="9735" spans="6:16">
      <c r="F9735" s="76"/>
      <c r="G9735" s="117"/>
      <c r="I9735" s="81"/>
      <c r="L9735" s="117"/>
      <c r="P9735" s="81"/>
    </row>
    <row r="9736" spans="6:16">
      <c r="F9736" s="76"/>
      <c r="G9736" s="117"/>
      <c r="I9736" s="81"/>
      <c r="L9736" s="117"/>
      <c r="P9736" s="81"/>
    </row>
    <row r="9737" spans="6:16">
      <c r="F9737" s="76"/>
      <c r="G9737" s="117"/>
      <c r="I9737" s="81"/>
      <c r="L9737" s="117"/>
      <c r="P9737" s="81"/>
    </row>
    <row r="9738" spans="6:16">
      <c r="F9738" s="76"/>
      <c r="G9738" s="117"/>
      <c r="I9738" s="81"/>
      <c r="L9738" s="117"/>
      <c r="P9738" s="81"/>
    </row>
    <row r="9739" spans="6:16">
      <c r="F9739" s="76"/>
      <c r="G9739" s="117"/>
      <c r="I9739" s="81"/>
      <c r="L9739" s="117"/>
      <c r="P9739" s="81"/>
    </row>
    <row r="9740" spans="6:16">
      <c r="F9740" s="76"/>
      <c r="G9740" s="117"/>
      <c r="I9740" s="81"/>
      <c r="L9740" s="117"/>
      <c r="P9740" s="81"/>
    </row>
    <row r="9741" spans="6:16">
      <c r="F9741" s="76"/>
      <c r="G9741" s="117"/>
      <c r="I9741" s="81"/>
      <c r="L9741" s="117"/>
      <c r="P9741" s="81"/>
    </row>
    <row r="9742" spans="6:16">
      <c r="F9742" s="76"/>
      <c r="G9742" s="117"/>
      <c r="I9742" s="81"/>
      <c r="L9742" s="117"/>
      <c r="P9742" s="81"/>
    </row>
    <row r="9743" spans="6:16">
      <c r="F9743" s="76"/>
      <c r="G9743" s="117"/>
      <c r="I9743" s="81"/>
      <c r="L9743" s="117"/>
      <c r="P9743" s="81"/>
    </row>
    <row r="9744" spans="6:16">
      <c r="F9744" s="76"/>
      <c r="G9744" s="117"/>
      <c r="I9744" s="81"/>
      <c r="L9744" s="117"/>
      <c r="P9744" s="81"/>
    </row>
    <row r="9745" spans="6:16">
      <c r="F9745" s="76"/>
      <c r="G9745" s="117"/>
      <c r="I9745" s="81"/>
      <c r="L9745" s="117"/>
      <c r="P9745" s="81"/>
    </row>
    <row r="9746" spans="6:16">
      <c r="F9746" s="76"/>
      <c r="G9746" s="117"/>
      <c r="I9746" s="81"/>
      <c r="L9746" s="117"/>
      <c r="P9746" s="81"/>
    </row>
    <row r="9747" spans="6:16">
      <c r="F9747" s="76"/>
      <c r="G9747" s="117"/>
      <c r="I9747" s="81"/>
      <c r="L9747" s="117"/>
      <c r="P9747" s="81"/>
    </row>
    <row r="9748" spans="6:16">
      <c r="F9748" s="76"/>
      <c r="G9748" s="117"/>
      <c r="I9748" s="81"/>
      <c r="L9748" s="117"/>
      <c r="P9748" s="81"/>
    </row>
    <row r="9749" spans="6:16">
      <c r="F9749" s="76"/>
      <c r="G9749" s="117"/>
      <c r="I9749" s="81"/>
      <c r="L9749" s="117"/>
      <c r="P9749" s="81"/>
    </row>
    <row r="9750" spans="6:16">
      <c r="F9750" s="76"/>
      <c r="G9750" s="117"/>
      <c r="I9750" s="81"/>
      <c r="L9750" s="117"/>
      <c r="P9750" s="81"/>
    </row>
    <row r="9751" spans="6:16">
      <c r="F9751" s="76"/>
      <c r="G9751" s="117"/>
      <c r="I9751" s="81"/>
      <c r="L9751" s="117"/>
      <c r="P9751" s="81"/>
    </row>
    <row r="9752" spans="6:16">
      <c r="F9752" s="76"/>
      <c r="G9752" s="117"/>
      <c r="I9752" s="81"/>
      <c r="L9752" s="117"/>
      <c r="P9752" s="81"/>
    </row>
    <row r="9753" spans="6:16">
      <c r="F9753" s="76"/>
      <c r="G9753" s="117"/>
      <c r="I9753" s="81"/>
      <c r="L9753" s="117"/>
      <c r="P9753" s="81"/>
    </row>
    <row r="9754" spans="6:16">
      <c r="F9754" s="76"/>
      <c r="G9754" s="117"/>
      <c r="I9754" s="81"/>
      <c r="L9754" s="117"/>
      <c r="P9754" s="81"/>
    </row>
    <row r="9755" spans="6:16">
      <c r="F9755" s="76"/>
      <c r="G9755" s="117"/>
      <c r="I9755" s="81"/>
      <c r="L9755" s="117"/>
      <c r="P9755" s="81"/>
    </row>
    <row r="9756" spans="6:16">
      <c r="F9756" s="76"/>
      <c r="G9756" s="117"/>
      <c r="I9756" s="81"/>
      <c r="L9756" s="117"/>
      <c r="P9756" s="81"/>
    </row>
    <row r="9757" spans="6:16">
      <c r="F9757" s="76"/>
      <c r="G9757" s="117"/>
      <c r="I9757" s="81"/>
      <c r="L9757" s="117"/>
      <c r="P9757" s="81"/>
    </row>
    <row r="9758" spans="6:16">
      <c r="F9758" s="76"/>
      <c r="G9758" s="117"/>
      <c r="I9758" s="81"/>
      <c r="L9758" s="117"/>
      <c r="P9758" s="81"/>
    </row>
    <row r="9759" spans="6:16">
      <c r="F9759" s="76"/>
      <c r="G9759" s="117"/>
      <c r="I9759" s="81"/>
      <c r="L9759" s="117"/>
      <c r="P9759" s="81"/>
    </row>
    <row r="9760" spans="6:16">
      <c r="F9760" s="76"/>
      <c r="G9760" s="117"/>
      <c r="I9760" s="81"/>
      <c r="L9760" s="117"/>
      <c r="P9760" s="81"/>
    </row>
    <row r="9761" spans="6:16">
      <c r="F9761" s="76"/>
      <c r="G9761" s="117"/>
      <c r="I9761" s="81"/>
      <c r="L9761" s="117"/>
      <c r="P9761" s="81"/>
    </row>
    <row r="9762" spans="6:16">
      <c r="F9762" s="76"/>
      <c r="G9762" s="117"/>
      <c r="I9762" s="81"/>
      <c r="L9762" s="117"/>
      <c r="P9762" s="81"/>
    </row>
    <row r="9763" spans="6:16">
      <c r="F9763" s="76"/>
      <c r="G9763" s="117"/>
      <c r="I9763" s="81"/>
      <c r="L9763" s="117"/>
      <c r="P9763" s="81"/>
    </row>
    <row r="9764" spans="6:16">
      <c r="F9764" s="76"/>
      <c r="G9764" s="117"/>
      <c r="I9764" s="81"/>
      <c r="L9764" s="117"/>
      <c r="P9764" s="81"/>
    </row>
    <row r="9765" spans="6:16">
      <c r="F9765" s="76"/>
      <c r="G9765" s="117"/>
      <c r="I9765" s="81"/>
      <c r="L9765" s="117"/>
      <c r="P9765" s="81"/>
    </row>
    <row r="9766" spans="6:16">
      <c r="F9766" s="76"/>
      <c r="G9766" s="117"/>
      <c r="I9766" s="81"/>
      <c r="L9766" s="117"/>
      <c r="P9766" s="81"/>
    </row>
    <row r="9767" spans="6:16">
      <c r="F9767" s="76"/>
      <c r="G9767" s="117"/>
      <c r="I9767" s="81"/>
      <c r="L9767" s="117"/>
      <c r="P9767" s="81"/>
    </row>
    <row r="9768" spans="6:16">
      <c r="F9768" s="76"/>
      <c r="G9768" s="117"/>
      <c r="I9768" s="81"/>
      <c r="L9768" s="117"/>
      <c r="P9768" s="81"/>
    </row>
    <row r="9769" spans="6:16">
      <c r="F9769" s="76"/>
      <c r="G9769" s="117"/>
      <c r="I9769" s="81"/>
      <c r="L9769" s="117"/>
      <c r="P9769" s="81"/>
    </row>
    <row r="9770" spans="6:16">
      <c r="F9770" s="76"/>
      <c r="G9770" s="117"/>
      <c r="I9770" s="81"/>
      <c r="L9770" s="117"/>
      <c r="P9770" s="81"/>
    </row>
    <row r="9771" spans="6:16">
      <c r="F9771" s="76"/>
      <c r="G9771" s="117"/>
      <c r="I9771" s="81"/>
      <c r="L9771" s="117"/>
      <c r="P9771" s="81"/>
    </row>
    <row r="9772" spans="6:16">
      <c r="F9772" s="76"/>
      <c r="G9772" s="117"/>
      <c r="I9772" s="81"/>
      <c r="L9772" s="117"/>
      <c r="P9772" s="81"/>
    </row>
    <row r="9773" spans="6:16">
      <c r="F9773" s="76"/>
      <c r="G9773" s="117"/>
      <c r="I9773" s="81"/>
      <c r="L9773" s="117"/>
      <c r="P9773" s="81"/>
    </row>
    <row r="9774" spans="6:16">
      <c r="F9774" s="76"/>
      <c r="G9774" s="117"/>
      <c r="I9774" s="81"/>
      <c r="L9774" s="117"/>
      <c r="P9774" s="81"/>
    </row>
    <row r="9775" spans="6:16">
      <c r="F9775" s="76"/>
      <c r="G9775" s="117"/>
      <c r="I9775" s="81"/>
      <c r="L9775" s="117"/>
      <c r="P9775" s="81"/>
    </row>
    <row r="9776" spans="6:16">
      <c r="F9776" s="76"/>
      <c r="G9776" s="117"/>
      <c r="I9776" s="81"/>
      <c r="L9776" s="117"/>
      <c r="P9776" s="81"/>
    </row>
    <row r="9777" spans="6:16">
      <c r="F9777" s="76"/>
      <c r="G9777" s="117"/>
      <c r="I9777" s="81"/>
      <c r="L9777" s="117"/>
      <c r="P9777" s="81"/>
    </row>
    <row r="9778" spans="6:16">
      <c r="F9778" s="76"/>
      <c r="G9778" s="117"/>
      <c r="I9778" s="81"/>
      <c r="L9778" s="117"/>
      <c r="P9778" s="81"/>
    </row>
    <row r="9779" spans="6:16">
      <c r="F9779" s="76"/>
      <c r="G9779" s="117"/>
      <c r="I9779" s="81"/>
      <c r="L9779" s="117"/>
      <c r="P9779" s="81"/>
    </row>
    <row r="9780" spans="6:16">
      <c r="F9780" s="76"/>
      <c r="G9780" s="117"/>
      <c r="I9780" s="81"/>
      <c r="L9780" s="117"/>
      <c r="P9780" s="81"/>
    </row>
    <row r="9781" spans="6:16">
      <c r="F9781" s="76"/>
      <c r="G9781" s="117"/>
      <c r="I9781" s="81"/>
      <c r="L9781" s="117"/>
      <c r="P9781" s="81"/>
    </row>
    <row r="9782" spans="6:16">
      <c r="F9782" s="76"/>
      <c r="G9782" s="117"/>
      <c r="I9782" s="81"/>
      <c r="L9782" s="117"/>
      <c r="P9782" s="81"/>
    </row>
    <row r="9783" spans="6:16">
      <c r="F9783" s="76"/>
      <c r="G9783" s="117"/>
      <c r="I9783" s="81"/>
      <c r="L9783" s="117"/>
      <c r="P9783" s="81"/>
    </row>
    <row r="9784" spans="6:16">
      <c r="F9784" s="76"/>
      <c r="G9784" s="117"/>
      <c r="I9784" s="81"/>
      <c r="L9784" s="117"/>
      <c r="P9784" s="81"/>
    </row>
    <row r="9785" spans="6:16">
      <c r="F9785" s="76"/>
      <c r="G9785" s="117"/>
      <c r="I9785" s="81"/>
      <c r="L9785" s="117"/>
      <c r="P9785" s="81"/>
    </row>
    <row r="9786" spans="6:16">
      <c r="F9786" s="76"/>
      <c r="G9786" s="117"/>
      <c r="I9786" s="81"/>
      <c r="L9786" s="117"/>
      <c r="P9786" s="81"/>
    </row>
    <row r="9787" spans="6:16">
      <c r="F9787" s="76"/>
      <c r="G9787" s="117"/>
      <c r="I9787" s="81"/>
      <c r="L9787" s="117"/>
      <c r="P9787" s="81"/>
    </row>
    <row r="9788" spans="6:16">
      <c r="F9788" s="76"/>
      <c r="G9788" s="117"/>
      <c r="I9788" s="81"/>
      <c r="L9788" s="117"/>
      <c r="P9788" s="81"/>
    </row>
    <row r="9789" spans="6:16">
      <c r="F9789" s="76"/>
      <c r="G9789" s="117"/>
      <c r="I9789" s="81"/>
      <c r="L9789" s="117"/>
      <c r="P9789" s="81"/>
    </row>
    <row r="9790" spans="6:16">
      <c r="F9790" s="76"/>
      <c r="G9790" s="117"/>
      <c r="I9790" s="81"/>
      <c r="L9790" s="117"/>
      <c r="P9790" s="81"/>
    </row>
    <row r="9791" spans="6:16">
      <c r="F9791" s="76"/>
      <c r="G9791" s="117"/>
      <c r="I9791" s="81"/>
      <c r="L9791" s="117"/>
      <c r="P9791" s="81"/>
    </row>
    <row r="9792" spans="6:16">
      <c r="F9792" s="76"/>
      <c r="G9792" s="117"/>
      <c r="I9792" s="81"/>
      <c r="L9792" s="117"/>
      <c r="P9792" s="81"/>
    </row>
    <row r="9793" spans="6:16">
      <c r="F9793" s="76"/>
      <c r="G9793" s="117"/>
      <c r="I9793" s="81"/>
      <c r="L9793" s="117"/>
      <c r="P9793" s="81"/>
    </row>
    <row r="9794" spans="6:16">
      <c r="F9794" s="76"/>
      <c r="G9794" s="117"/>
      <c r="I9794" s="81"/>
      <c r="L9794" s="117"/>
      <c r="P9794" s="81"/>
    </row>
    <row r="9795" spans="6:16">
      <c r="F9795" s="76"/>
      <c r="G9795" s="117"/>
      <c r="I9795" s="81"/>
      <c r="L9795" s="117"/>
      <c r="P9795" s="81"/>
    </row>
    <row r="9796" spans="6:16">
      <c r="F9796" s="76"/>
      <c r="G9796" s="117"/>
      <c r="I9796" s="81"/>
      <c r="L9796" s="117"/>
      <c r="P9796" s="81"/>
    </row>
    <row r="9797" spans="6:16">
      <c r="F9797" s="76"/>
      <c r="G9797" s="117"/>
      <c r="I9797" s="81"/>
      <c r="L9797" s="117"/>
      <c r="P9797" s="81"/>
    </row>
    <row r="9798" spans="6:16">
      <c r="F9798" s="76"/>
      <c r="G9798" s="117"/>
      <c r="I9798" s="81"/>
      <c r="L9798" s="117"/>
      <c r="P9798" s="81"/>
    </row>
    <row r="9799" spans="6:16">
      <c r="F9799" s="76"/>
      <c r="G9799" s="117"/>
      <c r="I9799" s="81"/>
      <c r="L9799" s="117"/>
      <c r="P9799" s="81"/>
    </row>
    <row r="9800" spans="6:16">
      <c r="F9800" s="76"/>
      <c r="G9800" s="117"/>
      <c r="I9800" s="81"/>
      <c r="L9800" s="117"/>
      <c r="P9800" s="81"/>
    </row>
    <row r="9801" spans="6:16">
      <c r="F9801" s="76"/>
      <c r="G9801" s="117"/>
      <c r="I9801" s="81"/>
      <c r="L9801" s="117"/>
      <c r="P9801" s="81"/>
    </row>
    <row r="9802" spans="6:16">
      <c r="F9802" s="76"/>
      <c r="G9802" s="117"/>
      <c r="I9802" s="81"/>
      <c r="L9802" s="117"/>
      <c r="P9802" s="81"/>
    </row>
    <row r="9803" spans="6:16">
      <c r="F9803" s="76"/>
      <c r="G9803" s="117"/>
      <c r="I9803" s="81"/>
      <c r="L9803" s="117"/>
      <c r="P9803" s="81"/>
    </row>
    <row r="9804" spans="6:16">
      <c r="F9804" s="76"/>
      <c r="G9804" s="117"/>
      <c r="I9804" s="81"/>
      <c r="L9804" s="117"/>
      <c r="P9804" s="81"/>
    </row>
    <row r="9805" spans="6:16">
      <c r="F9805" s="76"/>
      <c r="G9805" s="117"/>
      <c r="I9805" s="81"/>
      <c r="L9805" s="117"/>
      <c r="P9805" s="81"/>
    </row>
    <row r="9806" spans="6:16">
      <c r="F9806" s="76"/>
      <c r="G9806" s="117"/>
      <c r="I9806" s="81"/>
      <c r="L9806" s="117"/>
      <c r="P9806" s="81"/>
    </row>
    <row r="9807" spans="6:16">
      <c r="F9807" s="76"/>
      <c r="G9807" s="117"/>
      <c r="I9807" s="81"/>
      <c r="L9807" s="117"/>
      <c r="P9807" s="81"/>
    </row>
    <row r="9808" spans="6:16">
      <c r="F9808" s="76"/>
      <c r="G9808" s="117"/>
      <c r="I9808" s="81"/>
      <c r="L9808" s="117"/>
      <c r="P9808" s="81"/>
    </row>
    <row r="9809" spans="6:16">
      <c r="F9809" s="76"/>
      <c r="G9809" s="117"/>
      <c r="I9809" s="81"/>
      <c r="L9809" s="117"/>
      <c r="P9809" s="81"/>
    </row>
    <row r="9810" spans="6:16">
      <c r="F9810" s="76"/>
      <c r="G9810" s="117"/>
      <c r="I9810" s="81"/>
      <c r="L9810" s="117"/>
      <c r="P9810" s="81"/>
    </row>
    <row r="9811" spans="6:16">
      <c r="F9811" s="76"/>
      <c r="G9811" s="117"/>
      <c r="I9811" s="81"/>
      <c r="L9811" s="117"/>
      <c r="P9811" s="81"/>
    </row>
    <row r="9812" spans="6:16">
      <c r="F9812" s="76"/>
      <c r="G9812" s="117"/>
      <c r="I9812" s="81"/>
      <c r="L9812" s="117"/>
      <c r="P9812" s="81"/>
    </row>
    <row r="9813" spans="6:16">
      <c r="F9813" s="76"/>
      <c r="G9813" s="117"/>
      <c r="I9813" s="81"/>
      <c r="L9813" s="117"/>
      <c r="P9813" s="81"/>
    </row>
    <row r="9814" spans="6:16">
      <c r="F9814" s="76"/>
      <c r="G9814" s="117"/>
      <c r="I9814" s="81"/>
      <c r="L9814" s="117"/>
      <c r="P9814" s="81"/>
    </row>
    <row r="9815" spans="6:16">
      <c r="F9815" s="76"/>
      <c r="G9815" s="117"/>
      <c r="I9815" s="81"/>
      <c r="L9815" s="117"/>
      <c r="P9815" s="81"/>
    </row>
    <row r="9816" spans="6:16">
      <c r="F9816" s="76"/>
      <c r="G9816" s="117"/>
      <c r="I9816" s="81"/>
      <c r="L9816" s="117"/>
      <c r="P9816" s="81"/>
    </row>
    <row r="9817" spans="6:16">
      <c r="F9817" s="76"/>
      <c r="G9817" s="117"/>
      <c r="I9817" s="81"/>
      <c r="L9817" s="117"/>
      <c r="P9817" s="81"/>
    </row>
    <row r="9818" spans="6:16">
      <c r="F9818" s="76"/>
      <c r="G9818" s="117"/>
      <c r="I9818" s="81"/>
      <c r="L9818" s="117"/>
      <c r="P9818" s="81"/>
    </row>
    <row r="9819" spans="6:16">
      <c r="F9819" s="76"/>
      <c r="G9819" s="117"/>
      <c r="I9819" s="81"/>
      <c r="L9819" s="117"/>
      <c r="P9819" s="81"/>
    </row>
    <row r="9820" spans="6:16">
      <c r="F9820" s="76"/>
      <c r="G9820" s="117"/>
      <c r="I9820" s="81"/>
      <c r="L9820" s="117"/>
      <c r="P9820" s="81"/>
    </row>
    <row r="9821" spans="6:16">
      <c r="F9821" s="76"/>
      <c r="G9821" s="117"/>
      <c r="I9821" s="81"/>
      <c r="L9821" s="117"/>
      <c r="P9821" s="81"/>
    </row>
    <row r="9822" spans="6:16">
      <c r="F9822" s="76"/>
      <c r="G9822" s="117"/>
      <c r="I9822" s="81"/>
      <c r="L9822" s="117"/>
      <c r="P9822" s="81"/>
    </row>
    <row r="9823" spans="6:16">
      <c r="F9823" s="76"/>
      <c r="G9823" s="117"/>
      <c r="I9823" s="81"/>
      <c r="L9823" s="117"/>
      <c r="P9823" s="81"/>
    </row>
    <row r="9824" spans="6:16">
      <c r="F9824" s="76"/>
      <c r="G9824" s="117"/>
      <c r="I9824" s="81"/>
      <c r="L9824" s="117"/>
      <c r="P9824" s="81"/>
    </row>
    <row r="9825" spans="6:16">
      <c r="F9825" s="76"/>
      <c r="G9825" s="117"/>
      <c r="I9825" s="81"/>
      <c r="L9825" s="117"/>
      <c r="P9825" s="81"/>
    </row>
    <row r="9826" spans="6:16">
      <c r="F9826" s="76"/>
      <c r="G9826" s="117"/>
      <c r="I9826" s="81"/>
      <c r="L9826" s="117"/>
      <c r="P9826" s="81"/>
    </row>
    <row r="9827" spans="6:16">
      <c r="F9827" s="76"/>
      <c r="G9827" s="117"/>
      <c r="I9827" s="81"/>
      <c r="L9827" s="117"/>
      <c r="P9827" s="81"/>
    </row>
    <row r="9828" spans="6:16">
      <c r="F9828" s="76"/>
      <c r="G9828" s="117"/>
      <c r="I9828" s="81"/>
      <c r="L9828" s="117"/>
      <c r="P9828" s="81"/>
    </row>
    <row r="9829" spans="6:16">
      <c r="F9829" s="76"/>
      <c r="G9829" s="117"/>
      <c r="I9829" s="81"/>
      <c r="L9829" s="117"/>
      <c r="P9829" s="81"/>
    </row>
    <row r="9830" spans="6:16">
      <c r="F9830" s="76"/>
      <c r="G9830" s="117"/>
      <c r="I9830" s="81"/>
      <c r="L9830" s="117"/>
      <c r="P9830" s="81"/>
    </row>
    <row r="9831" spans="6:16">
      <c r="F9831" s="76"/>
      <c r="G9831" s="117"/>
      <c r="I9831" s="81"/>
      <c r="L9831" s="117"/>
      <c r="P9831" s="81"/>
    </row>
    <row r="9832" spans="6:16">
      <c r="F9832" s="76"/>
      <c r="G9832" s="117"/>
      <c r="I9832" s="81"/>
      <c r="L9832" s="117"/>
      <c r="P9832" s="81"/>
    </row>
    <row r="9833" spans="6:16">
      <c r="F9833" s="76"/>
      <c r="G9833" s="117"/>
      <c r="I9833" s="81"/>
      <c r="L9833" s="117"/>
      <c r="P9833" s="81"/>
    </row>
    <row r="9834" spans="6:16">
      <c r="F9834" s="76"/>
      <c r="G9834" s="117"/>
      <c r="I9834" s="81"/>
      <c r="L9834" s="117"/>
      <c r="P9834" s="81"/>
    </row>
    <row r="9835" spans="6:16">
      <c r="F9835" s="76"/>
      <c r="G9835" s="117"/>
      <c r="I9835" s="81"/>
      <c r="L9835" s="117"/>
      <c r="P9835" s="81"/>
    </row>
    <row r="9836" spans="6:16">
      <c r="F9836" s="76"/>
      <c r="G9836" s="117"/>
      <c r="I9836" s="81"/>
      <c r="L9836" s="117"/>
      <c r="P9836" s="81"/>
    </row>
    <row r="9837" spans="6:16">
      <c r="F9837" s="76"/>
      <c r="G9837" s="117"/>
      <c r="I9837" s="81"/>
      <c r="L9837" s="117"/>
      <c r="P9837" s="81"/>
    </row>
    <row r="9838" spans="6:16">
      <c r="F9838" s="76"/>
      <c r="G9838" s="117"/>
      <c r="I9838" s="81"/>
      <c r="L9838" s="117"/>
      <c r="P9838" s="81"/>
    </row>
    <row r="9839" spans="6:16">
      <c r="F9839" s="76"/>
      <c r="G9839" s="117"/>
      <c r="I9839" s="81"/>
      <c r="L9839" s="117"/>
      <c r="P9839" s="81"/>
    </row>
    <row r="9840" spans="6:16">
      <c r="F9840" s="76"/>
      <c r="G9840" s="117"/>
      <c r="I9840" s="81"/>
      <c r="L9840" s="117"/>
      <c r="P9840" s="81"/>
    </row>
    <row r="9841" spans="6:16">
      <c r="F9841" s="76"/>
      <c r="G9841" s="117"/>
      <c r="I9841" s="81"/>
      <c r="L9841" s="117"/>
      <c r="P9841" s="81"/>
    </row>
    <row r="9842" spans="6:16">
      <c r="F9842" s="76"/>
      <c r="G9842" s="117"/>
      <c r="I9842" s="81"/>
      <c r="L9842" s="117"/>
      <c r="P9842" s="81"/>
    </row>
    <row r="9843" spans="6:16">
      <c r="F9843" s="76"/>
      <c r="G9843" s="117"/>
      <c r="I9843" s="81"/>
      <c r="L9843" s="117"/>
      <c r="P9843" s="81"/>
    </row>
    <row r="9844" spans="6:16">
      <c r="F9844" s="76"/>
      <c r="G9844" s="117"/>
      <c r="I9844" s="81"/>
      <c r="L9844" s="117"/>
      <c r="P9844" s="81"/>
    </row>
    <row r="9845" spans="6:16">
      <c r="F9845" s="76"/>
      <c r="G9845" s="117"/>
      <c r="I9845" s="81"/>
      <c r="L9845" s="117"/>
      <c r="P9845" s="81"/>
    </row>
    <row r="9846" spans="6:16">
      <c r="F9846" s="76"/>
      <c r="G9846" s="117"/>
      <c r="I9846" s="81"/>
      <c r="L9846" s="117"/>
      <c r="P9846" s="81"/>
    </row>
    <row r="9847" spans="6:16">
      <c r="F9847" s="76"/>
      <c r="G9847" s="117"/>
      <c r="I9847" s="81"/>
      <c r="L9847" s="117"/>
      <c r="P9847" s="81"/>
    </row>
    <row r="9848" spans="6:16">
      <c r="F9848" s="76"/>
      <c r="G9848" s="117"/>
      <c r="I9848" s="81"/>
      <c r="L9848" s="117"/>
      <c r="P9848" s="81"/>
    </row>
    <row r="9849" spans="6:16">
      <c r="F9849" s="76"/>
      <c r="G9849" s="117"/>
      <c r="I9849" s="81"/>
      <c r="L9849" s="117"/>
      <c r="P9849" s="81"/>
    </row>
    <row r="9850" spans="6:16">
      <c r="F9850" s="76"/>
      <c r="G9850" s="117"/>
      <c r="I9850" s="81"/>
      <c r="L9850" s="117"/>
      <c r="P9850" s="81"/>
    </row>
    <row r="9851" spans="6:16">
      <c r="F9851" s="76"/>
      <c r="G9851" s="117"/>
      <c r="I9851" s="81"/>
      <c r="L9851" s="117"/>
      <c r="P9851" s="81"/>
    </row>
    <row r="9852" spans="6:16">
      <c r="F9852" s="76"/>
      <c r="G9852" s="117"/>
      <c r="I9852" s="81"/>
      <c r="L9852" s="117"/>
      <c r="P9852" s="81"/>
    </row>
    <row r="9853" spans="6:16">
      <c r="F9853" s="76"/>
      <c r="G9853" s="117"/>
      <c r="I9853" s="81"/>
      <c r="L9853" s="117"/>
      <c r="P9853" s="81"/>
    </row>
    <row r="9854" spans="6:16">
      <c r="F9854" s="76"/>
      <c r="G9854" s="117"/>
      <c r="I9854" s="81"/>
      <c r="L9854" s="117"/>
      <c r="P9854" s="81"/>
    </row>
    <row r="9855" spans="6:16">
      <c r="F9855" s="76"/>
      <c r="G9855" s="117"/>
      <c r="I9855" s="81"/>
      <c r="L9855" s="117"/>
      <c r="P9855" s="81"/>
    </row>
    <row r="9856" spans="6:16">
      <c r="F9856" s="76"/>
      <c r="G9856" s="117"/>
      <c r="I9856" s="81"/>
      <c r="L9856" s="117"/>
      <c r="P9856" s="81"/>
    </row>
    <row r="9857" spans="6:16">
      <c r="F9857" s="76"/>
      <c r="G9857" s="117"/>
      <c r="I9857" s="81"/>
      <c r="L9857" s="117"/>
      <c r="P9857" s="81"/>
    </row>
    <row r="9858" spans="6:16">
      <c r="F9858" s="76"/>
      <c r="G9858" s="117"/>
      <c r="I9858" s="81"/>
      <c r="L9858" s="117"/>
      <c r="P9858" s="81"/>
    </row>
    <row r="9859" spans="6:16">
      <c r="F9859" s="76"/>
      <c r="G9859" s="117"/>
      <c r="I9859" s="81"/>
      <c r="L9859" s="117"/>
      <c r="P9859" s="81"/>
    </row>
    <row r="9860" spans="6:16">
      <c r="F9860" s="76"/>
      <c r="G9860" s="117"/>
      <c r="I9860" s="81"/>
      <c r="L9860" s="117"/>
      <c r="P9860" s="81"/>
    </row>
    <row r="9861" spans="6:16">
      <c r="F9861" s="76"/>
      <c r="G9861" s="117"/>
      <c r="I9861" s="81"/>
      <c r="L9861" s="117"/>
      <c r="P9861" s="81"/>
    </row>
    <row r="9862" spans="6:16">
      <c r="F9862" s="76"/>
      <c r="G9862" s="117"/>
      <c r="I9862" s="81"/>
      <c r="L9862" s="117"/>
      <c r="P9862" s="81"/>
    </row>
    <row r="9863" spans="6:16">
      <c r="F9863" s="76"/>
      <c r="G9863" s="117"/>
      <c r="I9863" s="81"/>
      <c r="L9863" s="117"/>
      <c r="P9863" s="81"/>
    </row>
    <row r="9864" spans="6:16">
      <c r="F9864" s="76"/>
      <c r="G9864" s="117"/>
      <c r="I9864" s="81"/>
      <c r="L9864" s="117"/>
      <c r="P9864" s="81"/>
    </row>
    <row r="9865" spans="6:16">
      <c r="F9865" s="76"/>
      <c r="G9865" s="117"/>
      <c r="I9865" s="81"/>
      <c r="L9865" s="117"/>
      <c r="P9865" s="81"/>
    </row>
    <row r="9866" spans="6:16">
      <c r="F9866" s="76"/>
      <c r="G9866" s="117"/>
      <c r="I9866" s="81"/>
      <c r="L9866" s="117"/>
      <c r="P9866" s="81"/>
    </row>
    <row r="9867" spans="6:16">
      <c r="F9867" s="76"/>
      <c r="G9867" s="117"/>
      <c r="I9867" s="81"/>
      <c r="L9867" s="117"/>
      <c r="P9867" s="81"/>
    </row>
    <row r="9868" spans="6:16">
      <c r="F9868" s="76"/>
      <c r="G9868" s="117"/>
      <c r="I9868" s="81"/>
      <c r="L9868" s="117"/>
      <c r="P9868" s="81"/>
    </row>
    <row r="9869" spans="6:16">
      <c r="F9869" s="76"/>
      <c r="G9869" s="117"/>
      <c r="I9869" s="81"/>
      <c r="L9869" s="117"/>
      <c r="P9869" s="81"/>
    </row>
    <row r="9870" spans="6:16">
      <c r="F9870" s="76"/>
      <c r="G9870" s="117"/>
      <c r="I9870" s="81"/>
      <c r="L9870" s="117"/>
      <c r="P9870" s="81"/>
    </row>
    <row r="9871" spans="6:16">
      <c r="F9871" s="76"/>
      <c r="G9871" s="117"/>
      <c r="I9871" s="81"/>
      <c r="L9871" s="117"/>
      <c r="P9871" s="81"/>
    </row>
    <row r="9872" spans="6:16">
      <c r="F9872" s="76"/>
      <c r="G9872" s="117"/>
      <c r="I9872" s="81"/>
      <c r="L9872" s="117"/>
      <c r="P9872" s="81"/>
    </row>
    <row r="9873" spans="6:16">
      <c r="F9873" s="76"/>
      <c r="G9873" s="117"/>
      <c r="I9873" s="81"/>
      <c r="L9873" s="117"/>
      <c r="P9873" s="81"/>
    </row>
    <row r="9874" spans="6:16">
      <c r="F9874" s="76"/>
      <c r="G9874" s="117"/>
      <c r="I9874" s="81"/>
      <c r="L9874" s="117"/>
      <c r="P9874" s="81"/>
    </row>
    <row r="9875" spans="6:16">
      <c r="F9875" s="76"/>
      <c r="G9875" s="117"/>
      <c r="I9875" s="81"/>
      <c r="L9875" s="117"/>
      <c r="P9875" s="81"/>
    </row>
    <row r="9876" spans="6:16">
      <c r="F9876" s="76"/>
      <c r="G9876" s="117"/>
      <c r="I9876" s="81"/>
      <c r="L9876" s="117"/>
      <c r="P9876" s="81"/>
    </row>
    <row r="9877" spans="6:16">
      <c r="F9877" s="76"/>
      <c r="G9877" s="117"/>
      <c r="I9877" s="81"/>
      <c r="L9877" s="117"/>
      <c r="P9877" s="81"/>
    </row>
    <row r="9878" spans="6:16">
      <c r="F9878" s="76"/>
      <c r="G9878" s="117"/>
      <c r="I9878" s="81"/>
      <c r="L9878" s="117"/>
      <c r="P9878" s="81"/>
    </row>
    <row r="9879" spans="6:16">
      <c r="F9879" s="76"/>
      <c r="G9879" s="117"/>
      <c r="I9879" s="81"/>
      <c r="L9879" s="117"/>
      <c r="P9879" s="81"/>
    </row>
    <row r="9880" spans="6:16">
      <c r="F9880" s="76"/>
      <c r="G9880" s="117"/>
      <c r="I9880" s="81"/>
      <c r="L9880" s="117"/>
      <c r="P9880" s="81"/>
    </row>
    <row r="9881" spans="6:16">
      <c r="F9881" s="76"/>
      <c r="G9881" s="117"/>
      <c r="I9881" s="81"/>
      <c r="L9881" s="117"/>
      <c r="P9881" s="81"/>
    </row>
    <row r="9882" spans="6:16">
      <c r="F9882" s="76"/>
      <c r="G9882" s="117"/>
      <c r="I9882" s="81"/>
      <c r="L9882" s="117"/>
      <c r="P9882" s="81"/>
    </row>
    <row r="9883" spans="6:16">
      <c r="F9883" s="76"/>
      <c r="G9883" s="117"/>
      <c r="I9883" s="81"/>
      <c r="L9883" s="117"/>
      <c r="P9883" s="81"/>
    </row>
    <row r="9884" spans="6:16">
      <c r="F9884" s="76"/>
      <c r="G9884" s="117"/>
      <c r="I9884" s="81"/>
      <c r="L9884" s="117"/>
      <c r="P9884" s="81"/>
    </row>
    <row r="9885" spans="6:16">
      <c r="F9885" s="76"/>
      <c r="G9885" s="117"/>
      <c r="I9885" s="81"/>
      <c r="L9885" s="117"/>
      <c r="P9885" s="81"/>
    </row>
    <row r="9886" spans="6:16">
      <c r="F9886" s="76"/>
      <c r="G9886" s="117"/>
      <c r="I9886" s="81"/>
      <c r="L9886" s="117"/>
      <c r="P9886" s="81"/>
    </row>
    <row r="9887" spans="6:16">
      <c r="F9887" s="76"/>
      <c r="G9887" s="117"/>
      <c r="I9887" s="81"/>
      <c r="L9887" s="117"/>
      <c r="P9887" s="81"/>
    </row>
    <row r="9888" spans="6:16">
      <c r="F9888" s="76"/>
      <c r="G9888" s="117"/>
      <c r="I9888" s="81"/>
      <c r="L9888" s="117"/>
      <c r="P9888" s="81"/>
    </row>
    <row r="9889" spans="6:16">
      <c r="F9889" s="76"/>
      <c r="G9889" s="117"/>
      <c r="I9889" s="81"/>
      <c r="L9889" s="117"/>
      <c r="P9889" s="81"/>
    </row>
    <row r="9890" spans="6:16">
      <c r="F9890" s="76"/>
      <c r="G9890" s="117"/>
      <c r="I9890" s="81"/>
      <c r="L9890" s="117"/>
      <c r="P9890" s="81"/>
    </row>
    <row r="9891" spans="6:16">
      <c r="F9891" s="76"/>
      <c r="G9891" s="117"/>
      <c r="I9891" s="81"/>
      <c r="L9891" s="117"/>
      <c r="P9891" s="81"/>
    </row>
    <row r="9892" spans="6:16">
      <c r="F9892" s="76"/>
      <c r="G9892" s="117"/>
      <c r="I9892" s="81"/>
      <c r="L9892" s="117"/>
      <c r="P9892" s="81"/>
    </row>
    <row r="9893" spans="6:16">
      <c r="F9893" s="76"/>
      <c r="G9893" s="117"/>
      <c r="I9893" s="81"/>
      <c r="L9893" s="117"/>
      <c r="P9893" s="81"/>
    </row>
    <row r="9894" spans="6:16">
      <c r="F9894" s="76"/>
      <c r="G9894" s="117"/>
      <c r="I9894" s="81"/>
      <c r="L9894" s="117"/>
      <c r="P9894" s="81"/>
    </row>
    <row r="9895" spans="6:16">
      <c r="F9895" s="76"/>
      <c r="G9895" s="117"/>
      <c r="I9895" s="81"/>
      <c r="L9895" s="117"/>
      <c r="P9895" s="81"/>
    </row>
    <row r="9896" spans="6:16">
      <c r="F9896" s="76"/>
      <c r="G9896" s="117"/>
      <c r="I9896" s="81"/>
      <c r="L9896" s="117"/>
      <c r="P9896" s="81"/>
    </row>
    <row r="9897" spans="6:16">
      <c r="F9897" s="76"/>
      <c r="G9897" s="117"/>
      <c r="I9897" s="81"/>
      <c r="L9897" s="117"/>
      <c r="P9897" s="81"/>
    </row>
    <row r="9898" spans="6:16">
      <c r="F9898" s="76"/>
      <c r="G9898" s="117"/>
      <c r="I9898" s="81"/>
      <c r="L9898" s="117"/>
      <c r="P9898" s="81"/>
    </row>
    <row r="9899" spans="6:16">
      <c r="F9899" s="76"/>
      <c r="G9899" s="117"/>
      <c r="I9899" s="81"/>
      <c r="L9899" s="117"/>
      <c r="P9899" s="81"/>
    </row>
    <row r="9900" spans="6:16">
      <c r="F9900" s="76"/>
      <c r="G9900" s="117"/>
      <c r="I9900" s="81"/>
      <c r="L9900" s="117"/>
      <c r="P9900" s="81"/>
    </row>
    <row r="9901" spans="6:16">
      <c r="F9901" s="76"/>
      <c r="G9901" s="117"/>
      <c r="I9901" s="81"/>
      <c r="L9901" s="117"/>
      <c r="P9901" s="81"/>
    </row>
    <row r="9902" spans="6:16">
      <c r="F9902" s="76"/>
      <c r="G9902" s="117"/>
      <c r="I9902" s="81"/>
      <c r="L9902" s="117"/>
      <c r="P9902" s="81"/>
    </row>
    <row r="9903" spans="6:16">
      <c r="F9903" s="76"/>
      <c r="G9903" s="117"/>
      <c r="I9903" s="81"/>
      <c r="L9903" s="117"/>
      <c r="P9903" s="81"/>
    </row>
    <row r="9904" spans="6:16">
      <c r="F9904" s="76"/>
      <c r="G9904" s="117"/>
      <c r="I9904" s="81"/>
      <c r="L9904" s="117"/>
      <c r="P9904" s="81"/>
    </row>
    <row r="9905" spans="6:16">
      <c r="F9905" s="76"/>
      <c r="G9905" s="117"/>
      <c r="I9905" s="81"/>
      <c r="L9905" s="117"/>
      <c r="P9905" s="81"/>
    </row>
    <row r="9906" spans="6:16">
      <c r="F9906" s="76"/>
      <c r="G9906" s="117"/>
      <c r="I9906" s="81"/>
      <c r="L9906" s="117"/>
      <c r="P9906" s="81"/>
    </row>
    <row r="9907" spans="6:16">
      <c r="F9907" s="76"/>
      <c r="G9907" s="117"/>
      <c r="I9907" s="81"/>
      <c r="L9907" s="117"/>
      <c r="P9907" s="81"/>
    </row>
    <row r="9908" spans="6:16">
      <c r="F9908" s="76"/>
      <c r="G9908" s="117"/>
      <c r="I9908" s="81"/>
      <c r="L9908" s="117"/>
      <c r="P9908" s="81"/>
    </row>
    <row r="9909" spans="6:16">
      <c r="F9909" s="76"/>
      <c r="G9909" s="117"/>
      <c r="I9909" s="81"/>
      <c r="L9909" s="117"/>
      <c r="P9909" s="81"/>
    </row>
    <row r="9910" spans="6:16">
      <c r="F9910" s="76"/>
      <c r="G9910" s="117"/>
      <c r="I9910" s="81"/>
      <c r="L9910" s="117"/>
      <c r="P9910" s="81"/>
    </row>
    <row r="9911" spans="6:16">
      <c r="F9911" s="76"/>
      <c r="G9911" s="117"/>
      <c r="I9911" s="81"/>
      <c r="L9911" s="117"/>
      <c r="P9911" s="81"/>
    </row>
    <row r="9912" spans="6:16">
      <c r="F9912" s="76"/>
      <c r="G9912" s="117"/>
      <c r="I9912" s="81"/>
      <c r="L9912" s="117"/>
      <c r="P9912" s="81"/>
    </row>
    <row r="9913" spans="6:16">
      <c r="F9913" s="76"/>
      <c r="G9913" s="117"/>
      <c r="I9913" s="81"/>
      <c r="L9913" s="117"/>
      <c r="P9913" s="81"/>
    </row>
    <row r="9914" spans="6:16">
      <c r="F9914" s="76"/>
      <c r="G9914" s="117"/>
      <c r="I9914" s="81"/>
      <c r="L9914" s="117"/>
      <c r="P9914" s="81"/>
    </row>
    <row r="9915" spans="6:16">
      <c r="F9915" s="76"/>
      <c r="G9915" s="117"/>
      <c r="I9915" s="81"/>
      <c r="L9915" s="117"/>
      <c r="P9915" s="81"/>
    </row>
    <row r="9916" spans="6:16">
      <c r="F9916" s="76"/>
      <c r="G9916" s="117"/>
      <c r="I9916" s="81"/>
      <c r="L9916" s="117"/>
      <c r="P9916" s="81"/>
    </row>
    <row r="9917" spans="6:16">
      <c r="F9917" s="76"/>
      <c r="G9917" s="117"/>
      <c r="I9917" s="81"/>
      <c r="L9917" s="117"/>
      <c r="P9917" s="81"/>
    </row>
    <row r="9918" spans="6:16">
      <c r="F9918" s="76"/>
      <c r="G9918" s="117"/>
      <c r="I9918" s="81"/>
      <c r="L9918" s="117"/>
      <c r="P9918" s="81"/>
    </row>
    <row r="9919" spans="6:16">
      <c r="F9919" s="76"/>
      <c r="G9919" s="117"/>
      <c r="I9919" s="81"/>
      <c r="L9919" s="117"/>
      <c r="P9919" s="81"/>
    </row>
    <row r="9920" spans="6:16">
      <c r="F9920" s="76"/>
      <c r="G9920" s="117"/>
      <c r="I9920" s="81"/>
      <c r="L9920" s="117"/>
      <c r="P9920" s="81"/>
    </row>
    <row r="9921" spans="6:16">
      <c r="F9921" s="76"/>
      <c r="G9921" s="117"/>
      <c r="I9921" s="81"/>
      <c r="L9921" s="117"/>
      <c r="P9921" s="81"/>
    </row>
    <row r="9922" spans="6:16">
      <c r="F9922" s="76"/>
      <c r="G9922" s="117"/>
      <c r="I9922" s="81"/>
      <c r="L9922" s="117"/>
      <c r="P9922" s="81"/>
    </row>
    <row r="9923" spans="6:16">
      <c r="F9923" s="76"/>
      <c r="G9923" s="117"/>
      <c r="I9923" s="81"/>
      <c r="L9923" s="117"/>
      <c r="P9923" s="81"/>
    </row>
    <row r="9924" spans="6:16">
      <c r="F9924" s="76"/>
      <c r="G9924" s="117"/>
      <c r="I9924" s="81"/>
      <c r="L9924" s="117"/>
      <c r="P9924" s="81"/>
    </row>
    <row r="9925" spans="6:16">
      <c r="F9925" s="76"/>
      <c r="G9925" s="117"/>
      <c r="I9925" s="81"/>
      <c r="L9925" s="117"/>
      <c r="P9925" s="81"/>
    </row>
    <row r="9926" spans="6:16">
      <c r="F9926" s="76"/>
      <c r="G9926" s="117"/>
      <c r="I9926" s="81"/>
      <c r="L9926" s="117"/>
      <c r="P9926" s="81"/>
    </row>
    <row r="9927" spans="6:16">
      <c r="F9927" s="76"/>
      <c r="G9927" s="117"/>
      <c r="I9927" s="81"/>
      <c r="L9927" s="117"/>
      <c r="P9927" s="81"/>
    </row>
    <row r="9928" spans="6:16">
      <c r="F9928" s="76"/>
      <c r="G9928" s="117"/>
      <c r="I9928" s="81"/>
      <c r="L9928" s="117"/>
      <c r="P9928" s="81"/>
    </row>
    <row r="9929" spans="6:16">
      <c r="F9929" s="76"/>
      <c r="G9929" s="117"/>
      <c r="I9929" s="81"/>
      <c r="L9929" s="117"/>
      <c r="P9929" s="81"/>
    </row>
    <row r="9930" spans="6:16">
      <c r="F9930" s="76"/>
      <c r="G9930" s="117"/>
      <c r="I9930" s="81"/>
      <c r="L9930" s="117"/>
      <c r="P9930" s="81"/>
    </row>
    <row r="9931" spans="6:16">
      <c r="F9931" s="76"/>
      <c r="G9931" s="117"/>
      <c r="I9931" s="81"/>
      <c r="L9931" s="117"/>
      <c r="P9931" s="81"/>
    </row>
    <row r="9932" spans="6:16">
      <c r="F9932" s="76"/>
      <c r="G9932" s="117"/>
      <c r="I9932" s="81"/>
      <c r="L9932" s="117"/>
      <c r="P9932" s="81"/>
    </row>
    <row r="9933" spans="6:16">
      <c r="F9933" s="76"/>
      <c r="G9933" s="117"/>
      <c r="I9933" s="81"/>
      <c r="L9933" s="117"/>
      <c r="P9933" s="81"/>
    </row>
    <row r="9934" spans="6:16">
      <c r="F9934" s="76"/>
      <c r="G9934" s="117"/>
      <c r="I9934" s="81"/>
      <c r="L9934" s="117"/>
      <c r="P9934" s="81"/>
    </row>
    <row r="9935" spans="6:16">
      <c r="F9935" s="76"/>
      <c r="G9935" s="117"/>
      <c r="I9935" s="81"/>
      <c r="L9935" s="117"/>
      <c r="P9935" s="81"/>
    </row>
    <row r="9936" spans="6:16">
      <c r="F9936" s="76"/>
      <c r="G9936" s="117"/>
      <c r="I9936" s="81"/>
      <c r="L9936" s="117"/>
      <c r="P9936" s="81"/>
    </row>
    <row r="9937" spans="6:16">
      <c r="F9937" s="76"/>
      <c r="G9937" s="117"/>
      <c r="I9937" s="81"/>
      <c r="L9937" s="117"/>
      <c r="P9937" s="81"/>
    </row>
    <row r="9938" spans="6:16">
      <c r="F9938" s="76"/>
      <c r="G9938" s="117"/>
      <c r="I9938" s="81"/>
      <c r="L9938" s="117"/>
      <c r="P9938" s="81"/>
    </row>
    <row r="9939" spans="6:16">
      <c r="F9939" s="76"/>
      <c r="G9939" s="117"/>
      <c r="I9939" s="81"/>
      <c r="L9939" s="117"/>
      <c r="P9939" s="81"/>
    </row>
    <row r="9940" spans="6:16">
      <c r="F9940" s="76"/>
      <c r="G9940" s="117"/>
      <c r="I9940" s="81"/>
      <c r="L9940" s="117"/>
      <c r="P9940" s="81"/>
    </row>
    <row r="9941" spans="6:16">
      <c r="F9941" s="76"/>
      <c r="G9941" s="117"/>
      <c r="I9941" s="81"/>
      <c r="L9941" s="117"/>
      <c r="P9941" s="81"/>
    </row>
    <row r="9942" spans="6:16">
      <c r="F9942" s="76"/>
      <c r="G9942" s="117"/>
      <c r="I9942" s="81"/>
      <c r="L9942" s="117"/>
      <c r="P9942" s="81"/>
    </row>
    <row r="9943" spans="6:16">
      <c r="F9943" s="76"/>
      <c r="G9943" s="117"/>
      <c r="I9943" s="81"/>
      <c r="L9943" s="117"/>
      <c r="P9943" s="81"/>
    </row>
    <row r="9944" spans="6:16">
      <c r="F9944" s="76"/>
      <c r="G9944" s="117"/>
      <c r="I9944" s="81"/>
      <c r="L9944" s="117"/>
      <c r="P9944" s="81"/>
    </row>
    <row r="9945" spans="6:16">
      <c r="F9945" s="76"/>
      <c r="G9945" s="117"/>
      <c r="I9945" s="81"/>
      <c r="L9945" s="117"/>
      <c r="P9945" s="81"/>
    </row>
    <row r="9946" spans="6:16">
      <c r="F9946" s="76"/>
      <c r="G9946" s="117"/>
      <c r="I9946" s="81"/>
      <c r="L9946" s="117"/>
      <c r="P9946" s="81"/>
    </row>
    <row r="9947" spans="6:16">
      <c r="F9947" s="76"/>
      <c r="G9947" s="117"/>
      <c r="I9947" s="81"/>
      <c r="L9947" s="117"/>
      <c r="P9947" s="81"/>
    </row>
    <row r="9948" spans="6:16">
      <c r="F9948" s="76"/>
      <c r="G9948" s="117"/>
      <c r="I9948" s="81"/>
      <c r="L9948" s="117"/>
      <c r="P9948" s="81"/>
    </row>
    <row r="9949" spans="6:16">
      <c r="F9949" s="76"/>
      <c r="G9949" s="117"/>
      <c r="I9949" s="81"/>
      <c r="L9949" s="117"/>
      <c r="P9949" s="81"/>
    </row>
    <row r="9950" spans="6:16">
      <c r="F9950" s="76"/>
      <c r="G9950" s="117"/>
      <c r="I9950" s="81"/>
      <c r="L9950" s="117"/>
      <c r="P9950" s="81"/>
    </row>
    <row r="9951" spans="6:16">
      <c r="F9951" s="76"/>
      <c r="G9951" s="117"/>
      <c r="I9951" s="81"/>
      <c r="L9951" s="117"/>
      <c r="P9951" s="81"/>
    </row>
    <row r="9952" spans="6:16">
      <c r="F9952" s="76"/>
      <c r="G9952" s="117"/>
      <c r="I9952" s="81"/>
      <c r="L9952" s="117"/>
      <c r="P9952" s="81"/>
    </row>
    <row r="9953" spans="6:16">
      <c r="F9953" s="76"/>
      <c r="G9953" s="117"/>
      <c r="I9953" s="81"/>
      <c r="L9953" s="117"/>
      <c r="P9953" s="81"/>
    </row>
    <row r="9954" spans="6:16">
      <c r="F9954" s="76"/>
      <c r="G9954" s="117"/>
      <c r="I9954" s="81"/>
      <c r="L9954" s="117"/>
      <c r="P9954" s="81"/>
    </row>
    <row r="9955" spans="6:16">
      <c r="F9955" s="76"/>
      <c r="G9955" s="117"/>
      <c r="I9955" s="81"/>
      <c r="L9955" s="117"/>
      <c r="P9955" s="81"/>
    </row>
    <row r="9956" spans="6:16">
      <c r="F9956" s="76"/>
      <c r="G9956" s="117"/>
      <c r="I9956" s="81"/>
      <c r="L9956" s="117"/>
      <c r="P9956" s="81"/>
    </row>
    <row r="9957" spans="6:16">
      <c r="F9957" s="76"/>
      <c r="G9957" s="117"/>
      <c r="I9957" s="81"/>
      <c r="L9957" s="117"/>
      <c r="P9957" s="81"/>
    </row>
    <row r="9958" spans="6:16">
      <c r="F9958" s="76"/>
      <c r="G9958" s="117"/>
      <c r="I9958" s="81"/>
      <c r="L9958" s="117"/>
      <c r="P9958" s="81"/>
    </row>
    <row r="9959" spans="6:16">
      <c r="F9959" s="76"/>
      <c r="G9959" s="117"/>
      <c r="I9959" s="81"/>
      <c r="L9959" s="117"/>
      <c r="P9959" s="81"/>
    </row>
    <row r="9960" spans="6:16">
      <c r="F9960" s="76"/>
      <c r="G9960" s="117"/>
      <c r="I9960" s="81"/>
      <c r="L9960" s="117"/>
      <c r="P9960" s="81"/>
    </row>
    <row r="9961" spans="6:16">
      <c r="F9961" s="76"/>
      <c r="G9961" s="117"/>
      <c r="I9961" s="81"/>
      <c r="L9961" s="117"/>
      <c r="P9961" s="81"/>
    </row>
    <row r="9962" spans="6:16">
      <c r="F9962" s="76"/>
      <c r="G9962" s="117"/>
      <c r="I9962" s="81"/>
      <c r="L9962" s="117"/>
      <c r="P9962" s="81"/>
    </row>
    <row r="9963" spans="6:16">
      <c r="F9963" s="76"/>
      <c r="G9963" s="117"/>
      <c r="I9963" s="81"/>
      <c r="L9963" s="117"/>
      <c r="P9963" s="81"/>
    </row>
    <row r="9964" spans="6:16">
      <c r="F9964" s="76"/>
      <c r="G9964" s="117"/>
      <c r="I9964" s="81"/>
      <c r="L9964" s="117"/>
      <c r="P9964" s="81"/>
    </row>
    <row r="9965" spans="6:16">
      <c r="F9965" s="76"/>
      <c r="G9965" s="117"/>
      <c r="I9965" s="81"/>
      <c r="L9965" s="117"/>
      <c r="P9965" s="81"/>
    </row>
    <row r="9966" spans="6:16">
      <c r="F9966" s="76"/>
      <c r="G9966" s="117"/>
      <c r="I9966" s="81"/>
      <c r="L9966" s="117"/>
      <c r="P9966" s="81"/>
    </row>
    <row r="9967" spans="6:16">
      <c r="F9967" s="76"/>
      <c r="G9967" s="117"/>
      <c r="I9967" s="81"/>
      <c r="L9967" s="117"/>
      <c r="P9967" s="81"/>
    </row>
    <row r="9968" spans="6:16">
      <c r="F9968" s="76"/>
      <c r="G9968" s="117"/>
      <c r="I9968" s="81"/>
      <c r="L9968" s="117"/>
      <c r="P9968" s="81"/>
    </row>
    <row r="9969" spans="6:16">
      <c r="F9969" s="76"/>
      <c r="G9969" s="117"/>
      <c r="I9969" s="81"/>
      <c r="L9969" s="117"/>
      <c r="P9969" s="81"/>
    </row>
    <row r="9970" spans="6:16">
      <c r="F9970" s="76"/>
      <c r="G9970" s="117"/>
      <c r="I9970" s="81"/>
      <c r="L9970" s="117"/>
      <c r="P9970" s="81"/>
    </row>
    <row r="9971" spans="6:16">
      <c r="F9971" s="76"/>
      <c r="G9971" s="117"/>
      <c r="I9971" s="81"/>
      <c r="L9971" s="117"/>
      <c r="P9971" s="81"/>
    </row>
    <row r="9972" spans="6:16">
      <c r="F9972" s="76"/>
      <c r="G9972" s="117"/>
      <c r="I9972" s="81"/>
      <c r="L9972" s="117"/>
      <c r="P9972" s="81"/>
    </row>
    <row r="9973" spans="6:16">
      <c r="F9973" s="76"/>
      <c r="G9973" s="117"/>
      <c r="I9973" s="81"/>
      <c r="L9973" s="117"/>
      <c r="P9973" s="81"/>
    </row>
    <row r="9974" spans="6:16">
      <c r="F9974" s="76"/>
      <c r="G9974" s="117"/>
      <c r="I9974" s="81"/>
      <c r="L9974" s="117"/>
      <c r="P9974" s="81"/>
    </row>
    <row r="9975" spans="6:16">
      <c r="F9975" s="76"/>
      <c r="G9975" s="117"/>
      <c r="I9975" s="81"/>
      <c r="L9975" s="117"/>
      <c r="P9975" s="81"/>
    </row>
    <row r="9976" spans="6:16">
      <c r="F9976" s="76"/>
      <c r="G9976" s="117"/>
      <c r="I9976" s="81"/>
      <c r="L9976" s="117"/>
      <c r="P9976" s="81"/>
    </row>
    <row r="9977" spans="6:16">
      <c r="F9977" s="76"/>
      <c r="G9977" s="117"/>
      <c r="I9977" s="81"/>
      <c r="L9977" s="117"/>
      <c r="P9977" s="81"/>
    </row>
    <row r="9978" spans="6:16">
      <c r="F9978" s="76"/>
      <c r="G9978" s="117"/>
      <c r="I9978" s="81"/>
      <c r="L9978" s="117"/>
      <c r="P9978" s="81"/>
    </row>
    <row r="9979" spans="6:16">
      <c r="F9979" s="76"/>
      <c r="G9979" s="117"/>
      <c r="I9979" s="81"/>
      <c r="L9979" s="117"/>
      <c r="P9979" s="81"/>
    </row>
    <row r="9980" spans="6:16">
      <c r="F9980" s="76"/>
      <c r="G9980" s="117"/>
      <c r="I9980" s="81"/>
      <c r="L9980" s="117"/>
      <c r="P9980" s="81"/>
    </row>
    <row r="9981" spans="6:16">
      <c r="F9981" s="76"/>
      <c r="G9981" s="117"/>
      <c r="I9981" s="81"/>
      <c r="L9981" s="117"/>
      <c r="P9981" s="81"/>
    </row>
    <row r="9982" spans="6:16">
      <c r="F9982" s="76"/>
      <c r="G9982" s="117"/>
      <c r="I9982" s="81"/>
      <c r="L9982" s="117"/>
      <c r="P9982" s="81"/>
    </row>
    <row r="9983" spans="6:16">
      <c r="F9983" s="76"/>
      <c r="G9983" s="117"/>
      <c r="I9983" s="81"/>
      <c r="L9983" s="117"/>
      <c r="P9983" s="81"/>
    </row>
    <row r="9984" spans="6:16">
      <c r="F9984" s="76"/>
      <c r="G9984" s="117"/>
      <c r="I9984" s="81"/>
      <c r="L9984" s="117"/>
      <c r="P9984" s="81"/>
    </row>
    <row r="9985" spans="6:16">
      <c r="F9985" s="76"/>
      <c r="G9985" s="117"/>
      <c r="I9985" s="81"/>
      <c r="L9985" s="117"/>
      <c r="P9985" s="81"/>
    </row>
    <row r="9986" spans="6:16">
      <c r="F9986" s="76"/>
      <c r="G9986" s="117"/>
      <c r="I9986" s="81"/>
      <c r="L9986" s="117"/>
      <c r="P9986" s="81"/>
    </row>
    <row r="9987" spans="6:16">
      <c r="F9987" s="76"/>
      <c r="G9987" s="117"/>
      <c r="I9987" s="81"/>
      <c r="L9987" s="117"/>
      <c r="P9987" s="81"/>
    </row>
    <row r="9988" spans="6:16">
      <c r="F9988" s="76"/>
      <c r="G9988" s="117"/>
      <c r="I9988" s="81"/>
      <c r="L9988" s="117"/>
      <c r="P9988" s="81"/>
    </row>
    <row r="9989" spans="6:16">
      <c r="F9989" s="76"/>
      <c r="G9989" s="117"/>
      <c r="I9989" s="81"/>
      <c r="L9989" s="117"/>
      <c r="P9989" s="81"/>
    </row>
    <row r="9990" spans="6:16">
      <c r="F9990" s="76"/>
      <c r="G9990" s="117"/>
      <c r="I9990" s="81"/>
      <c r="L9990" s="117"/>
      <c r="P9990" s="81"/>
    </row>
    <row r="9991" spans="6:16">
      <c r="F9991" s="76"/>
      <c r="G9991" s="117"/>
      <c r="I9991" s="81"/>
      <c r="L9991" s="117"/>
      <c r="P9991" s="81"/>
    </row>
    <row r="9992" spans="6:16">
      <c r="F9992" s="76"/>
      <c r="G9992" s="117"/>
      <c r="I9992" s="81"/>
      <c r="L9992" s="117"/>
      <c r="P9992" s="81"/>
    </row>
    <row r="9993" spans="6:16">
      <c r="F9993" s="76"/>
      <c r="G9993" s="117"/>
      <c r="I9993" s="81"/>
      <c r="L9993" s="117"/>
      <c r="P9993" s="81"/>
    </row>
    <row r="9994" spans="6:16">
      <c r="F9994" s="76"/>
      <c r="G9994" s="117"/>
      <c r="I9994" s="81"/>
      <c r="L9994" s="117"/>
      <c r="P9994" s="81"/>
    </row>
    <row r="9995" spans="6:16">
      <c r="F9995" s="76"/>
      <c r="G9995" s="117"/>
      <c r="I9995" s="81"/>
      <c r="L9995" s="117"/>
      <c r="P9995" s="81"/>
    </row>
    <row r="9996" spans="6:16">
      <c r="F9996" s="76"/>
      <c r="G9996" s="117"/>
      <c r="I9996" s="81"/>
      <c r="L9996" s="117"/>
      <c r="P9996" s="81"/>
    </row>
    <row r="9997" spans="6:16">
      <c r="F9997" s="76"/>
      <c r="G9997" s="117"/>
      <c r="I9997" s="81"/>
      <c r="L9997" s="117"/>
      <c r="P9997" s="81"/>
    </row>
    <row r="9998" spans="6:16">
      <c r="F9998" s="76"/>
      <c r="G9998" s="117"/>
      <c r="I9998" s="81"/>
      <c r="L9998" s="117"/>
      <c r="P9998" s="81"/>
    </row>
    <row r="9999" spans="6:16">
      <c r="F9999" s="76"/>
      <c r="G9999" s="117"/>
      <c r="I9999" s="81"/>
      <c r="L9999" s="117"/>
      <c r="P9999" s="81"/>
    </row>
    <row r="10000" spans="6:16">
      <c r="F10000" s="76"/>
      <c r="G10000" s="117"/>
      <c r="I10000" s="81"/>
      <c r="L10000" s="117"/>
      <c r="P10000" s="81"/>
    </row>
    <row r="10001" spans="6:16">
      <c r="F10001" s="76"/>
      <c r="G10001" s="117"/>
      <c r="I10001" s="81"/>
      <c r="L10001" s="117"/>
      <c r="P10001" s="81"/>
    </row>
    <row r="10002" spans="6:16">
      <c r="F10002" s="76"/>
      <c r="G10002" s="117"/>
      <c r="I10002" s="81"/>
      <c r="L10002" s="117"/>
      <c r="P10002" s="81"/>
    </row>
    <row r="10003" spans="6:16">
      <c r="F10003" s="76"/>
      <c r="G10003" s="117"/>
      <c r="I10003" s="81"/>
      <c r="L10003" s="117"/>
      <c r="P10003" s="81"/>
    </row>
    <row r="10004" spans="6:16">
      <c r="F10004" s="76"/>
      <c r="G10004" s="117"/>
      <c r="I10004" s="81"/>
      <c r="L10004" s="117"/>
      <c r="P10004" s="81"/>
    </row>
    <row r="10005" spans="6:16">
      <c r="F10005" s="76"/>
      <c r="G10005" s="117"/>
      <c r="I10005" s="81"/>
      <c r="L10005" s="117"/>
      <c r="P10005" s="81"/>
    </row>
    <row r="10006" spans="6:16">
      <c r="F10006" s="76"/>
      <c r="G10006" s="117"/>
      <c r="I10006" s="81"/>
      <c r="L10006" s="117"/>
      <c r="P10006" s="81"/>
    </row>
    <row r="10007" spans="6:16">
      <c r="F10007" s="76"/>
      <c r="G10007" s="117"/>
      <c r="I10007" s="81"/>
      <c r="L10007" s="117"/>
      <c r="P10007" s="81"/>
    </row>
    <row r="10008" spans="6:16">
      <c r="F10008" s="76"/>
      <c r="G10008" s="117"/>
      <c r="I10008" s="81"/>
      <c r="L10008" s="117"/>
      <c r="P10008" s="81"/>
    </row>
    <row r="10009" spans="6:16">
      <c r="F10009" s="76"/>
      <c r="G10009" s="117"/>
      <c r="I10009" s="81"/>
      <c r="L10009" s="117"/>
      <c r="P10009" s="81"/>
    </row>
    <row r="10010" spans="6:16">
      <c r="F10010" s="76"/>
      <c r="G10010" s="117"/>
      <c r="I10010" s="81"/>
      <c r="L10010" s="117"/>
      <c r="P10010" s="81"/>
    </row>
    <row r="10011" spans="6:16">
      <c r="F10011" s="76"/>
      <c r="G10011" s="117"/>
      <c r="I10011" s="81"/>
      <c r="L10011" s="117"/>
      <c r="P10011" s="81"/>
    </row>
    <row r="10012" spans="6:16">
      <c r="F10012" s="76"/>
      <c r="G10012" s="117"/>
      <c r="I10012" s="81"/>
      <c r="L10012" s="117"/>
      <c r="P10012" s="81"/>
    </row>
    <row r="10013" spans="6:16">
      <c r="F10013" s="76"/>
      <c r="G10013" s="117"/>
      <c r="I10013" s="81"/>
      <c r="L10013" s="117"/>
      <c r="P10013" s="81"/>
    </row>
    <row r="10014" spans="6:16">
      <c r="F10014" s="76"/>
      <c r="G10014" s="117"/>
      <c r="I10014" s="81"/>
      <c r="L10014" s="117"/>
      <c r="P10014" s="81"/>
    </row>
    <row r="10015" spans="6:16">
      <c r="F10015" s="76"/>
      <c r="G10015" s="117"/>
      <c r="I10015" s="81"/>
      <c r="L10015" s="117"/>
      <c r="P10015" s="81"/>
    </row>
    <row r="10016" spans="6:16">
      <c r="F10016" s="76"/>
      <c r="G10016" s="117"/>
      <c r="I10016" s="81"/>
      <c r="L10016" s="117"/>
      <c r="P10016" s="81"/>
    </row>
    <row r="10017" spans="6:16">
      <c r="F10017" s="76"/>
      <c r="G10017" s="117"/>
      <c r="I10017" s="81"/>
      <c r="L10017" s="117"/>
      <c r="P10017" s="81"/>
    </row>
    <row r="10018" spans="6:16">
      <c r="F10018" s="76"/>
      <c r="G10018" s="117"/>
      <c r="I10018" s="81"/>
      <c r="L10018" s="117"/>
      <c r="P10018" s="81"/>
    </row>
    <row r="10019" spans="6:16">
      <c r="F10019" s="76"/>
      <c r="G10019" s="117"/>
      <c r="I10019" s="81"/>
      <c r="L10019" s="117"/>
      <c r="P10019" s="81"/>
    </row>
    <row r="10020" spans="6:16">
      <c r="F10020" s="76"/>
      <c r="G10020" s="117"/>
      <c r="I10020" s="81"/>
      <c r="L10020" s="117"/>
      <c r="P10020" s="81"/>
    </row>
    <row r="10021" spans="6:16">
      <c r="F10021" s="76"/>
      <c r="G10021" s="117"/>
      <c r="I10021" s="81"/>
      <c r="L10021" s="117"/>
      <c r="P10021" s="81"/>
    </row>
    <row r="10022" spans="6:16">
      <c r="F10022" s="76"/>
      <c r="G10022" s="117"/>
      <c r="I10022" s="81"/>
      <c r="L10022" s="117"/>
      <c r="P10022" s="81"/>
    </row>
    <row r="10023" spans="6:16">
      <c r="F10023" s="76"/>
      <c r="G10023" s="117"/>
      <c r="I10023" s="81"/>
      <c r="L10023" s="117"/>
      <c r="P10023" s="81"/>
    </row>
    <row r="10024" spans="6:16">
      <c r="F10024" s="76"/>
      <c r="G10024" s="117"/>
      <c r="I10024" s="81"/>
      <c r="L10024" s="117"/>
      <c r="P10024" s="81"/>
    </row>
    <row r="10025" spans="6:16">
      <c r="F10025" s="76"/>
      <c r="G10025" s="117"/>
      <c r="I10025" s="81"/>
      <c r="L10025" s="117"/>
      <c r="P10025" s="81"/>
    </row>
    <row r="10026" spans="6:16">
      <c r="F10026" s="76"/>
      <c r="G10026" s="117"/>
      <c r="I10026" s="81"/>
      <c r="L10026" s="117"/>
      <c r="P10026" s="81"/>
    </row>
    <row r="10027" spans="6:16">
      <c r="F10027" s="76"/>
      <c r="G10027" s="117"/>
      <c r="I10027" s="81"/>
      <c r="L10027" s="117"/>
      <c r="P10027" s="81"/>
    </row>
    <row r="10028" spans="6:16">
      <c r="F10028" s="76"/>
      <c r="G10028" s="117"/>
      <c r="I10028" s="81"/>
      <c r="L10028" s="117"/>
      <c r="P10028" s="81"/>
    </row>
    <row r="10029" spans="6:16">
      <c r="F10029" s="76"/>
      <c r="G10029" s="117"/>
      <c r="I10029" s="81"/>
      <c r="L10029" s="117"/>
      <c r="P10029" s="81"/>
    </row>
    <row r="10030" spans="6:16">
      <c r="F10030" s="76"/>
      <c r="G10030" s="117"/>
      <c r="I10030" s="81"/>
      <c r="L10030" s="117"/>
      <c r="P10030" s="81"/>
    </row>
    <row r="10031" spans="6:16">
      <c r="F10031" s="76"/>
      <c r="G10031" s="117"/>
      <c r="I10031" s="81"/>
      <c r="L10031" s="117"/>
      <c r="P10031" s="81"/>
    </row>
    <row r="10032" spans="6:16">
      <c r="F10032" s="76"/>
      <c r="G10032" s="117"/>
      <c r="I10032" s="81"/>
      <c r="L10032" s="117"/>
      <c r="P10032" s="81"/>
    </row>
    <row r="10033" spans="6:16">
      <c r="F10033" s="76"/>
      <c r="G10033" s="117"/>
      <c r="I10033" s="81"/>
      <c r="L10033" s="117"/>
      <c r="P10033" s="81"/>
    </row>
    <row r="10034" spans="6:16">
      <c r="F10034" s="76"/>
      <c r="G10034" s="117"/>
      <c r="I10034" s="81"/>
      <c r="L10034" s="117"/>
      <c r="P10034" s="81"/>
    </row>
    <row r="10035" spans="6:16">
      <c r="F10035" s="76"/>
      <c r="G10035" s="117"/>
      <c r="I10035" s="81"/>
      <c r="L10035" s="117"/>
      <c r="P10035" s="81"/>
    </row>
    <row r="10036" spans="6:16">
      <c r="F10036" s="76"/>
      <c r="G10036" s="117"/>
      <c r="I10036" s="81"/>
      <c r="L10036" s="117"/>
      <c r="P10036" s="81"/>
    </row>
    <row r="10037" spans="6:16">
      <c r="F10037" s="76"/>
      <c r="G10037" s="117"/>
      <c r="I10037" s="81"/>
      <c r="L10037" s="117"/>
      <c r="P10037" s="81"/>
    </row>
    <row r="10038" spans="6:16">
      <c r="F10038" s="76"/>
      <c r="G10038" s="117"/>
      <c r="I10038" s="81"/>
      <c r="L10038" s="117"/>
      <c r="P10038" s="81"/>
    </row>
    <row r="10039" spans="6:16">
      <c r="F10039" s="76"/>
      <c r="G10039" s="117"/>
      <c r="I10039" s="81"/>
      <c r="L10039" s="117"/>
      <c r="P10039" s="81"/>
    </row>
    <row r="10040" spans="6:16">
      <c r="F10040" s="76"/>
      <c r="G10040" s="117"/>
      <c r="I10040" s="81"/>
      <c r="L10040" s="117"/>
      <c r="P10040" s="81"/>
    </row>
    <row r="10041" spans="6:16">
      <c r="F10041" s="76"/>
      <c r="G10041" s="117"/>
      <c r="I10041" s="81"/>
      <c r="L10041" s="117"/>
      <c r="P10041" s="81"/>
    </row>
    <row r="10042" spans="6:16">
      <c r="F10042" s="76"/>
      <c r="G10042" s="117"/>
      <c r="I10042" s="81"/>
      <c r="L10042" s="117"/>
      <c r="P10042" s="81"/>
    </row>
    <row r="10043" spans="6:16">
      <c r="F10043" s="76"/>
      <c r="G10043" s="117"/>
      <c r="I10043" s="81"/>
      <c r="L10043" s="117"/>
      <c r="P10043" s="81"/>
    </row>
    <row r="10044" spans="6:16">
      <c r="F10044" s="76"/>
      <c r="G10044" s="117"/>
      <c r="I10044" s="81"/>
      <c r="L10044" s="117"/>
      <c r="P10044" s="81"/>
    </row>
    <row r="10045" spans="6:16">
      <c r="F10045" s="76"/>
      <c r="G10045" s="117"/>
      <c r="I10045" s="81"/>
      <c r="L10045" s="117"/>
      <c r="P10045" s="81"/>
    </row>
    <row r="10046" spans="6:16">
      <c r="F10046" s="76"/>
      <c r="G10046" s="117"/>
      <c r="I10046" s="81"/>
      <c r="L10046" s="117"/>
      <c r="P10046" s="81"/>
    </row>
    <row r="10047" spans="6:16">
      <c r="F10047" s="76"/>
      <c r="G10047" s="117"/>
      <c r="I10047" s="81"/>
      <c r="L10047" s="117"/>
      <c r="P10047" s="81"/>
    </row>
    <row r="10048" spans="6:16">
      <c r="F10048" s="76"/>
      <c r="G10048" s="117"/>
      <c r="I10048" s="81"/>
      <c r="L10048" s="117"/>
      <c r="P10048" s="81"/>
    </row>
    <row r="10049" spans="6:16">
      <c r="F10049" s="76"/>
      <c r="G10049" s="117"/>
      <c r="I10049" s="81"/>
      <c r="L10049" s="117"/>
      <c r="P10049" s="81"/>
    </row>
    <row r="10050" spans="6:16">
      <c r="F10050" s="76"/>
      <c r="G10050" s="117"/>
      <c r="I10050" s="81"/>
      <c r="L10050" s="117"/>
      <c r="P10050" s="81"/>
    </row>
    <row r="10051" spans="6:16">
      <c r="F10051" s="76"/>
      <c r="G10051" s="117"/>
      <c r="I10051" s="81"/>
      <c r="L10051" s="117"/>
      <c r="P10051" s="81"/>
    </row>
    <row r="10052" spans="6:16">
      <c r="F10052" s="76"/>
      <c r="G10052" s="117"/>
      <c r="I10052" s="81"/>
      <c r="L10052" s="117"/>
      <c r="P10052" s="81"/>
    </row>
    <row r="10053" spans="6:16">
      <c r="F10053" s="76"/>
      <c r="G10053" s="117"/>
      <c r="I10053" s="81"/>
      <c r="L10053" s="117"/>
      <c r="P10053" s="81"/>
    </row>
    <row r="10054" spans="6:16">
      <c r="F10054" s="76"/>
      <c r="G10054" s="117"/>
      <c r="I10054" s="81"/>
      <c r="L10054" s="117"/>
      <c r="P10054" s="81"/>
    </row>
    <row r="10055" spans="6:16">
      <c r="F10055" s="76"/>
      <c r="G10055" s="117"/>
      <c r="I10055" s="81"/>
      <c r="L10055" s="117"/>
      <c r="P10055" s="81"/>
    </row>
    <row r="10056" spans="6:16">
      <c r="F10056" s="76"/>
      <c r="G10056" s="117"/>
      <c r="I10056" s="81"/>
      <c r="L10056" s="117"/>
      <c r="P10056" s="81"/>
    </row>
    <row r="10057" spans="6:16">
      <c r="F10057" s="76"/>
      <c r="G10057" s="117"/>
      <c r="I10057" s="81"/>
      <c r="L10057" s="117"/>
      <c r="P10057" s="81"/>
    </row>
    <row r="10058" spans="6:16">
      <c r="F10058" s="76"/>
      <c r="G10058" s="117"/>
      <c r="I10058" s="81"/>
      <c r="L10058" s="117"/>
      <c r="P10058" s="81"/>
    </row>
    <row r="10059" spans="6:16">
      <c r="F10059" s="76"/>
      <c r="G10059" s="117"/>
      <c r="I10059" s="81"/>
      <c r="L10059" s="117"/>
      <c r="P10059" s="81"/>
    </row>
    <row r="10060" spans="6:16">
      <c r="F10060" s="76"/>
      <c r="G10060" s="117"/>
      <c r="I10060" s="81"/>
      <c r="L10060" s="117"/>
      <c r="P10060" s="81"/>
    </row>
    <row r="10061" spans="6:16">
      <c r="F10061" s="76"/>
      <c r="G10061" s="117"/>
      <c r="I10061" s="81"/>
      <c r="L10061" s="117"/>
      <c r="P10061" s="81"/>
    </row>
    <row r="10062" spans="6:16">
      <c r="F10062" s="76"/>
      <c r="G10062" s="117"/>
      <c r="I10062" s="81"/>
      <c r="L10062" s="117"/>
      <c r="P10062" s="81"/>
    </row>
    <row r="10063" spans="6:16">
      <c r="F10063" s="76"/>
      <c r="G10063" s="117"/>
      <c r="I10063" s="81"/>
      <c r="L10063" s="117"/>
      <c r="P10063" s="81"/>
    </row>
    <row r="10064" spans="6:16">
      <c r="F10064" s="76"/>
      <c r="G10064" s="117"/>
      <c r="I10064" s="81"/>
      <c r="L10064" s="117"/>
      <c r="P10064" s="81"/>
    </row>
    <row r="10065" spans="6:16">
      <c r="F10065" s="76"/>
      <c r="G10065" s="117"/>
      <c r="I10065" s="81"/>
      <c r="L10065" s="117"/>
      <c r="P10065" s="81"/>
    </row>
    <row r="10066" spans="6:16">
      <c r="F10066" s="76"/>
      <c r="G10066" s="117"/>
      <c r="I10066" s="81"/>
      <c r="L10066" s="117"/>
      <c r="P10066" s="81"/>
    </row>
    <row r="10067" spans="6:16">
      <c r="F10067" s="76"/>
      <c r="G10067" s="117"/>
      <c r="I10067" s="81"/>
      <c r="L10067" s="117"/>
      <c r="P10067" s="81"/>
    </row>
    <row r="10068" spans="6:16">
      <c r="F10068" s="76"/>
      <c r="G10068" s="117"/>
      <c r="I10068" s="81"/>
      <c r="L10068" s="117"/>
      <c r="P10068" s="81"/>
    </row>
    <row r="10069" spans="6:16">
      <c r="F10069" s="76"/>
      <c r="G10069" s="117"/>
      <c r="I10069" s="81"/>
      <c r="L10069" s="117"/>
      <c r="P10069" s="81"/>
    </row>
    <row r="10070" spans="6:16">
      <c r="F10070" s="76"/>
      <c r="G10070" s="117"/>
      <c r="I10070" s="81"/>
      <c r="L10070" s="117"/>
      <c r="P10070" s="81"/>
    </row>
    <row r="10071" spans="6:16">
      <c r="F10071" s="76"/>
      <c r="G10071" s="117"/>
      <c r="I10071" s="81"/>
      <c r="L10071" s="117"/>
      <c r="P10071" s="81"/>
    </row>
    <row r="10072" spans="6:16">
      <c r="F10072" s="76"/>
      <c r="G10072" s="117"/>
      <c r="I10072" s="81"/>
      <c r="L10072" s="117"/>
      <c r="P10072" s="81"/>
    </row>
    <row r="10073" spans="6:16">
      <c r="F10073" s="76"/>
      <c r="G10073" s="117"/>
      <c r="I10073" s="81"/>
      <c r="L10073" s="117"/>
      <c r="P10073" s="81"/>
    </row>
    <row r="10074" spans="6:16">
      <c r="F10074" s="76"/>
      <c r="G10074" s="117"/>
      <c r="I10074" s="81"/>
      <c r="L10074" s="117"/>
      <c r="P10074" s="81"/>
    </row>
    <row r="10075" spans="6:16">
      <c r="F10075" s="76"/>
      <c r="G10075" s="117"/>
      <c r="I10075" s="81"/>
      <c r="L10075" s="117"/>
      <c r="P10075" s="81"/>
    </row>
    <row r="10076" spans="6:16">
      <c r="F10076" s="76"/>
      <c r="G10076" s="117"/>
      <c r="I10076" s="81"/>
      <c r="L10076" s="117"/>
      <c r="P10076" s="81"/>
    </row>
    <row r="10077" spans="6:16">
      <c r="F10077" s="76"/>
      <c r="G10077" s="117"/>
      <c r="I10077" s="81"/>
      <c r="L10077" s="117"/>
      <c r="P10077" s="81"/>
    </row>
    <row r="10078" spans="6:16">
      <c r="F10078" s="76"/>
      <c r="G10078" s="117"/>
      <c r="I10078" s="81"/>
      <c r="L10078" s="117"/>
      <c r="P10078" s="81"/>
    </row>
    <row r="10079" spans="6:16">
      <c r="F10079" s="76"/>
      <c r="G10079" s="117"/>
      <c r="I10079" s="81"/>
      <c r="L10079" s="117"/>
      <c r="P10079" s="81"/>
    </row>
    <row r="10080" spans="6:16">
      <c r="F10080" s="76"/>
      <c r="G10080" s="117"/>
      <c r="I10080" s="81"/>
      <c r="L10080" s="117"/>
      <c r="P10080" s="81"/>
    </row>
    <row r="10081" spans="6:16">
      <c r="F10081" s="76"/>
      <c r="G10081" s="117"/>
      <c r="I10081" s="81"/>
      <c r="L10081" s="117"/>
      <c r="P10081" s="81"/>
    </row>
    <row r="10082" spans="6:16">
      <c r="F10082" s="76"/>
      <c r="G10082" s="117"/>
      <c r="I10082" s="81"/>
      <c r="L10082" s="117"/>
      <c r="P10082" s="81"/>
    </row>
    <row r="10083" spans="6:16">
      <c r="F10083" s="76"/>
      <c r="G10083" s="117"/>
      <c r="I10083" s="81"/>
      <c r="L10083" s="117"/>
      <c r="P10083" s="81"/>
    </row>
    <row r="10084" spans="6:16">
      <c r="F10084" s="76"/>
      <c r="G10084" s="117"/>
      <c r="I10084" s="81"/>
      <c r="L10084" s="117"/>
      <c r="P10084" s="81"/>
    </row>
    <row r="10085" spans="6:16">
      <c r="F10085" s="76"/>
      <c r="G10085" s="117"/>
      <c r="I10085" s="81"/>
      <c r="L10085" s="117"/>
      <c r="P10085" s="81"/>
    </row>
    <row r="10086" spans="6:16">
      <c r="F10086" s="76"/>
      <c r="G10086" s="117"/>
      <c r="I10086" s="81"/>
      <c r="L10086" s="117"/>
      <c r="P10086" s="81"/>
    </row>
    <row r="10087" spans="6:16">
      <c r="F10087" s="76"/>
      <c r="G10087" s="117"/>
      <c r="I10087" s="81"/>
      <c r="L10087" s="117"/>
      <c r="P10087" s="81"/>
    </row>
    <row r="10088" spans="6:16">
      <c r="F10088" s="76"/>
      <c r="G10088" s="117"/>
      <c r="I10088" s="81"/>
      <c r="L10088" s="117"/>
      <c r="P10088" s="81"/>
    </row>
    <row r="10089" spans="6:16">
      <c r="F10089" s="76"/>
      <c r="G10089" s="117"/>
      <c r="I10089" s="81"/>
      <c r="L10089" s="117"/>
      <c r="P10089" s="81"/>
    </row>
    <row r="10090" spans="6:16">
      <c r="F10090" s="76"/>
      <c r="G10090" s="117"/>
      <c r="I10090" s="81"/>
      <c r="L10090" s="117"/>
      <c r="P10090" s="81"/>
    </row>
    <row r="10091" spans="6:16">
      <c r="F10091" s="76"/>
      <c r="G10091" s="117"/>
      <c r="I10091" s="81"/>
      <c r="L10091" s="117"/>
      <c r="P10091" s="81"/>
    </row>
    <row r="10092" spans="6:16">
      <c r="F10092" s="76"/>
      <c r="G10092" s="117"/>
      <c r="I10092" s="81"/>
      <c r="L10092" s="117"/>
      <c r="P10092" s="81"/>
    </row>
    <row r="10093" spans="6:16">
      <c r="F10093" s="76"/>
      <c r="G10093" s="117"/>
      <c r="I10093" s="81"/>
      <c r="L10093" s="117"/>
      <c r="P10093" s="81"/>
    </row>
    <row r="10094" spans="6:16">
      <c r="F10094" s="76"/>
      <c r="G10094" s="117"/>
      <c r="I10094" s="81"/>
      <c r="L10094" s="117"/>
      <c r="P10094" s="81"/>
    </row>
    <row r="10095" spans="6:16">
      <c r="F10095" s="76"/>
      <c r="G10095" s="117"/>
      <c r="I10095" s="81"/>
      <c r="L10095" s="117"/>
      <c r="P10095" s="81"/>
    </row>
    <row r="10096" spans="6:16">
      <c r="F10096" s="76"/>
      <c r="G10096" s="117"/>
      <c r="I10096" s="81"/>
      <c r="L10096" s="117"/>
      <c r="P10096" s="81"/>
    </row>
    <row r="10097" spans="6:16">
      <c r="F10097" s="76"/>
      <c r="G10097" s="117"/>
      <c r="I10097" s="81"/>
      <c r="L10097" s="117"/>
      <c r="P10097" s="81"/>
    </row>
    <row r="10098" spans="6:16">
      <c r="F10098" s="76"/>
      <c r="G10098" s="117"/>
      <c r="I10098" s="81"/>
      <c r="L10098" s="117"/>
      <c r="P10098" s="81"/>
    </row>
    <row r="10099" spans="6:16">
      <c r="F10099" s="76"/>
      <c r="G10099" s="117"/>
      <c r="I10099" s="81"/>
      <c r="L10099" s="117"/>
      <c r="P10099" s="81"/>
    </row>
    <row r="10100" spans="6:16">
      <c r="F10100" s="76"/>
      <c r="G10100" s="117"/>
      <c r="I10100" s="81"/>
      <c r="L10100" s="117"/>
      <c r="P10100" s="81"/>
    </row>
    <row r="10101" spans="6:16">
      <c r="F10101" s="76"/>
      <c r="G10101" s="117"/>
      <c r="I10101" s="81"/>
      <c r="L10101" s="117"/>
      <c r="P10101" s="81"/>
    </row>
    <row r="10102" spans="6:16">
      <c r="F10102" s="76"/>
      <c r="G10102" s="117"/>
      <c r="I10102" s="81"/>
      <c r="L10102" s="117"/>
      <c r="P10102" s="81"/>
    </row>
    <row r="10103" spans="6:16">
      <c r="F10103" s="76"/>
      <c r="G10103" s="117"/>
      <c r="I10103" s="81"/>
      <c r="L10103" s="117"/>
      <c r="P10103" s="81"/>
    </row>
    <row r="10104" spans="6:16">
      <c r="F10104" s="76"/>
      <c r="G10104" s="117"/>
      <c r="I10104" s="81"/>
      <c r="L10104" s="117"/>
      <c r="P10104" s="81"/>
    </row>
    <row r="10105" spans="6:16">
      <c r="F10105" s="76"/>
      <c r="G10105" s="117"/>
      <c r="I10105" s="81"/>
      <c r="L10105" s="117"/>
      <c r="P10105" s="81"/>
    </row>
    <row r="10106" spans="6:16">
      <c r="F10106" s="76"/>
      <c r="G10106" s="117"/>
      <c r="I10106" s="81"/>
      <c r="L10106" s="117"/>
      <c r="P10106" s="81"/>
    </row>
    <row r="10107" spans="6:16">
      <c r="F10107" s="76"/>
      <c r="G10107" s="117"/>
      <c r="I10107" s="81"/>
      <c r="L10107" s="117"/>
      <c r="P10107" s="81"/>
    </row>
    <row r="10108" spans="6:16">
      <c r="F10108" s="76"/>
      <c r="G10108" s="117"/>
      <c r="I10108" s="81"/>
      <c r="L10108" s="117"/>
      <c r="P10108" s="81"/>
    </row>
    <row r="10109" spans="6:16">
      <c r="F10109" s="76"/>
      <c r="G10109" s="117"/>
      <c r="I10109" s="81"/>
      <c r="L10109" s="117"/>
      <c r="P10109" s="81"/>
    </row>
    <row r="10110" spans="6:16">
      <c r="F10110" s="76"/>
      <c r="G10110" s="117"/>
      <c r="I10110" s="81"/>
      <c r="L10110" s="117"/>
      <c r="P10110" s="81"/>
    </row>
    <row r="10111" spans="6:16">
      <c r="F10111" s="76"/>
      <c r="G10111" s="117"/>
      <c r="I10111" s="81"/>
      <c r="L10111" s="117"/>
      <c r="P10111" s="81"/>
    </row>
    <row r="10112" spans="6:16">
      <c r="F10112" s="76"/>
      <c r="G10112" s="117"/>
      <c r="I10112" s="81"/>
      <c r="L10112" s="117"/>
      <c r="P10112" s="81"/>
    </row>
    <row r="10113" spans="6:16">
      <c r="F10113" s="76"/>
      <c r="G10113" s="117"/>
      <c r="I10113" s="81"/>
      <c r="L10113" s="117"/>
      <c r="P10113" s="81"/>
    </row>
    <row r="10114" spans="6:16">
      <c r="F10114" s="76"/>
      <c r="G10114" s="117"/>
      <c r="I10114" s="81"/>
      <c r="L10114" s="117"/>
      <c r="P10114" s="81"/>
    </row>
    <row r="10115" spans="6:16">
      <c r="F10115" s="76"/>
      <c r="G10115" s="117"/>
      <c r="I10115" s="81"/>
      <c r="L10115" s="117"/>
      <c r="P10115" s="81"/>
    </row>
    <row r="10116" spans="6:16">
      <c r="F10116" s="76"/>
      <c r="G10116" s="117"/>
      <c r="I10116" s="81"/>
      <c r="L10116" s="117"/>
      <c r="P10116" s="81"/>
    </row>
    <row r="10117" spans="6:16">
      <c r="F10117" s="76"/>
      <c r="G10117" s="117"/>
      <c r="I10117" s="81"/>
      <c r="L10117" s="117"/>
      <c r="P10117" s="81"/>
    </row>
    <row r="10118" spans="6:16">
      <c r="F10118" s="76"/>
      <c r="G10118" s="117"/>
      <c r="I10118" s="81"/>
      <c r="L10118" s="117"/>
      <c r="P10118" s="81"/>
    </row>
    <row r="10119" spans="6:16">
      <c r="F10119" s="76"/>
      <c r="G10119" s="117"/>
      <c r="I10119" s="81"/>
      <c r="L10119" s="117"/>
      <c r="P10119" s="81"/>
    </row>
    <row r="10120" spans="6:16">
      <c r="F10120" s="76"/>
      <c r="G10120" s="117"/>
      <c r="I10120" s="81"/>
      <c r="L10120" s="117"/>
      <c r="P10120" s="81"/>
    </row>
    <row r="10121" spans="6:16">
      <c r="F10121" s="76"/>
      <c r="G10121" s="117"/>
      <c r="I10121" s="81"/>
      <c r="L10121" s="117"/>
      <c r="P10121" s="81"/>
    </row>
    <row r="10122" spans="6:16">
      <c r="F10122" s="76"/>
      <c r="G10122" s="117"/>
      <c r="I10122" s="81"/>
      <c r="L10122" s="117"/>
      <c r="P10122" s="81"/>
    </row>
    <row r="10123" spans="6:16">
      <c r="F10123" s="76"/>
      <c r="G10123" s="117"/>
      <c r="I10123" s="81"/>
      <c r="L10123" s="117"/>
      <c r="P10123" s="81"/>
    </row>
    <row r="10124" spans="6:16">
      <c r="F10124" s="76"/>
      <c r="G10124" s="117"/>
      <c r="I10124" s="81"/>
      <c r="L10124" s="117"/>
      <c r="P10124" s="81"/>
    </row>
    <row r="10125" spans="6:16">
      <c r="F10125" s="76"/>
      <c r="G10125" s="117"/>
      <c r="I10125" s="81"/>
      <c r="L10125" s="117"/>
      <c r="P10125" s="81"/>
    </row>
    <row r="10126" spans="6:16">
      <c r="F10126" s="76"/>
      <c r="G10126" s="117"/>
      <c r="I10126" s="81"/>
      <c r="L10126" s="117"/>
      <c r="P10126" s="81"/>
    </row>
    <row r="10127" spans="6:16">
      <c r="F10127" s="76"/>
      <c r="G10127" s="117"/>
      <c r="I10127" s="81"/>
      <c r="L10127" s="117"/>
      <c r="P10127" s="81"/>
    </row>
    <row r="10128" spans="6:16">
      <c r="F10128" s="76"/>
      <c r="G10128" s="117"/>
      <c r="I10128" s="81"/>
      <c r="L10128" s="117"/>
      <c r="P10128" s="81"/>
    </row>
    <row r="10129" spans="6:16">
      <c r="F10129" s="76"/>
      <c r="G10129" s="117"/>
      <c r="I10129" s="81"/>
      <c r="L10129" s="117"/>
      <c r="P10129" s="81"/>
    </row>
    <row r="10130" spans="6:16">
      <c r="F10130" s="76"/>
      <c r="G10130" s="117"/>
      <c r="I10130" s="81"/>
      <c r="L10130" s="117"/>
      <c r="P10130" s="81"/>
    </row>
    <row r="10131" spans="6:16">
      <c r="F10131" s="76"/>
      <c r="G10131" s="117"/>
      <c r="I10131" s="81"/>
      <c r="L10131" s="117"/>
      <c r="P10131" s="81"/>
    </row>
    <row r="10132" spans="6:16">
      <c r="F10132" s="76"/>
      <c r="G10132" s="117"/>
      <c r="I10132" s="81"/>
      <c r="L10132" s="117"/>
      <c r="P10132" s="81"/>
    </row>
    <row r="10133" spans="6:16">
      <c r="F10133" s="76"/>
      <c r="G10133" s="117"/>
      <c r="I10133" s="81"/>
      <c r="L10133" s="117"/>
      <c r="P10133" s="81"/>
    </row>
    <row r="10134" spans="6:16">
      <c r="F10134" s="76"/>
      <c r="G10134" s="117"/>
      <c r="I10134" s="81"/>
      <c r="L10134" s="117"/>
      <c r="P10134" s="81"/>
    </row>
    <row r="10135" spans="6:16">
      <c r="F10135" s="76"/>
      <c r="G10135" s="117"/>
      <c r="I10135" s="81"/>
      <c r="L10135" s="117"/>
      <c r="P10135" s="81"/>
    </row>
    <row r="10136" spans="6:16">
      <c r="F10136" s="76"/>
      <c r="G10136" s="117"/>
      <c r="I10136" s="81"/>
      <c r="L10136" s="117"/>
      <c r="P10136" s="81"/>
    </row>
    <row r="10137" spans="6:16">
      <c r="F10137" s="76"/>
      <c r="G10137" s="117"/>
      <c r="I10137" s="81"/>
      <c r="L10137" s="117"/>
      <c r="P10137" s="81"/>
    </row>
    <row r="10138" spans="6:16">
      <c r="F10138" s="76"/>
      <c r="G10138" s="117"/>
      <c r="I10138" s="81"/>
      <c r="L10138" s="117"/>
      <c r="P10138" s="81"/>
    </row>
    <row r="10139" spans="6:16">
      <c r="F10139" s="76"/>
      <c r="G10139" s="117"/>
      <c r="I10139" s="81"/>
      <c r="L10139" s="117"/>
      <c r="P10139" s="81"/>
    </row>
    <row r="10140" spans="6:16">
      <c r="F10140" s="76"/>
      <c r="G10140" s="117"/>
      <c r="I10140" s="81"/>
      <c r="L10140" s="117"/>
      <c r="P10140" s="81"/>
    </row>
    <row r="10141" spans="6:16">
      <c r="F10141" s="76"/>
      <c r="G10141" s="117"/>
      <c r="I10141" s="81"/>
      <c r="L10141" s="117"/>
      <c r="P10141" s="81"/>
    </row>
    <row r="10142" spans="6:16">
      <c r="F10142" s="76"/>
      <c r="G10142" s="117"/>
      <c r="I10142" s="81"/>
      <c r="L10142" s="117"/>
      <c r="P10142" s="81"/>
    </row>
    <row r="10143" spans="6:16">
      <c r="F10143" s="76"/>
      <c r="G10143" s="117"/>
      <c r="I10143" s="81"/>
      <c r="L10143" s="117"/>
      <c r="P10143" s="81"/>
    </row>
    <row r="10144" spans="6:16">
      <c r="F10144" s="76"/>
      <c r="G10144" s="117"/>
      <c r="I10144" s="81"/>
      <c r="L10144" s="117"/>
      <c r="P10144" s="81"/>
    </row>
    <row r="10145" spans="6:16">
      <c r="F10145" s="76"/>
      <c r="G10145" s="117"/>
      <c r="I10145" s="81"/>
      <c r="L10145" s="117"/>
      <c r="P10145" s="81"/>
    </row>
    <row r="10146" spans="6:16">
      <c r="F10146" s="76"/>
      <c r="G10146" s="117"/>
      <c r="I10146" s="81"/>
      <c r="L10146" s="117"/>
      <c r="P10146" s="81"/>
    </row>
    <row r="10147" spans="6:16">
      <c r="F10147" s="76"/>
      <c r="G10147" s="117"/>
      <c r="I10147" s="81"/>
      <c r="L10147" s="117"/>
      <c r="P10147" s="81"/>
    </row>
    <row r="10148" spans="6:16">
      <c r="F10148" s="76"/>
      <c r="G10148" s="117"/>
      <c r="I10148" s="81"/>
      <c r="L10148" s="117"/>
      <c r="P10148" s="81"/>
    </row>
    <row r="10149" spans="6:16">
      <c r="F10149" s="76"/>
      <c r="G10149" s="117"/>
      <c r="I10149" s="81"/>
      <c r="L10149" s="117"/>
      <c r="P10149" s="81"/>
    </row>
    <row r="10150" spans="6:16">
      <c r="F10150" s="76"/>
      <c r="G10150" s="117"/>
      <c r="I10150" s="81"/>
      <c r="L10150" s="117"/>
      <c r="P10150" s="81"/>
    </row>
    <row r="10151" spans="6:16">
      <c r="F10151" s="76"/>
      <c r="G10151" s="117"/>
      <c r="I10151" s="81"/>
      <c r="L10151" s="117"/>
      <c r="P10151" s="81"/>
    </row>
    <row r="10152" spans="6:16">
      <c r="F10152" s="76"/>
      <c r="G10152" s="117"/>
      <c r="I10152" s="81"/>
      <c r="L10152" s="117"/>
      <c r="P10152" s="81"/>
    </row>
    <row r="10153" spans="6:16">
      <c r="F10153" s="76"/>
      <c r="G10153" s="117"/>
      <c r="I10153" s="81"/>
      <c r="L10153" s="117"/>
      <c r="P10153" s="81"/>
    </row>
    <row r="10154" spans="6:16">
      <c r="F10154" s="76"/>
      <c r="G10154" s="117"/>
      <c r="I10154" s="81"/>
      <c r="L10154" s="117"/>
      <c r="P10154" s="81"/>
    </row>
    <row r="10155" spans="6:16">
      <c r="F10155" s="76"/>
      <c r="G10155" s="117"/>
      <c r="I10155" s="81"/>
      <c r="L10155" s="117"/>
      <c r="P10155" s="81"/>
    </row>
    <row r="10156" spans="6:16">
      <c r="F10156" s="76"/>
      <c r="G10156" s="117"/>
      <c r="I10156" s="81"/>
      <c r="L10156" s="117"/>
      <c r="P10156" s="81"/>
    </row>
    <row r="10157" spans="6:16">
      <c r="F10157" s="76"/>
      <c r="G10157" s="117"/>
      <c r="I10157" s="81"/>
      <c r="L10157" s="117"/>
      <c r="P10157" s="81"/>
    </row>
    <row r="10158" spans="6:16">
      <c r="F10158" s="76"/>
      <c r="G10158" s="117"/>
      <c r="I10158" s="81"/>
      <c r="L10158" s="117"/>
      <c r="P10158" s="81"/>
    </row>
    <row r="10159" spans="6:16">
      <c r="F10159" s="76"/>
      <c r="G10159" s="117"/>
      <c r="I10159" s="81"/>
      <c r="L10159" s="117"/>
      <c r="P10159" s="81"/>
    </row>
    <row r="10160" spans="6:16">
      <c r="F10160" s="76"/>
      <c r="G10160" s="117"/>
      <c r="I10160" s="81"/>
      <c r="L10160" s="117"/>
      <c r="P10160" s="81"/>
    </row>
    <row r="10161" spans="6:16">
      <c r="F10161" s="76"/>
      <c r="G10161" s="117"/>
      <c r="I10161" s="81"/>
      <c r="L10161" s="117"/>
      <c r="P10161" s="81"/>
    </row>
    <row r="10162" spans="6:16">
      <c r="F10162" s="76"/>
      <c r="G10162" s="117"/>
      <c r="I10162" s="81"/>
      <c r="L10162" s="117"/>
      <c r="P10162" s="81"/>
    </row>
    <row r="10163" spans="6:16">
      <c r="F10163" s="76"/>
      <c r="G10163" s="117"/>
      <c r="I10163" s="81"/>
      <c r="L10163" s="117"/>
      <c r="P10163" s="81"/>
    </row>
    <row r="10164" spans="6:16">
      <c r="F10164" s="76"/>
      <c r="G10164" s="117"/>
      <c r="I10164" s="81"/>
      <c r="L10164" s="117"/>
      <c r="P10164" s="81"/>
    </row>
    <row r="10165" spans="6:16">
      <c r="F10165" s="76"/>
      <c r="G10165" s="117"/>
      <c r="I10165" s="81"/>
      <c r="L10165" s="117"/>
      <c r="P10165" s="81"/>
    </row>
    <row r="10166" spans="6:16">
      <c r="F10166" s="76"/>
      <c r="G10166" s="117"/>
      <c r="I10166" s="81"/>
      <c r="L10166" s="117"/>
      <c r="P10166" s="81"/>
    </row>
    <row r="10167" spans="6:16">
      <c r="F10167" s="76"/>
      <c r="G10167" s="117"/>
      <c r="I10167" s="81"/>
      <c r="L10167" s="117"/>
      <c r="P10167" s="81"/>
    </row>
    <row r="10168" spans="6:16">
      <c r="F10168" s="76"/>
      <c r="G10168" s="117"/>
      <c r="I10168" s="81"/>
      <c r="L10168" s="117"/>
      <c r="P10168" s="81"/>
    </row>
    <row r="10169" spans="6:16">
      <c r="F10169" s="76"/>
      <c r="G10169" s="117"/>
      <c r="I10169" s="81"/>
      <c r="L10169" s="117"/>
      <c r="P10169" s="81"/>
    </row>
    <row r="10170" spans="6:16">
      <c r="F10170" s="76"/>
      <c r="G10170" s="117"/>
      <c r="I10170" s="81"/>
      <c r="L10170" s="117"/>
      <c r="P10170" s="81"/>
    </row>
    <row r="10171" spans="6:16">
      <c r="F10171" s="76"/>
      <c r="G10171" s="117"/>
      <c r="I10171" s="81"/>
      <c r="L10171" s="117"/>
      <c r="P10171" s="81"/>
    </row>
    <row r="10172" spans="6:16">
      <c r="F10172" s="76"/>
      <c r="G10172" s="117"/>
      <c r="I10172" s="81"/>
      <c r="L10172" s="117"/>
      <c r="P10172" s="81"/>
    </row>
    <row r="10173" spans="6:16">
      <c r="F10173" s="76"/>
      <c r="G10173" s="117"/>
      <c r="I10173" s="81"/>
      <c r="L10173" s="117"/>
      <c r="P10173" s="81"/>
    </row>
    <row r="10174" spans="6:16">
      <c r="F10174" s="76"/>
      <c r="G10174" s="117"/>
      <c r="I10174" s="81"/>
      <c r="L10174" s="117"/>
      <c r="P10174" s="81"/>
    </row>
    <row r="10175" spans="6:16">
      <c r="F10175" s="76"/>
      <c r="G10175" s="117"/>
      <c r="I10175" s="81"/>
      <c r="L10175" s="117"/>
      <c r="P10175" s="81"/>
    </row>
    <row r="10176" spans="6:16">
      <c r="F10176" s="76"/>
      <c r="G10176" s="117"/>
      <c r="I10176" s="81"/>
      <c r="L10176" s="117"/>
      <c r="P10176" s="81"/>
    </row>
    <row r="10177" spans="6:16">
      <c r="F10177" s="76"/>
      <c r="G10177" s="117"/>
      <c r="I10177" s="81"/>
      <c r="L10177" s="117"/>
      <c r="P10177" s="81"/>
    </row>
    <row r="10178" spans="6:16">
      <c r="F10178" s="76"/>
      <c r="G10178" s="117"/>
      <c r="I10178" s="81"/>
      <c r="L10178" s="117"/>
      <c r="P10178" s="81"/>
    </row>
    <row r="10179" spans="6:16">
      <c r="F10179" s="76"/>
      <c r="G10179" s="117"/>
      <c r="I10179" s="81"/>
      <c r="L10179" s="117"/>
      <c r="P10179" s="81"/>
    </row>
    <row r="10180" spans="6:16">
      <c r="F10180" s="76"/>
      <c r="G10180" s="117"/>
      <c r="I10180" s="81"/>
      <c r="L10180" s="117"/>
      <c r="P10180" s="81"/>
    </row>
    <row r="10181" spans="6:16">
      <c r="F10181" s="76"/>
      <c r="G10181" s="117"/>
      <c r="I10181" s="81"/>
      <c r="L10181" s="117"/>
      <c r="P10181" s="81"/>
    </row>
    <row r="10182" spans="6:16">
      <c r="F10182" s="76"/>
      <c r="G10182" s="117"/>
      <c r="I10182" s="81"/>
      <c r="L10182" s="117"/>
      <c r="P10182" s="81"/>
    </row>
    <row r="10183" spans="6:16">
      <c r="F10183" s="76"/>
      <c r="G10183" s="117"/>
      <c r="I10183" s="81"/>
      <c r="L10183" s="117"/>
      <c r="P10183" s="81"/>
    </row>
    <row r="10184" spans="6:16">
      <c r="F10184" s="76"/>
      <c r="G10184" s="117"/>
      <c r="I10184" s="81"/>
      <c r="L10184" s="117"/>
      <c r="P10184" s="81"/>
    </row>
    <row r="10185" spans="6:16">
      <c r="F10185" s="76"/>
      <c r="G10185" s="117"/>
      <c r="I10185" s="81"/>
      <c r="L10185" s="117"/>
      <c r="P10185" s="81"/>
    </row>
    <row r="10186" spans="6:16">
      <c r="F10186" s="76"/>
      <c r="G10186" s="117"/>
      <c r="I10186" s="81"/>
      <c r="L10186" s="117"/>
      <c r="P10186" s="81"/>
    </row>
    <row r="10187" spans="6:16">
      <c r="F10187" s="76"/>
      <c r="G10187" s="117"/>
      <c r="I10187" s="81"/>
      <c r="L10187" s="117"/>
      <c r="P10187" s="81"/>
    </row>
    <row r="10188" spans="6:16">
      <c r="F10188" s="76"/>
      <c r="G10188" s="117"/>
      <c r="I10188" s="81"/>
      <c r="L10188" s="117"/>
      <c r="P10188" s="81"/>
    </row>
    <row r="10189" spans="6:16">
      <c r="F10189" s="76"/>
      <c r="G10189" s="117"/>
      <c r="I10189" s="81"/>
      <c r="L10189" s="117"/>
      <c r="P10189" s="81"/>
    </row>
    <row r="10190" spans="6:16">
      <c r="F10190" s="76"/>
      <c r="G10190" s="117"/>
      <c r="I10190" s="81"/>
      <c r="L10190" s="117"/>
      <c r="P10190" s="81"/>
    </row>
    <row r="10191" spans="6:16">
      <c r="F10191" s="76"/>
      <c r="G10191" s="117"/>
      <c r="I10191" s="81"/>
      <c r="L10191" s="117"/>
      <c r="P10191" s="81"/>
    </row>
    <row r="10192" spans="6:16">
      <c r="F10192" s="76"/>
      <c r="G10192" s="117"/>
      <c r="I10192" s="81"/>
      <c r="L10192" s="117"/>
      <c r="P10192" s="81"/>
    </row>
    <row r="10193" spans="6:16">
      <c r="F10193" s="76"/>
      <c r="G10193" s="117"/>
      <c r="I10193" s="81"/>
      <c r="L10193" s="117"/>
      <c r="P10193" s="81"/>
    </row>
    <row r="10194" spans="6:16">
      <c r="F10194" s="76"/>
      <c r="G10194" s="117"/>
      <c r="I10194" s="81"/>
      <c r="L10194" s="117"/>
      <c r="P10194" s="81"/>
    </row>
    <row r="10195" spans="6:16">
      <c r="F10195" s="76"/>
      <c r="G10195" s="117"/>
      <c r="I10195" s="81"/>
      <c r="L10195" s="117"/>
      <c r="P10195" s="81"/>
    </row>
    <row r="10196" spans="6:16">
      <c r="F10196" s="76"/>
      <c r="G10196" s="117"/>
      <c r="I10196" s="81"/>
      <c r="L10196" s="117"/>
      <c r="P10196" s="81"/>
    </row>
    <row r="10197" spans="6:16">
      <c r="F10197" s="76"/>
      <c r="G10197" s="117"/>
      <c r="I10197" s="81"/>
      <c r="L10197" s="117"/>
      <c r="P10197" s="81"/>
    </row>
    <row r="10198" spans="6:16">
      <c r="F10198" s="76"/>
      <c r="G10198" s="117"/>
      <c r="I10198" s="81"/>
      <c r="L10198" s="117"/>
      <c r="P10198" s="81"/>
    </row>
    <row r="10199" spans="6:16">
      <c r="F10199" s="76"/>
      <c r="G10199" s="117"/>
      <c r="I10199" s="81"/>
      <c r="L10199" s="117"/>
      <c r="P10199" s="81"/>
    </row>
    <row r="10200" spans="6:16">
      <c r="F10200" s="76"/>
      <c r="G10200" s="117"/>
      <c r="I10200" s="81"/>
      <c r="L10200" s="117"/>
      <c r="P10200" s="81"/>
    </row>
    <row r="10201" spans="6:16">
      <c r="F10201" s="76"/>
      <c r="G10201" s="117"/>
      <c r="I10201" s="81"/>
      <c r="L10201" s="117"/>
      <c r="P10201" s="81"/>
    </row>
    <row r="10202" spans="6:16">
      <c r="F10202" s="76"/>
      <c r="G10202" s="117"/>
      <c r="I10202" s="81"/>
      <c r="L10202" s="117"/>
      <c r="P10202" s="81"/>
    </row>
    <row r="10203" spans="6:16">
      <c r="F10203" s="76"/>
      <c r="G10203" s="117"/>
      <c r="I10203" s="81"/>
      <c r="L10203" s="117"/>
      <c r="P10203" s="81"/>
    </row>
    <row r="10204" spans="6:16">
      <c r="F10204" s="76"/>
      <c r="G10204" s="117"/>
      <c r="I10204" s="81"/>
      <c r="L10204" s="117"/>
      <c r="P10204" s="81"/>
    </row>
    <row r="10205" spans="6:16">
      <c r="F10205" s="76"/>
      <c r="G10205" s="117"/>
      <c r="I10205" s="81"/>
      <c r="L10205" s="117"/>
      <c r="P10205" s="81"/>
    </row>
    <row r="10206" spans="6:16">
      <c r="F10206" s="76"/>
      <c r="G10206" s="117"/>
      <c r="I10206" s="81"/>
      <c r="L10206" s="117"/>
      <c r="P10206" s="81"/>
    </row>
    <row r="10207" spans="6:16">
      <c r="F10207" s="76"/>
      <c r="G10207" s="117"/>
      <c r="I10207" s="81"/>
      <c r="L10207" s="117"/>
      <c r="P10207" s="81"/>
    </row>
    <row r="10208" spans="6:16">
      <c r="F10208" s="76"/>
      <c r="G10208" s="117"/>
      <c r="I10208" s="81"/>
      <c r="L10208" s="117"/>
      <c r="P10208" s="81"/>
    </row>
    <row r="10209" spans="6:16">
      <c r="F10209" s="76"/>
      <c r="G10209" s="117"/>
      <c r="I10209" s="81"/>
      <c r="L10209" s="117"/>
      <c r="P10209" s="81"/>
    </row>
    <row r="10210" spans="6:16">
      <c r="F10210" s="76"/>
      <c r="G10210" s="117"/>
      <c r="I10210" s="81"/>
      <c r="L10210" s="117"/>
      <c r="P10210" s="81"/>
    </row>
    <row r="10211" spans="6:16">
      <c r="F10211" s="76"/>
      <c r="G10211" s="117"/>
      <c r="I10211" s="81"/>
      <c r="L10211" s="117"/>
      <c r="P10211" s="81"/>
    </row>
    <row r="10212" spans="6:16">
      <c r="F10212" s="76"/>
      <c r="G10212" s="117"/>
      <c r="I10212" s="81"/>
      <c r="L10212" s="117"/>
      <c r="P10212" s="81"/>
    </row>
    <row r="10213" spans="6:16">
      <c r="F10213" s="76"/>
      <c r="G10213" s="117"/>
      <c r="I10213" s="81"/>
      <c r="L10213" s="117"/>
      <c r="P10213" s="81"/>
    </row>
    <row r="10214" spans="6:16">
      <c r="F10214" s="76"/>
      <c r="G10214" s="117"/>
      <c r="I10214" s="81"/>
      <c r="L10214" s="117"/>
      <c r="P10214" s="81"/>
    </row>
    <row r="10215" spans="6:16">
      <c r="F10215" s="76"/>
      <c r="G10215" s="117"/>
      <c r="I10215" s="81"/>
      <c r="L10215" s="117"/>
      <c r="P10215" s="81"/>
    </row>
    <row r="10216" spans="6:16">
      <c r="F10216" s="76"/>
      <c r="G10216" s="117"/>
      <c r="I10216" s="81"/>
      <c r="L10216" s="117"/>
      <c r="P10216" s="81"/>
    </row>
    <row r="10217" spans="6:16">
      <c r="F10217" s="76"/>
      <c r="G10217" s="117"/>
      <c r="I10217" s="81"/>
      <c r="L10217" s="117"/>
      <c r="P10217" s="81"/>
    </row>
    <row r="10218" spans="6:16">
      <c r="F10218" s="76"/>
      <c r="G10218" s="117"/>
      <c r="I10218" s="81"/>
      <c r="L10218" s="117"/>
      <c r="P10218" s="81"/>
    </row>
    <row r="10219" spans="6:16">
      <c r="F10219" s="76"/>
      <c r="G10219" s="117"/>
      <c r="I10219" s="81"/>
      <c r="L10219" s="117"/>
      <c r="P10219" s="81"/>
    </row>
    <row r="10220" spans="6:16">
      <c r="F10220" s="76"/>
      <c r="G10220" s="117"/>
      <c r="I10220" s="81"/>
      <c r="L10220" s="117"/>
      <c r="P10220" s="81"/>
    </row>
    <row r="10221" spans="6:16">
      <c r="F10221" s="76"/>
      <c r="G10221" s="117"/>
      <c r="I10221" s="81"/>
      <c r="L10221" s="117"/>
      <c r="P10221" s="81"/>
    </row>
    <row r="10222" spans="6:16">
      <c r="F10222" s="76"/>
      <c r="G10222" s="117"/>
      <c r="I10222" s="81"/>
      <c r="L10222" s="117"/>
      <c r="P10222" s="81"/>
    </row>
    <row r="10223" spans="6:16">
      <c r="F10223" s="76"/>
      <c r="G10223" s="117"/>
      <c r="I10223" s="81"/>
      <c r="L10223" s="117"/>
      <c r="P10223" s="81"/>
    </row>
    <row r="10224" spans="6:16">
      <c r="F10224" s="76"/>
      <c r="G10224" s="117"/>
      <c r="I10224" s="81"/>
      <c r="L10224" s="117"/>
      <c r="P10224" s="81"/>
    </row>
    <row r="10225" spans="6:16">
      <c r="F10225" s="76"/>
      <c r="G10225" s="117"/>
      <c r="I10225" s="81"/>
      <c r="L10225" s="117"/>
      <c r="P10225" s="81"/>
    </row>
    <row r="10226" spans="6:16">
      <c r="F10226" s="76"/>
      <c r="G10226" s="117"/>
      <c r="I10226" s="81"/>
      <c r="L10226" s="117"/>
      <c r="P10226" s="81"/>
    </row>
    <row r="10227" spans="6:16">
      <c r="F10227" s="76"/>
      <c r="G10227" s="117"/>
      <c r="I10227" s="81"/>
      <c r="L10227" s="117"/>
      <c r="P10227" s="81"/>
    </row>
    <row r="10228" spans="6:16">
      <c r="F10228" s="76"/>
      <c r="G10228" s="117"/>
      <c r="I10228" s="81"/>
      <c r="L10228" s="117"/>
      <c r="P10228" s="81"/>
    </row>
    <row r="10229" spans="6:16">
      <c r="F10229" s="76"/>
      <c r="G10229" s="117"/>
      <c r="I10229" s="81"/>
      <c r="L10229" s="117"/>
      <c r="P10229" s="81"/>
    </row>
    <row r="10230" spans="6:16">
      <c r="F10230" s="76"/>
      <c r="G10230" s="117"/>
      <c r="I10230" s="81"/>
      <c r="L10230" s="117"/>
      <c r="P10230" s="81"/>
    </row>
    <row r="10231" spans="6:16">
      <c r="F10231" s="76"/>
      <c r="G10231" s="117"/>
      <c r="I10231" s="81"/>
      <c r="L10231" s="117"/>
      <c r="P10231" s="81"/>
    </row>
    <row r="10232" spans="6:16">
      <c r="F10232" s="76"/>
      <c r="G10232" s="117"/>
      <c r="I10232" s="81"/>
      <c r="L10232" s="117"/>
      <c r="P10232" s="81"/>
    </row>
    <row r="10233" spans="6:16">
      <c r="F10233" s="76"/>
      <c r="G10233" s="117"/>
      <c r="I10233" s="81"/>
      <c r="L10233" s="117"/>
      <c r="P10233" s="81"/>
    </row>
    <row r="10234" spans="6:16">
      <c r="F10234" s="76"/>
      <c r="G10234" s="117"/>
      <c r="I10234" s="81"/>
      <c r="L10234" s="117"/>
      <c r="P10234" s="81"/>
    </row>
    <row r="10235" spans="6:16">
      <c r="F10235" s="76"/>
      <c r="G10235" s="117"/>
      <c r="I10235" s="81"/>
      <c r="L10235" s="117"/>
      <c r="P10235" s="81"/>
    </row>
    <row r="10236" spans="6:16">
      <c r="F10236" s="76"/>
      <c r="G10236" s="117"/>
      <c r="I10236" s="81"/>
      <c r="L10236" s="117"/>
      <c r="P10236" s="81"/>
    </row>
    <row r="10237" spans="6:16">
      <c r="F10237" s="76"/>
      <c r="G10237" s="117"/>
      <c r="I10237" s="81"/>
      <c r="L10237" s="117"/>
      <c r="P10237" s="81"/>
    </row>
    <row r="10238" spans="6:16">
      <c r="F10238" s="76"/>
      <c r="G10238" s="117"/>
      <c r="I10238" s="81"/>
      <c r="L10238" s="117"/>
      <c r="P10238" s="81"/>
    </row>
    <row r="10239" spans="6:16">
      <c r="F10239" s="76"/>
      <c r="G10239" s="117"/>
      <c r="I10239" s="81"/>
      <c r="L10239" s="117"/>
      <c r="P10239" s="81"/>
    </row>
    <row r="10240" spans="6:16">
      <c r="F10240" s="76"/>
      <c r="G10240" s="117"/>
      <c r="I10240" s="81"/>
      <c r="L10240" s="117"/>
      <c r="P10240" s="81"/>
    </row>
    <row r="10241" spans="6:16">
      <c r="F10241" s="76"/>
      <c r="G10241" s="117"/>
      <c r="I10241" s="81"/>
      <c r="L10241" s="117"/>
      <c r="P10241" s="81"/>
    </row>
    <row r="10242" spans="6:16">
      <c r="F10242" s="76"/>
      <c r="G10242" s="117"/>
      <c r="I10242" s="81"/>
      <c r="L10242" s="117"/>
      <c r="P10242" s="81"/>
    </row>
    <row r="10243" spans="6:16">
      <c r="F10243" s="76"/>
      <c r="G10243" s="117"/>
      <c r="I10243" s="81"/>
      <c r="L10243" s="117"/>
      <c r="P10243" s="81"/>
    </row>
    <row r="10244" spans="6:16">
      <c r="F10244" s="76"/>
      <c r="G10244" s="117"/>
      <c r="I10244" s="81"/>
      <c r="L10244" s="117"/>
      <c r="P10244" s="81"/>
    </row>
    <row r="10245" spans="6:16">
      <c r="F10245" s="76"/>
      <c r="G10245" s="117"/>
      <c r="I10245" s="81"/>
      <c r="L10245" s="117"/>
      <c r="P10245" s="81"/>
    </row>
    <row r="10246" spans="6:16">
      <c r="F10246" s="76"/>
      <c r="G10246" s="117"/>
      <c r="I10246" s="81"/>
      <c r="L10246" s="117"/>
      <c r="P10246" s="81"/>
    </row>
    <row r="10247" spans="6:16">
      <c r="F10247" s="76"/>
      <c r="G10247" s="117"/>
      <c r="I10247" s="81"/>
      <c r="L10247" s="117"/>
      <c r="P10247" s="81"/>
    </row>
    <row r="10248" spans="6:16">
      <c r="F10248" s="76"/>
      <c r="G10248" s="117"/>
      <c r="I10248" s="81"/>
      <c r="L10248" s="117"/>
      <c r="P10248" s="81"/>
    </row>
    <row r="10249" spans="6:16">
      <c r="F10249" s="76"/>
      <c r="G10249" s="117"/>
      <c r="I10249" s="81"/>
      <c r="L10249" s="117"/>
      <c r="P10249" s="81"/>
    </row>
    <row r="10250" spans="6:16">
      <c r="F10250" s="76"/>
      <c r="G10250" s="117"/>
      <c r="I10250" s="81"/>
      <c r="L10250" s="117"/>
      <c r="P10250" s="81"/>
    </row>
    <row r="10251" spans="6:16">
      <c r="F10251" s="76"/>
      <c r="G10251" s="117"/>
      <c r="I10251" s="81"/>
      <c r="L10251" s="117"/>
      <c r="P10251" s="81"/>
    </row>
    <row r="10252" spans="6:16">
      <c r="F10252" s="76"/>
      <c r="G10252" s="117"/>
      <c r="I10252" s="81"/>
      <c r="L10252" s="117"/>
      <c r="P10252" s="81"/>
    </row>
    <row r="10253" spans="6:16">
      <c r="F10253" s="76"/>
      <c r="G10253" s="117"/>
      <c r="I10253" s="81"/>
      <c r="L10253" s="117"/>
      <c r="P10253" s="81"/>
    </row>
    <row r="10254" spans="6:16">
      <c r="F10254" s="76"/>
      <c r="G10254" s="117"/>
      <c r="I10254" s="81"/>
      <c r="L10254" s="117"/>
      <c r="P10254" s="81"/>
    </row>
    <row r="10255" spans="6:16">
      <c r="F10255" s="76"/>
      <c r="G10255" s="117"/>
      <c r="I10255" s="81"/>
      <c r="L10255" s="117"/>
      <c r="P10255" s="81"/>
    </row>
    <row r="10256" spans="6:16">
      <c r="F10256" s="76"/>
      <c r="G10256" s="117"/>
      <c r="I10256" s="81"/>
      <c r="L10256" s="117"/>
      <c r="P10256" s="81"/>
    </row>
    <row r="10257" spans="6:16">
      <c r="F10257" s="76"/>
      <c r="G10257" s="117"/>
      <c r="I10257" s="81"/>
      <c r="L10257" s="117"/>
      <c r="P10257" s="81"/>
    </row>
    <row r="10258" spans="6:16">
      <c r="F10258" s="76"/>
      <c r="G10258" s="117"/>
      <c r="I10258" s="81"/>
      <c r="L10258" s="117"/>
      <c r="P10258" s="81"/>
    </row>
    <row r="10259" spans="6:16">
      <c r="F10259" s="76"/>
      <c r="G10259" s="117"/>
      <c r="I10259" s="81"/>
      <c r="L10259" s="117"/>
      <c r="P10259" s="81"/>
    </row>
    <row r="10260" spans="6:16">
      <c r="F10260" s="76"/>
      <c r="G10260" s="117"/>
      <c r="I10260" s="81"/>
      <c r="L10260" s="117"/>
      <c r="P10260" s="81"/>
    </row>
    <row r="10261" spans="6:16">
      <c r="F10261" s="76"/>
      <c r="G10261" s="117"/>
      <c r="I10261" s="81"/>
      <c r="L10261" s="117"/>
      <c r="P10261" s="81"/>
    </row>
    <row r="10262" spans="6:16">
      <c r="F10262" s="76"/>
      <c r="G10262" s="117"/>
      <c r="I10262" s="81"/>
      <c r="L10262" s="117"/>
      <c r="P10262" s="81"/>
    </row>
    <row r="10263" spans="6:16">
      <c r="F10263" s="76"/>
      <c r="G10263" s="117"/>
      <c r="I10263" s="81"/>
      <c r="L10263" s="117"/>
      <c r="P10263" s="81"/>
    </row>
    <row r="10264" spans="6:16">
      <c r="F10264" s="76"/>
      <c r="G10264" s="117"/>
      <c r="I10264" s="81"/>
      <c r="L10264" s="117"/>
      <c r="P10264" s="81"/>
    </row>
    <row r="10265" spans="6:16">
      <c r="F10265" s="76"/>
      <c r="G10265" s="117"/>
      <c r="I10265" s="81"/>
      <c r="L10265" s="117"/>
      <c r="P10265" s="81"/>
    </row>
    <row r="10266" spans="6:16">
      <c r="F10266" s="76"/>
      <c r="G10266" s="117"/>
      <c r="I10266" s="81"/>
      <c r="L10266" s="117"/>
      <c r="P10266" s="81"/>
    </row>
    <row r="10267" spans="6:16">
      <c r="F10267" s="76"/>
      <c r="G10267" s="117"/>
      <c r="I10267" s="81"/>
      <c r="L10267" s="117"/>
      <c r="P10267" s="81"/>
    </row>
    <row r="10268" spans="6:16">
      <c r="F10268" s="76"/>
      <c r="G10268" s="117"/>
      <c r="I10268" s="81"/>
      <c r="L10268" s="117"/>
      <c r="P10268" s="81"/>
    </row>
    <row r="10269" spans="6:16">
      <c r="F10269" s="76"/>
      <c r="G10269" s="117"/>
      <c r="I10269" s="81"/>
      <c r="L10269" s="117"/>
      <c r="P10269" s="81"/>
    </row>
    <row r="10270" spans="6:16">
      <c r="F10270" s="76"/>
      <c r="G10270" s="117"/>
      <c r="I10270" s="81"/>
      <c r="L10270" s="117"/>
      <c r="P10270" s="81"/>
    </row>
    <row r="10271" spans="6:16">
      <c r="F10271" s="76"/>
      <c r="G10271" s="117"/>
      <c r="I10271" s="81"/>
      <c r="L10271" s="117"/>
      <c r="P10271" s="81"/>
    </row>
    <row r="10272" spans="6:16">
      <c r="F10272" s="76"/>
      <c r="G10272" s="117"/>
      <c r="I10272" s="81"/>
      <c r="L10272" s="117"/>
      <c r="P10272" s="81"/>
    </row>
    <row r="10273" spans="6:16">
      <c r="F10273" s="76"/>
      <c r="G10273" s="117"/>
      <c r="I10273" s="81"/>
      <c r="L10273" s="117"/>
      <c r="P10273" s="81"/>
    </row>
    <row r="10274" spans="6:16">
      <c r="F10274" s="76"/>
      <c r="G10274" s="117"/>
      <c r="I10274" s="81"/>
      <c r="L10274" s="117"/>
      <c r="P10274" s="81"/>
    </row>
    <row r="10275" spans="6:16">
      <c r="F10275" s="76"/>
      <c r="G10275" s="117"/>
      <c r="I10275" s="81"/>
      <c r="L10275" s="117"/>
      <c r="P10275" s="81"/>
    </row>
    <row r="10276" spans="6:16">
      <c r="F10276" s="76"/>
      <c r="G10276" s="117"/>
      <c r="I10276" s="81"/>
      <c r="L10276" s="117"/>
      <c r="P10276" s="81"/>
    </row>
    <row r="10277" spans="6:16">
      <c r="F10277" s="76"/>
      <c r="G10277" s="117"/>
      <c r="I10277" s="81"/>
      <c r="L10277" s="117"/>
      <c r="P10277" s="81"/>
    </row>
    <row r="10278" spans="6:16">
      <c r="F10278" s="76"/>
      <c r="G10278" s="117"/>
      <c r="I10278" s="81"/>
      <c r="L10278" s="117"/>
      <c r="P10278" s="81"/>
    </row>
    <row r="10279" spans="6:16">
      <c r="F10279" s="76"/>
      <c r="G10279" s="117"/>
      <c r="I10279" s="81"/>
      <c r="L10279" s="117"/>
      <c r="P10279" s="81"/>
    </row>
    <row r="10280" spans="6:16">
      <c r="F10280" s="76"/>
      <c r="G10280" s="117"/>
      <c r="I10280" s="81"/>
      <c r="L10280" s="117"/>
      <c r="P10280" s="81"/>
    </row>
    <row r="10281" spans="6:16">
      <c r="F10281" s="76"/>
      <c r="G10281" s="117"/>
      <c r="I10281" s="81"/>
      <c r="L10281" s="117"/>
      <c r="P10281" s="81"/>
    </row>
    <row r="10282" spans="6:16">
      <c r="F10282" s="76"/>
      <c r="G10282" s="117"/>
      <c r="I10282" s="81"/>
      <c r="L10282" s="117"/>
      <c r="P10282" s="81"/>
    </row>
    <row r="10283" spans="6:16">
      <c r="F10283" s="76"/>
      <c r="G10283" s="117"/>
      <c r="I10283" s="81"/>
      <c r="L10283" s="117"/>
      <c r="P10283" s="81"/>
    </row>
    <row r="10284" spans="6:16">
      <c r="F10284" s="76"/>
      <c r="G10284" s="117"/>
      <c r="I10284" s="81"/>
      <c r="L10284" s="117"/>
      <c r="P10284" s="81"/>
    </row>
    <row r="10285" spans="6:16">
      <c r="F10285" s="76"/>
      <c r="G10285" s="117"/>
      <c r="I10285" s="81"/>
      <c r="L10285" s="117"/>
      <c r="P10285" s="81"/>
    </row>
    <row r="10286" spans="6:16">
      <c r="F10286" s="76"/>
      <c r="G10286" s="117"/>
      <c r="I10286" s="81"/>
      <c r="L10286" s="117"/>
      <c r="P10286" s="81"/>
    </row>
    <row r="10287" spans="6:16">
      <c r="F10287" s="76"/>
      <c r="G10287" s="117"/>
      <c r="I10287" s="81"/>
      <c r="L10287" s="117"/>
      <c r="P10287" s="81"/>
    </row>
    <row r="10288" spans="6:16">
      <c r="F10288" s="76"/>
      <c r="G10288" s="117"/>
      <c r="I10288" s="81"/>
      <c r="L10288" s="117"/>
      <c r="P10288" s="81"/>
    </row>
    <row r="10289" spans="6:16">
      <c r="F10289" s="76"/>
      <c r="G10289" s="117"/>
      <c r="I10289" s="81"/>
      <c r="L10289" s="117"/>
      <c r="P10289" s="81"/>
    </row>
    <row r="10290" spans="6:16">
      <c r="F10290" s="76"/>
      <c r="G10290" s="117"/>
      <c r="I10290" s="81"/>
      <c r="L10290" s="117"/>
      <c r="P10290" s="81"/>
    </row>
    <row r="10291" spans="6:16">
      <c r="F10291" s="76"/>
      <c r="G10291" s="117"/>
      <c r="I10291" s="81"/>
      <c r="L10291" s="117"/>
      <c r="P10291" s="81"/>
    </row>
    <row r="10292" spans="6:16">
      <c r="F10292" s="76"/>
      <c r="G10292" s="117"/>
      <c r="I10292" s="81"/>
      <c r="L10292" s="117"/>
      <c r="P10292" s="81"/>
    </row>
    <row r="10293" spans="6:16">
      <c r="F10293" s="76"/>
      <c r="G10293" s="117"/>
      <c r="I10293" s="81"/>
      <c r="L10293" s="117"/>
      <c r="P10293" s="81"/>
    </row>
    <row r="10294" spans="6:16">
      <c r="F10294" s="76"/>
      <c r="G10294" s="117"/>
      <c r="I10294" s="81"/>
      <c r="L10294" s="117"/>
      <c r="P10294" s="81"/>
    </row>
    <row r="10295" spans="6:16">
      <c r="F10295" s="76"/>
      <c r="G10295" s="117"/>
      <c r="I10295" s="81"/>
      <c r="L10295" s="117"/>
      <c r="P10295" s="81"/>
    </row>
    <row r="10296" spans="6:16">
      <c r="F10296" s="76"/>
      <c r="G10296" s="117"/>
      <c r="I10296" s="81"/>
      <c r="L10296" s="117"/>
      <c r="P10296" s="81"/>
    </row>
    <row r="10297" spans="6:16">
      <c r="F10297" s="76"/>
      <c r="G10297" s="117"/>
      <c r="I10297" s="81"/>
      <c r="L10297" s="117"/>
      <c r="P10297" s="81"/>
    </row>
    <row r="10298" spans="6:16">
      <c r="F10298" s="76"/>
      <c r="G10298" s="117"/>
      <c r="I10298" s="81"/>
      <c r="L10298" s="117"/>
      <c r="P10298" s="81"/>
    </row>
    <row r="10299" spans="6:16">
      <c r="F10299" s="76"/>
      <c r="G10299" s="117"/>
      <c r="I10299" s="81"/>
      <c r="L10299" s="117"/>
      <c r="P10299" s="81"/>
    </row>
    <row r="10300" spans="6:16">
      <c r="F10300" s="76"/>
      <c r="G10300" s="117"/>
      <c r="I10300" s="81"/>
      <c r="L10300" s="117"/>
      <c r="P10300" s="81"/>
    </row>
    <row r="10301" spans="6:16">
      <c r="F10301" s="76"/>
      <c r="G10301" s="117"/>
      <c r="I10301" s="81"/>
      <c r="L10301" s="117"/>
      <c r="P10301" s="81"/>
    </row>
    <row r="10302" spans="6:16">
      <c r="F10302" s="76"/>
      <c r="G10302" s="117"/>
      <c r="I10302" s="81"/>
      <c r="L10302" s="117"/>
      <c r="P10302" s="81"/>
    </row>
    <row r="10303" spans="6:16">
      <c r="F10303" s="76"/>
      <c r="G10303" s="117"/>
      <c r="I10303" s="81"/>
      <c r="L10303" s="117"/>
      <c r="P10303" s="81"/>
    </row>
    <row r="10304" spans="6:16">
      <c r="F10304" s="76"/>
      <c r="G10304" s="117"/>
      <c r="I10304" s="81"/>
      <c r="L10304" s="117"/>
      <c r="P10304" s="81"/>
    </row>
    <row r="10305" spans="6:16">
      <c r="F10305" s="76"/>
      <c r="G10305" s="117"/>
      <c r="I10305" s="81"/>
      <c r="L10305" s="117"/>
      <c r="P10305" s="81"/>
    </row>
    <row r="10306" spans="6:16">
      <c r="F10306" s="76"/>
      <c r="G10306" s="117"/>
      <c r="I10306" s="81"/>
      <c r="L10306" s="117"/>
      <c r="P10306" s="81"/>
    </row>
    <row r="10307" spans="6:16">
      <c r="F10307" s="76"/>
      <c r="G10307" s="117"/>
      <c r="I10307" s="81"/>
      <c r="L10307" s="117"/>
      <c r="P10307" s="81"/>
    </row>
    <row r="10308" spans="6:16">
      <c r="F10308" s="76"/>
      <c r="G10308" s="117"/>
      <c r="I10308" s="81"/>
      <c r="L10308" s="117"/>
      <c r="P10308" s="81"/>
    </row>
    <row r="10309" spans="6:16">
      <c r="F10309" s="76"/>
      <c r="G10309" s="117"/>
      <c r="I10309" s="81"/>
      <c r="L10309" s="117"/>
      <c r="P10309" s="81"/>
    </row>
    <row r="10310" spans="6:16">
      <c r="F10310" s="76"/>
      <c r="G10310" s="117"/>
      <c r="I10310" s="81"/>
      <c r="L10310" s="117"/>
      <c r="P10310" s="81"/>
    </row>
    <row r="10311" spans="6:16">
      <c r="F10311" s="76"/>
      <c r="G10311" s="117"/>
      <c r="I10311" s="81"/>
      <c r="L10311" s="117"/>
      <c r="P10311" s="81"/>
    </row>
    <row r="10312" spans="6:16">
      <c r="F10312" s="76"/>
      <c r="G10312" s="117"/>
      <c r="I10312" s="81"/>
      <c r="L10312" s="117"/>
      <c r="P10312" s="81"/>
    </row>
    <row r="10313" spans="6:16">
      <c r="F10313" s="76"/>
      <c r="G10313" s="117"/>
      <c r="I10313" s="81"/>
      <c r="L10313" s="117"/>
      <c r="P10313" s="81"/>
    </row>
    <row r="10314" spans="6:16">
      <c r="F10314" s="76"/>
      <c r="G10314" s="117"/>
      <c r="I10314" s="81"/>
      <c r="L10314" s="117"/>
      <c r="P10314" s="81"/>
    </row>
    <row r="10315" spans="6:16">
      <c r="F10315" s="76"/>
      <c r="G10315" s="117"/>
      <c r="I10315" s="81"/>
      <c r="L10315" s="117"/>
      <c r="P10315" s="81"/>
    </row>
    <row r="10316" spans="6:16">
      <c r="F10316" s="76"/>
      <c r="G10316" s="117"/>
      <c r="I10316" s="81"/>
      <c r="L10316" s="117"/>
      <c r="P10316" s="81"/>
    </row>
    <row r="10317" spans="6:16">
      <c r="F10317" s="76"/>
      <c r="G10317" s="117"/>
      <c r="I10317" s="81"/>
      <c r="L10317" s="117"/>
      <c r="P10317" s="81"/>
    </row>
    <row r="10318" spans="6:16">
      <c r="F10318" s="76"/>
      <c r="G10318" s="117"/>
      <c r="I10318" s="81"/>
      <c r="L10318" s="117"/>
      <c r="P10318" s="81"/>
    </row>
    <row r="10319" spans="6:16">
      <c r="F10319" s="76"/>
      <c r="G10319" s="117"/>
      <c r="I10319" s="81"/>
      <c r="L10319" s="117"/>
      <c r="P10319" s="81"/>
    </row>
    <row r="10320" spans="6:16">
      <c r="F10320" s="76"/>
      <c r="G10320" s="117"/>
      <c r="I10320" s="81"/>
      <c r="L10320" s="117"/>
      <c r="P10320" s="81"/>
    </row>
    <row r="10321" spans="6:16">
      <c r="F10321" s="76"/>
      <c r="G10321" s="117"/>
      <c r="I10321" s="81"/>
      <c r="L10321" s="117"/>
      <c r="P10321" s="81"/>
    </row>
    <row r="10322" spans="6:16">
      <c r="F10322" s="76"/>
      <c r="G10322" s="117"/>
      <c r="I10322" s="81"/>
      <c r="L10322" s="117"/>
      <c r="P10322" s="81"/>
    </row>
    <row r="10323" spans="6:16">
      <c r="F10323" s="76"/>
      <c r="G10323" s="117"/>
      <c r="I10323" s="81"/>
      <c r="L10323" s="117"/>
      <c r="P10323" s="81"/>
    </row>
    <row r="10324" spans="6:16">
      <c r="F10324" s="76"/>
      <c r="G10324" s="117"/>
      <c r="I10324" s="81"/>
      <c r="L10324" s="117"/>
      <c r="P10324" s="81"/>
    </row>
    <row r="10325" spans="6:16">
      <c r="F10325" s="76"/>
      <c r="G10325" s="117"/>
      <c r="I10325" s="81"/>
      <c r="L10325" s="117"/>
      <c r="P10325" s="81"/>
    </row>
    <row r="10326" spans="6:16">
      <c r="F10326" s="76"/>
      <c r="G10326" s="117"/>
      <c r="I10326" s="81"/>
      <c r="L10326" s="117"/>
      <c r="P10326" s="81"/>
    </row>
    <row r="10327" spans="6:16">
      <c r="F10327" s="76"/>
      <c r="G10327" s="117"/>
      <c r="I10327" s="81"/>
      <c r="L10327" s="117"/>
      <c r="P10327" s="81"/>
    </row>
    <row r="10328" spans="6:16">
      <c r="F10328" s="76"/>
      <c r="G10328" s="117"/>
      <c r="I10328" s="81"/>
      <c r="L10328" s="117"/>
      <c r="P10328" s="81"/>
    </row>
    <row r="10329" spans="6:16">
      <c r="F10329" s="76"/>
      <c r="G10329" s="117"/>
      <c r="I10329" s="81"/>
      <c r="L10329" s="117"/>
      <c r="P10329" s="81"/>
    </row>
    <row r="10330" spans="6:16">
      <c r="F10330" s="76"/>
      <c r="G10330" s="117"/>
      <c r="I10330" s="81"/>
      <c r="L10330" s="117"/>
      <c r="P10330" s="81"/>
    </row>
    <row r="10331" spans="6:16">
      <c r="F10331" s="76"/>
      <c r="G10331" s="117"/>
      <c r="I10331" s="81"/>
      <c r="L10331" s="117"/>
      <c r="P10331" s="81"/>
    </row>
    <row r="10332" spans="6:16">
      <c r="F10332" s="76"/>
      <c r="G10332" s="117"/>
      <c r="I10332" s="81"/>
      <c r="L10332" s="117"/>
      <c r="P10332" s="81"/>
    </row>
    <row r="10333" spans="6:16">
      <c r="F10333" s="76"/>
      <c r="G10333" s="117"/>
      <c r="I10333" s="81"/>
      <c r="L10333" s="117"/>
      <c r="P10333" s="81"/>
    </row>
    <row r="10334" spans="6:16">
      <c r="F10334" s="76"/>
      <c r="G10334" s="117"/>
      <c r="I10334" s="81"/>
      <c r="L10334" s="117"/>
      <c r="P10334" s="81"/>
    </row>
    <row r="10335" spans="6:16">
      <c r="F10335" s="76"/>
      <c r="G10335" s="117"/>
      <c r="I10335" s="81"/>
      <c r="L10335" s="117"/>
      <c r="P10335" s="81"/>
    </row>
    <row r="10336" spans="6:16">
      <c r="F10336" s="76"/>
      <c r="G10336" s="117"/>
      <c r="I10336" s="81"/>
      <c r="L10336" s="117"/>
      <c r="P10336" s="81"/>
    </row>
    <row r="10337" spans="6:16">
      <c r="F10337" s="76"/>
      <c r="G10337" s="117"/>
      <c r="I10337" s="81"/>
      <c r="L10337" s="117"/>
      <c r="P10337" s="81"/>
    </row>
    <row r="10338" spans="6:16">
      <c r="F10338" s="76"/>
      <c r="G10338" s="117"/>
      <c r="I10338" s="81"/>
      <c r="L10338" s="117"/>
      <c r="P10338" s="81"/>
    </row>
    <row r="10339" spans="6:16">
      <c r="F10339" s="76"/>
      <c r="G10339" s="117"/>
      <c r="I10339" s="81"/>
      <c r="L10339" s="117"/>
      <c r="P10339" s="81"/>
    </row>
    <row r="10340" spans="6:16">
      <c r="F10340" s="76"/>
      <c r="G10340" s="117"/>
      <c r="I10340" s="81"/>
      <c r="L10340" s="117"/>
      <c r="P10340" s="81"/>
    </row>
    <row r="10341" spans="6:16">
      <c r="F10341" s="76"/>
      <c r="G10341" s="117"/>
      <c r="I10341" s="81"/>
      <c r="L10341" s="117"/>
      <c r="P10341" s="81"/>
    </row>
    <row r="10342" spans="6:16">
      <c r="F10342" s="76"/>
      <c r="G10342" s="117"/>
      <c r="I10342" s="81"/>
      <c r="L10342" s="117"/>
      <c r="P10342" s="81"/>
    </row>
    <row r="10343" spans="6:16">
      <c r="F10343" s="76"/>
      <c r="G10343" s="117"/>
      <c r="I10343" s="81"/>
      <c r="L10343" s="117"/>
      <c r="P10343" s="81"/>
    </row>
    <row r="10344" spans="6:16">
      <c r="F10344" s="76"/>
      <c r="G10344" s="117"/>
      <c r="I10344" s="81"/>
      <c r="L10344" s="117"/>
      <c r="P10344" s="81"/>
    </row>
    <row r="10345" spans="6:16">
      <c r="F10345" s="76"/>
      <c r="G10345" s="117"/>
      <c r="I10345" s="81"/>
      <c r="L10345" s="117"/>
      <c r="P10345" s="81"/>
    </row>
    <row r="10346" spans="6:16">
      <c r="F10346" s="76"/>
      <c r="G10346" s="117"/>
      <c r="I10346" s="81"/>
      <c r="L10346" s="117"/>
      <c r="P10346" s="81"/>
    </row>
    <row r="10347" spans="6:16">
      <c r="F10347" s="76"/>
      <c r="G10347" s="117"/>
      <c r="I10347" s="81"/>
      <c r="L10347" s="117"/>
      <c r="P10347" s="81"/>
    </row>
    <row r="10348" spans="6:16">
      <c r="F10348" s="76"/>
      <c r="G10348" s="117"/>
      <c r="I10348" s="81"/>
      <c r="L10348" s="117"/>
      <c r="P10348" s="81"/>
    </row>
    <row r="10349" spans="6:16">
      <c r="F10349" s="76"/>
      <c r="G10349" s="117"/>
      <c r="I10349" s="81"/>
      <c r="L10349" s="117"/>
      <c r="P10349" s="81"/>
    </row>
    <row r="10350" spans="6:16">
      <c r="F10350" s="76"/>
      <c r="G10350" s="117"/>
      <c r="I10350" s="81"/>
      <c r="L10350" s="117"/>
      <c r="P10350" s="81"/>
    </row>
    <row r="10351" spans="6:16">
      <c r="F10351" s="76"/>
      <c r="G10351" s="117"/>
      <c r="I10351" s="81"/>
      <c r="L10351" s="117"/>
      <c r="P10351" s="81"/>
    </row>
    <row r="10352" spans="6:16">
      <c r="F10352" s="76"/>
      <c r="G10352" s="117"/>
      <c r="I10352" s="81"/>
      <c r="L10352" s="117"/>
      <c r="P10352" s="81"/>
    </row>
    <row r="10353" spans="6:16">
      <c r="F10353" s="76"/>
      <c r="G10353" s="117"/>
      <c r="I10353" s="81"/>
      <c r="L10353" s="117"/>
      <c r="P10353" s="81"/>
    </row>
    <row r="10354" spans="6:16">
      <c r="F10354" s="76"/>
      <c r="G10354" s="117"/>
      <c r="I10354" s="81"/>
      <c r="L10354" s="117"/>
      <c r="P10354" s="81"/>
    </row>
    <row r="10355" spans="6:16">
      <c r="F10355" s="76"/>
      <c r="G10355" s="117"/>
      <c r="I10355" s="81"/>
      <c r="L10355" s="117"/>
      <c r="P10355" s="81"/>
    </row>
    <row r="10356" spans="6:16">
      <c r="F10356" s="76"/>
      <c r="G10356" s="117"/>
      <c r="I10356" s="81"/>
      <c r="L10356" s="117"/>
      <c r="P10356" s="81"/>
    </row>
    <row r="10357" spans="6:16">
      <c r="F10357" s="76"/>
      <c r="G10357" s="117"/>
      <c r="I10357" s="81"/>
      <c r="L10357" s="117"/>
      <c r="P10357" s="81"/>
    </row>
    <row r="10358" spans="6:16">
      <c r="F10358" s="76"/>
      <c r="G10358" s="117"/>
      <c r="I10358" s="81"/>
      <c r="L10358" s="117"/>
      <c r="P10358" s="81"/>
    </row>
    <row r="10359" spans="6:16">
      <c r="F10359" s="76"/>
      <c r="G10359" s="117"/>
      <c r="I10359" s="81"/>
      <c r="L10359" s="117"/>
      <c r="P10359" s="81"/>
    </row>
    <row r="10360" spans="6:16">
      <c r="F10360" s="76"/>
      <c r="G10360" s="117"/>
      <c r="I10360" s="81"/>
      <c r="L10360" s="117"/>
      <c r="P10360" s="81"/>
    </row>
    <row r="10361" spans="6:16">
      <c r="F10361" s="76"/>
      <c r="G10361" s="117"/>
      <c r="I10361" s="81"/>
      <c r="L10361" s="117"/>
      <c r="P10361" s="81"/>
    </row>
    <row r="10362" spans="6:16">
      <c r="F10362" s="76"/>
      <c r="G10362" s="117"/>
      <c r="I10362" s="81"/>
      <c r="L10362" s="117"/>
      <c r="P10362" s="81"/>
    </row>
    <row r="10363" spans="6:16">
      <c r="F10363" s="76"/>
      <c r="G10363" s="117"/>
      <c r="I10363" s="81"/>
      <c r="L10363" s="117"/>
      <c r="P10363" s="81"/>
    </row>
    <row r="10364" spans="6:16">
      <c r="F10364" s="76"/>
      <c r="G10364" s="117"/>
      <c r="I10364" s="81"/>
      <c r="L10364" s="117"/>
      <c r="P10364" s="81"/>
    </row>
    <row r="10365" spans="6:16">
      <c r="F10365" s="76"/>
      <c r="G10365" s="117"/>
      <c r="I10365" s="81"/>
      <c r="L10365" s="117"/>
      <c r="P10365" s="81"/>
    </row>
    <row r="10366" spans="6:16">
      <c r="F10366" s="76"/>
      <c r="G10366" s="117"/>
      <c r="I10366" s="81"/>
      <c r="L10366" s="117"/>
      <c r="P10366" s="81"/>
    </row>
    <row r="10367" spans="6:16">
      <c r="F10367" s="76"/>
      <c r="G10367" s="117"/>
      <c r="I10367" s="81"/>
      <c r="L10367" s="117"/>
      <c r="P10367" s="81"/>
    </row>
    <row r="10368" spans="6:16">
      <c r="F10368" s="76"/>
      <c r="G10368" s="117"/>
      <c r="I10368" s="81"/>
      <c r="L10368" s="117"/>
      <c r="P10368" s="81"/>
    </row>
    <row r="10369" spans="6:16">
      <c r="F10369" s="76"/>
      <c r="G10369" s="117"/>
      <c r="I10369" s="81"/>
      <c r="L10369" s="117"/>
      <c r="P10369" s="81"/>
    </row>
    <row r="10370" spans="6:16">
      <c r="F10370" s="76"/>
      <c r="G10370" s="117"/>
      <c r="I10370" s="81"/>
      <c r="L10370" s="117"/>
      <c r="P10370" s="81"/>
    </row>
    <row r="10371" spans="6:16">
      <c r="F10371" s="76"/>
      <c r="G10371" s="117"/>
      <c r="I10371" s="81"/>
      <c r="L10371" s="117"/>
      <c r="P10371" s="81"/>
    </row>
    <row r="10372" spans="6:16">
      <c r="F10372" s="76"/>
      <c r="G10372" s="117"/>
      <c r="I10372" s="81"/>
      <c r="L10372" s="117"/>
      <c r="P10372" s="81"/>
    </row>
    <row r="10373" spans="6:16">
      <c r="F10373" s="76"/>
      <c r="G10373" s="117"/>
      <c r="I10373" s="81"/>
      <c r="L10373" s="117"/>
      <c r="P10373" s="81"/>
    </row>
    <row r="10374" spans="6:16">
      <c r="F10374" s="76"/>
      <c r="G10374" s="117"/>
      <c r="I10374" s="81"/>
      <c r="L10374" s="117"/>
      <c r="P10374" s="81"/>
    </row>
    <row r="10375" spans="6:16">
      <c r="F10375" s="76"/>
      <c r="G10375" s="117"/>
      <c r="I10375" s="81"/>
      <c r="L10375" s="117"/>
      <c r="P10375" s="81"/>
    </row>
    <row r="10376" spans="6:16">
      <c r="F10376" s="76"/>
      <c r="G10376" s="117"/>
      <c r="I10376" s="81"/>
      <c r="L10376" s="117"/>
      <c r="P10376" s="81"/>
    </row>
    <row r="10377" spans="6:16">
      <c r="F10377" s="76"/>
      <c r="G10377" s="117"/>
      <c r="I10377" s="81"/>
      <c r="L10377" s="117"/>
      <c r="P10377" s="81"/>
    </row>
    <row r="10378" spans="6:16">
      <c r="F10378" s="76"/>
      <c r="G10378" s="117"/>
      <c r="I10378" s="81"/>
      <c r="L10378" s="117"/>
      <c r="P10378" s="81"/>
    </row>
    <row r="10379" spans="6:16">
      <c r="F10379" s="76"/>
      <c r="G10379" s="117"/>
      <c r="I10379" s="81"/>
      <c r="L10379" s="117"/>
      <c r="P10379" s="81"/>
    </row>
    <row r="10380" spans="6:16">
      <c r="F10380" s="76"/>
      <c r="G10380" s="117"/>
      <c r="I10380" s="81"/>
      <c r="L10380" s="117"/>
      <c r="P10380" s="81"/>
    </row>
    <row r="10381" spans="6:16">
      <c r="F10381" s="76"/>
      <c r="G10381" s="117"/>
      <c r="I10381" s="81"/>
      <c r="L10381" s="117"/>
      <c r="P10381" s="81"/>
    </row>
    <row r="10382" spans="6:16">
      <c r="F10382" s="76"/>
      <c r="G10382" s="117"/>
      <c r="I10382" s="81"/>
      <c r="L10382" s="117"/>
      <c r="P10382" s="81"/>
    </row>
    <row r="10383" spans="6:16">
      <c r="F10383" s="76"/>
      <c r="G10383" s="117"/>
      <c r="I10383" s="81"/>
      <c r="L10383" s="117"/>
      <c r="P10383" s="81"/>
    </row>
    <row r="10384" spans="6:16">
      <c r="F10384" s="76"/>
      <c r="G10384" s="117"/>
      <c r="I10384" s="81"/>
      <c r="L10384" s="117"/>
      <c r="P10384" s="81"/>
    </row>
    <row r="10385" spans="6:16">
      <c r="F10385" s="76"/>
      <c r="G10385" s="117"/>
      <c r="I10385" s="81"/>
      <c r="L10385" s="117"/>
      <c r="P10385" s="81"/>
    </row>
    <row r="10386" spans="6:16">
      <c r="F10386" s="76"/>
      <c r="G10386" s="117"/>
      <c r="I10386" s="81"/>
      <c r="L10386" s="117"/>
      <c r="P10386" s="81"/>
    </row>
    <row r="10387" spans="6:16">
      <c r="F10387" s="76"/>
      <c r="G10387" s="117"/>
      <c r="I10387" s="81"/>
      <c r="L10387" s="117"/>
      <c r="P10387" s="81"/>
    </row>
    <row r="10388" spans="6:16">
      <c r="F10388" s="76"/>
      <c r="G10388" s="117"/>
      <c r="I10388" s="81"/>
      <c r="L10388" s="117"/>
      <c r="P10388" s="81"/>
    </row>
    <row r="10389" spans="6:16">
      <c r="F10389" s="76"/>
      <c r="G10389" s="117"/>
      <c r="I10389" s="81"/>
      <c r="L10389" s="117"/>
      <c r="P10389" s="81"/>
    </row>
    <row r="10390" spans="6:16">
      <c r="F10390" s="76"/>
      <c r="G10390" s="117"/>
      <c r="I10390" s="81"/>
      <c r="L10390" s="117"/>
      <c r="P10390" s="81"/>
    </row>
    <row r="10391" spans="6:16">
      <c r="F10391" s="76"/>
      <c r="G10391" s="117"/>
      <c r="I10391" s="81"/>
      <c r="L10391" s="117"/>
      <c r="P10391" s="81"/>
    </row>
    <row r="10392" spans="6:16">
      <c r="F10392" s="76"/>
      <c r="G10392" s="117"/>
      <c r="I10392" s="81"/>
      <c r="L10392" s="117"/>
      <c r="P10392" s="81"/>
    </row>
    <row r="10393" spans="6:16">
      <c r="F10393" s="76"/>
      <c r="G10393" s="117"/>
      <c r="I10393" s="81"/>
      <c r="L10393" s="117"/>
      <c r="P10393" s="81"/>
    </row>
    <row r="10394" spans="6:16">
      <c r="F10394" s="76"/>
      <c r="G10394" s="117"/>
      <c r="I10394" s="81"/>
      <c r="L10394" s="117"/>
      <c r="P10394" s="81"/>
    </row>
    <row r="10395" spans="6:16">
      <c r="F10395" s="76"/>
      <c r="G10395" s="117"/>
      <c r="I10395" s="81"/>
      <c r="L10395" s="117"/>
      <c r="P10395" s="81"/>
    </row>
    <row r="10396" spans="6:16">
      <c r="F10396" s="76"/>
      <c r="G10396" s="117"/>
      <c r="I10396" s="81"/>
      <c r="L10396" s="117"/>
      <c r="P10396" s="81"/>
    </row>
    <row r="10397" spans="6:16">
      <c r="F10397" s="76"/>
      <c r="G10397" s="117"/>
      <c r="I10397" s="81"/>
      <c r="L10397" s="117"/>
      <c r="P10397" s="81"/>
    </row>
    <row r="10398" spans="6:16">
      <c r="F10398" s="76"/>
      <c r="G10398" s="117"/>
      <c r="I10398" s="81"/>
      <c r="L10398" s="117"/>
      <c r="P10398" s="81"/>
    </row>
    <row r="10399" spans="6:16">
      <c r="F10399" s="76"/>
      <c r="G10399" s="117"/>
      <c r="I10399" s="81"/>
      <c r="L10399" s="117"/>
      <c r="P10399" s="81"/>
    </row>
    <row r="10400" spans="6:16">
      <c r="F10400" s="76"/>
      <c r="G10400" s="117"/>
      <c r="I10400" s="81"/>
      <c r="L10400" s="117"/>
      <c r="P10400" s="81"/>
    </row>
    <row r="10401" spans="6:16">
      <c r="F10401" s="76"/>
      <c r="G10401" s="117"/>
      <c r="I10401" s="81"/>
      <c r="L10401" s="117"/>
      <c r="P10401" s="81"/>
    </row>
    <row r="10402" spans="6:16">
      <c r="F10402" s="76"/>
      <c r="G10402" s="117"/>
      <c r="I10402" s="81"/>
      <c r="L10402" s="117"/>
      <c r="P10402" s="81"/>
    </row>
    <row r="10403" spans="6:16">
      <c r="F10403" s="76"/>
      <c r="G10403" s="117"/>
      <c r="I10403" s="81"/>
      <c r="L10403" s="117"/>
      <c r="P10403" s="81"/>
    </row>
    <row r="10404" spans="6:16">
      <c r="F10404" s="76"/>
      <c r="G10404" s="117"/>
      <c r="I10404" s="81"/>
      <c r="L10404" s="117"/>
      <c r="P10404" s="81"/>
    </row>
    <row r="10405" spans="6:16">
      <c r="F10405" s="76"/>
      <c r="G10405" s="117"/>
      <c r="I10405" s="81"/>
      <c r="L10405" s="117"/>
      <c r="P10405" s="81"/>
    </row>
    <row r="10406" spans="6:16">
      <c r="F10406" s="76"/>
      <c r="G10406" s="117"/>
      <c r="I10406" s="81"/>
      <c r="L10406" s="117"/>
      <c r="P10406" s="81"/>
    </row>
    <row r="10407" spans="6:16">
      <c r="F10407" s="76"/>
      <c r="G10407" s="117"/>
      <c r="I10407" s="81"/>
      <c r="L10407" s="117"/>
      <c r="P10407" s="81"/>
    </row>
    <row r="10408" spans="6:16">
      <c r="F10408" s="76"/>
      <c r="G10408" s="117"/>
      <c r="I10408" s="81"/>
      <c r="L10408" s="117"/>
      <c r="P10408" s="81"/>
    </row>
    <row r="10409" spans="6:16">
      <c r="F10409" s="76"/>
      <c r="G10409" s="117"/>
      <c r="I10409" s="81"/>
      <c r="L10409" s="117"/>
      <c r="P10409" s="81"/>
    </row>
    <row r="10410" spans="6:16">
      <c r="F10410" s="76"/>
      <c r="G10410" s="117"/>
      <c r="I10410" s="81"/>
      <c r="L10410" s="117"/>
      <c r="P10410" s="81"/>
    </row>
    <row r="10411" spans="6:16">
      <c r="F10411" s="76"/>
      <c r="G10411" s="117"/>
      <c r="I10411" s="81"/>
      <c r="L10411" s="117"/>
      <c r="P10411" s="81"/>
    </row>
    <row r="10412" spans="6:16">
      <c r="F10412" s="76"/>
      <c r="G10412" s="117"/>
      <c r="I10412" s="81"/>
      <c r="L10412" s="117"/>
      <c r="P10412" s="81"/>
    </row>
    <row r="10413" spans="6:16">
      <c r="F10413" s="76"/>
      <c r="G10413" s="117"/>
      <c r="I10413" s="81"/>
      <c r="L10413" s="117"/>
      <c r="P10413" s="81"/>
    </row>
    <row r="10414" spans="6:16">
      <c r="F10414" s="76"/>
      <c r="G10414" s="117"/>
      <c r="I10414" s="81"/>
      <c r="L10414" s="117"/>
      <c r="P10414" s="81"/>
    </row>
    <row r="10415" spans="6:16">
      <c r="F10415" s="76"/>
      <c r="G10415" s="117"/>
      <c r="I10415" s="81"/>
      <c r="L10415" s="117"/>
      <c r="P10415" s="81"/>
    </row>
    <row r="10416" spans="6:16">
      <c r="F10416" s="76"/>
      <c r="G10416" s="117"/>
      <c r="I10416" s="81"/>
      <c r="L10416" s="117"/>
      <c r="P10416" s="81"/>
    </row>
    <row r="10417" spans="6:16">
      <c r="F10417" s="76"/>
      <c r="G10417" s="117"/>
      <c r="I10417" s="81"/>
      <c r="L10417" s="117"/>
      <c r="P10417" s="81"/>
    </row>
    <row r="10418" spans="6:16">
      <c r="F10418" s="76"/>
      <c r="G10418" s="117"/>
      <c r="I10418" s="81"/>
      <c r="L10418" s="117"/>
      <c r="P10418" s="81"/>
    </row>
    <row r="10419" spans="6:16">
      <c r="F10419" s="76"/>
      <c r="G10419" s="117"/>
      <c r="I10419" s="81"/>
      <c r="L10419" s="117"/>
      <c r="P10419" s="81"/>
    </row>
    <row r="10420" spans="6:16">
      <c r="F10420" s="76"/>
      <c r="G10420" s="117"/>
      <c r="I10420" s="81"/>
      <c r="L10420" s="117"/>
      <c r="P10420" s="81"/>
    </row>
    <row r="10421" spans="6:16">
      <c r="F10421" s="76"/>
      <c r="G10421" s="117"/>
      <c r="I10421" s="81"/>
      <c r="L10421" s="117"/>
      <c r="P10421" s="81"/>
    </row>
    <row r="10422" spans="6:16">
      <c r="F10422" s="76"/>
      <c r="G10422" s="117"/>
      <c r="I10422" s="81"/>
      <c r="L10422" s="117"/>
      <c r="P10422" s="81"/>
    </row>
    <row r="10423" spans="6:16">
      <c r="F10423" s="76"/>
      <c r="G10423" s="117"/>
      <c r="I10423" s="81"/>
      <c r="L10423" s="117"/>
      <c r="P10423" s="81"/>
    </row>
    <row r="10424" spans="6:16">
      <c r="F10424" s="76"/>
      <c r="G10424" s="117"/>
      <c r="I10424" s="81"/>
      <c r="L10424" s="117"/>
      <c r="P10424" s="81"/>
    </row>
    <row r="10425" spans="6:16">
      <c r="F10425" s="76"/>
      <c r="G10425" s="117"/>
      <c r="I10425" s="81"/>
      <c r="L10425" s="117"/>
      <c r="P10425" s="81"/>
    </row>
    <row r="10426" spans="6:16">
      <c r="F10426" s="76"/>
      <c r="G10426" s="117"/>
      <c r="I10426" s="81"/>
      <c r="L10426" s="117"/>
      <c r="P10426" s="81"/>
    </row>
    <row r="10427" spans="6:16">
      <c r="F10427" s="76"/>
      <c r="G10427" s="117"/>
      <c r="I10427" s="81"/>
      <c r="L10427" s="117"/>
      <c r="P10427" s="81"/>
    </row>
    <row r="10428" spans="6:16">
      <c r="F10428" s="76"/>
      <c r="G10428" s="117"/>
      <c r="I10428" s="81"/>
      <c r="L10428" s="117"/>
      <c r="P10428" s="81"/>
    </row>
    <row r="10429" spans="6:16">
      <c r="F10429" s="76"/>
      <c r="G10429" s="117"/>
      <c r="I10429" s="81"/>
      <c r="L10429" s="117"/>
      <c r="P10429" s="81"/>
    </row>
    <row r="10430" spans="6:16">
      <c r="F10430" s="76"/>
      <c r="G10430" s="117"/>
      <c r="I10430" s="81"/>
      <c r="L10430" s="117"/>
      <c r="P10430" s="81"/>
    </row>
    <row r="10431" spans="6:16">
      <c r="F10431" s="76"/>
      <c r="G10431" s="117"/>
      <c r="I10431" s="81"/>
      <c r="L10431" s="117"/>
      <c r="P10431" s="81"/>
    </row>
    <row r="10432" spans="6:16">
      <c r="F10432" s="76"/>
      <c r="G10432" s="117"/>
      <c r="I10432" s="81"/>
      <c r="L10432" s="117"/>
      <c r="P10432" s="81"/>
    </row>
    <row r="10433" spans="6:16">
      <c r="F10433" s="76"/>
      <c r="G10433" s="117"/>
      <c r="I10433" s="81"/>
      <c r="L10433" s="117"/>
      <c r="P10433" s="81"/>
    </row>
    <row r="10434" spans="6:16">
      <c r="F10434" s="76"/>
      <c r="G10434" s="117"/>
      <c r="I10434" s="81"/>
      <c r="L10434" s="117"/>
      <c r="P10434" s="81"/>
    </row>
    <row r="10435" spans="6:16">
      <c r="F10435" s="76"/>
      <c r="G10435" s="117"/>
      <c r="I10435" s="81"/>
      <c r="L10435" s="117"/>
      <c r="P10435" s="81"/>
    </row>
    <row r="10436" spans="6:16">
      <c r="F10436" s="76"/>
      <c r="G10436" s="117"/>
      <c r="I10436" s="81"/>
      <c r="L10436" s="117"/>
      <c r="P10436" s="81"/>
    </row>
    <row r="10437" spans="6:16">
      <c r="F10437" s="76"/>
      <c r="G10437" s="117"/>
      <c r="I10437" s="81"/>
      <c r="L10437" s="117"/>
      <c r="P10437" s="81"/>
    </row>
    <row r="10438" spans="6:16">
      <c r="F10438" s="76"/>
      <c r="G10438" s="117"/>
      <c r="I10438" s="81"/>
      <c r="L10438" s="117"/>
      <c r="P10438" s="81"/>
    </row>
    <row r="10439" spans="6:16">
      <c r="F10439" s="76"/>
      <c r="G10439" s="117"/>
      <c r="I10439" s="81"/>
      <c r="L10439" s="117"/>
      <c r="P10439" s="81"/>
    </row>
    <row r="10440" spans="6:16">
      <c r="F10440" s="76"/>
      <c r="G10440" s="117"/>
      <c r="I10440" s="81"/>
      <c r="L10440" s="117"/>
      <c r="P10440" s="81"/>
    </row>
    <row r="10441" spans="6:16">
      <c r="F10441" s="76"/>
      <c r="G10441" s="117"/>
      <c r="I10441" s="81"/>
      <c r="L10441" s="117"/>
      <c r="P10441" s="81"/>
    </row>
    <row r="10442" spans="6:16">
      <c r="F10442" s="76"/>
      <c r="G10442" s="117"/>
      <c r="I10442" s="81"/>
      <c r="L10442" s="117"/>
      <c r="P10442" s="81"/>
    </row>
    <row r="10443" spans="6:16">
      <c r="F10443" s="76"/>
      <c r="G10443" s="117"/>
      <c r="I10443" s="81"/>
      <c r="L10443" s="117"/>
      <c r="P10443" s="81"/>
    </row>
    <row r="10444" spans="6:16">
      <c r="F10444" s="76"/>
      <c r="G10444" s="117"/>
      <c r="I10444" s="81"/>
      <c r="L10444" s="117"/>
      <c r="P10444" s="81"/>
    </row>
    <row r="10445" spans="6:16">
      <c r="F10445" s="76"/>
      <c r="G10445" s="117"/>
      <c r="I10445" s="81"/>
      <c r="L10445" s="117"/>
      <c r="P10445" s="81"/>
    </row>
    <row r="10446" spans="6:16">
      <c r="F10446" s="76"/>
      <c r="G10446" s="117"/>
      <c r="I10446" s="81"/>
      <c r="L10446" s="117"/>
      <c r="P10446" s="81"/>
    </row>
    <row r="10447" spans="6:16">
      <c r="F10447" s="76"/>
      <c r="G10447" s="117"/>
      <c r="I10447" s="81"/>
      <c r="L10447" s="117"/>
      <c r="P10447" s="81"/>
    </row>
    <row r="10448" spans="6:16">
      <c r="F10448" s="76"/>
      <c r="G10448" s="117"/>
      <c r="I10448" s="81"/>
      <c r="L10448" s="117"/>
      <c r="P10448" s="81"/>
    </row>
    <row r="10449" spans="6:16">
      <c r="F10449" s="76"/>
      <c r="G10449" s="117"/>
      <c r="I10449" s="81"/>
      <c r="L10449" s="117"/>
      <c r="P10449" s="81"/>
    </row>
    <row r="10450" spans="6:16">
      <c r="F10450" s="76"/>
      <c r="G10450" s="117"/>
      <c r="I10450" s="81"/>
      <c r="L10450" s="117"/>
      <c r="P10450" s="81"/>
    </row>
    <row r="10451" spans="6:16">
      <c r="F10451" s="76"/>
      <c r="G10451" s="117"/>
      <c r="I10451" s="81"/>
      <c r="L10451" s="117"/>
      <c r="P10451" s="81"/>
    </row>
    <row r="10452" spans="6:16">
      <c r="F10452" s="76"/>
      <c r="G10452" s="117"/>
      <c r="I10452" s="81"/>
      <c r="L10452" s="117"/>
      <c r="P10452" s="81"/>
    </row>
    <row r="10453" spans="6:16">
      <c r="F10453" s="76"/>
      <c r="G10453" s="117"/>
      <c r="I10453" s="81"/>
      <c r="L10453" s="117"/>
      <c r="P10453" s="81"/>
    </row>
    <row r="10454" spans="6:16">
      <c r="F10454" s="76"/>
      <c r="G10454" s="117"/>
      <c r="I10454" s="81"/>
      <c r="L10454" s="117"/>
      <c r="P10454" s="81"/>
    </row>
    <row r="10455" spans="6:16">
      <c r="F10455" s="76"/>
      <c r="G10455" s="117"/>
      <c r="I10455" s="81"/>
      <c r="L10455" s="117"/>
      <c r="P10455" s="81"/>
    </row>
    <row r="10456" spans="6:16">
      <c r="F10456" s="76"/>
      <c r="G10456" s="117"/>
      <c r="I10456" s="81"/>
      <c r="L10456" s="117"/>
      <c r="P10456" s="81"/>
    </row>
    <row r="10457" spans="6:16">
      <c r="F10457" s="76"/>
      <c r="G10457" s="117"/>
      <c r="I10457" s="81"/>
      <c r="L10457" s="117"/>
      <c r="P10457" s="81"/>
    </row>
    <row r="10458" spans="6:16">
      <c r="F10458" s="76"/>
      <c r="G10458" s="117"/>
      <c r="I10458" s="81"/>
      <c r="L10458" s="117"/>
      <c r="P10458" s="81"/>
    </row>
    <row r="10459" spans="6:16">
      <c r="F10459" s="76"/>
      <c r="G10459" s="117"/>
      <c r="I10459" s="81"/>
      <c r="L10459" s="117"/>
      <c r="P10459" s="81"/>
    </row>
    <row r="10460" spans="6:16">
      <c r="F10460" s="76"/>
      <c r="G10460" s="117"/>
      <c r="I10460" s="81"/>
      <c r="L10460" s="117"/>
      <c r="P10460" s="81"/>
    </row>
    <row r="10461" spans="6:16">
      <c r="F10461" s="76"/>
      <c r="G10461" s="117"/>
      <c r="I10461" s="81"/>
      <c r="L10461" s="117"/>
      <c r="P10461" s="81"/>
    </row>
    <row r="10462" spans="6:16">
      <c r="F10462" s="76"/>
      <c r="G10462" s="117"/>
      <c r="I10462" s="81"/>
      <c r="L10462" s="117"/>
      <c r="P10462" s="81"/>
    </row>
    <row r="10463" spans="6:16">
      <c r="F10463" s="76"/>
      <c r="G10463" s="117"/>
      <c r="I10463" s="81"/>
      <c r="L10463" s="117"/>
      <c r="P10463" s="81"/>
    </row>
    <row r="10464" spans="6:16">
      <c r="F10464" s="76"/>
      <c r="G10464" s="117"/>
      <c r="I10464" s="81"/>
      <c r="L10464" s="117"/>
      <c r="P10464" s="81"/>
    </row>
    <row r="10465" spans="6:16">
      <c r="F10465" s="76"/>
      <c r="G10465" s="117"/>
      <c r="I10465" s="81"/>
      <c r="L10465" s="117"/>
      <c r="P10465" s="81"/>
    </row>
    <row r="10466" spans="6:16">
      <c r="F10466" s="76"/>
      <c r="G10466" s="117"/>
      <c r="I10466" s="81"/>
      <c r="L10466" s="117"/>
      <c r="P10466" s="81"/>
    </row>
    <row r="10467" spans="6:16">
      <c r="F10467" s="76"/>
      <c r="G10467" s="117"/>
      <c r="I10467" s="81"/>
      <c r="L10467" s="117"/>
      <c r="P10467" s="81"/>
    </row>
    <row r="10468" spans="6:16">
      <c r="F10468" s="76"/>
      <c r="G10468" s="117"/>
      <c r="I10468" s="81"/>
      <c r="L10468" s="117"/>
      <c r="P10468" s="81"/>
    </row>
    <row r="10469" spans="6:16">
      <c r="F10469" s="76"/>
      <c r="G10469" s="117"/>
      <c r="I10469" s="81"/>
      <c r="L10469" s="117"/>
      <c r="P10469" s="81"/>
    </row>
    <row r="10470" spans="6:16">
      <c r="F10470" s="76"/>
      <c r="G10470" s="117"/>
      <c r="I10470" s="81"/>
      <c r="L10470" s="117"/>
      <c r="P10470" s="81"/>
    </row>
    <row r="10471" spans="6:16">
      <c r="F10471" s="76"/>
      <c r="G10471" s="117"/>
      <c r="I10471" s="81"/>
      <c r="L10471" s="117"/>
      <c r="P10471" s="81"/>
    </row>
    <row r="10472" spans="6:16">
      <c r="F10472" s="76"/>
      <c r="G10472" s="117"/>
      <c r="I10472" s="81"/>
      <c r="L10472" s="117"/>
      <c r="P10472" s="81"/>
    </row>
    <row r="10473" spans="6:16">
      <c r="F10473" s="76"/>
      <c r="G10473" s="117"/>
      <c r="I10473" s="81"/>
      <c r="L10473" s="117"/>
      <c r="P10473" s="81"/>
    </row>
    <row r="10474" spans="6:16">
      <c r="F10474" s="76"/>
      <c r="G10474" s="117"/>
      <c r="I10474" s="81"/>
      <c r="L10474" s="117"/>
      <c r="P10474" s="81"/>
    </row>
    <row r="10475" spans="6:16">
      <c r="F10475" s="76"/>
      <c r="G10475" s="117"/>
      <c r="I10475" s="81"/>
      <c r="L10475" s="117"/>
      <c r="P10475" s="81"/>
    </row>
    <row r="10476" spans="6:16">
      <c r="F10476" s="76"/>
      <c r="G10476" s="117"/>
      <c r="I10476" s="81"/>
      <c r="L10476" s="117"/>
      <c r="P10476" s="81"/>
    </row>
    <row r="10477" spans="6:16">
      <c r="F10477" s="76"/>
      <c r="G10477" s="117"/>
      <c r="I10477" s="81"/>
      <c r="L10477" s="117"/>
      <c r="P10477" s="81"/>
    </row>
    <row r="10478" spans="6:16">
      <c r="F10478" s="76"/>
      <c r="G10478" s="117"/>
      <c r="I10478" s="81"/>
      <c r="L10478" s="117"/>
      <c r="P10478" s="81"/>
    </row>
    <row r="10479" spans="6:16">
      <c r="F10479" s="76"/>
      <c r="G10479" s="117"/>
      <c r="I10479" s="81"/>
      <c r="L10479" s="117"/>
      <c r="P10479" s="81"/>
    </row>
    <row r="10480" spans="6:16">
      <c r="F10480" s="76"/>
      <c r="G10480" s="117"/>
      <c r="I10480" s="81"/>
      <c r="L10480" s="117"/>
      <c r="P10480" s="81"/>
    </row>
    <row r="10481" spans="6:16">
      <c r="F10481" s="76"/>
      <c r="G10481" s="117"/>
      <c r="I10481" s="81"/>
      <c r="L10481" s="117"/>
      <c r="P10481" s="81"/>
    </row>
    <row r="10482" spans="6:16">
      <c r="F10482" s="76"/>
      <c r="G10482" s="117"/>
      <c r="I10482" s="81"/>
      <c r="L10482" s="117"/>
      <c r="P10482" s="81"/>
    </row>
    <row r="10483" spans="6:16">
      <c r="F10483" s="76"/>
      <c r="G10483" s="117"/>
      <c r="I10483" s="81"/>
      <c r="L10483" s="117"/>
      <c r="P10483" s="81"/>
    </row>
    <row r="10484" spans="6:16">
      <c r="F10484" s="76"/>
      <c r="G10484" s="117"/>
      <c r="I10484" s="81"/>
      <c r="L10484" s="117"/>
      <c r="P10484" s="81"/>
    </row>
    <row r="10485" spans="6:16">
      <c r="F10485" s="76"/>
      <c r="G10485" s="117"/>
      <c r="I10485" s="81"/>
      <c r="L10485" s="117"/>
      <c r="P10485" s="81"/>
    </row>
    <row r="10486" spans="6:16">
      <c r="F10486" s="76"/>
      <c r="G10486" s="117"/>
      <c r="I10486" s="81"/>
      <c r="L10486" s="117"/>
      <c r="P10486" s="81"/>
    </row>
    <row r="10487" spans="6:16">
      <c r="F10487" s="76"/>
      <c r="G10487" s="117"/>
      <c r="I10487" s="81"/>
      <c r="L10487" s="117"/>
      <c r="P10487" s="81"/>
    </row>
    <row r="10488" spans="6:16">
      <c r="F10488" s="76"/>
      <c r="G10488" s="117"/>
      <c r="I10488" s="81"/>
      <c r="L10488" s="117"/>
      <c r="P10488" s="81"/>
    </row>
    <row r="10489" spans="6:16">
      <c r="F10489" s="76"/>
      <c r="G10489" s="117"/>
      <c r="I10489" s="81"/>
      <c r="L10489" s="117"/>
      <c r="P10489" s="81"/>
    </row>
    <row r="10490" spans="6:16">
      <c r="F10490" s="76"/>
      <c r="G10490" s="117"/>
      <c r="I10490" s="81"/>
      <c r="L10490" s="117"/>
      <c r="P10490" s="81"/>
    </row>
    <row r="10491" spans="6:16">
      <c r="F10491" s="76"/>
      <c r="G10491" s="117"/>
      <c r="I10491" s="81"/>
      <c r="L10491" s="117"/>
      <c r="P10491" s="81"/>
    </row>
    <row r="10492" spans="6:16">
      <c r="F10492" s="76"/>
      <c r="G10492" s="117"/>
      <c r="I10492" s="81"/>
      <c r="L10492" s="117"/>
      <c r="P10492" s="81"/>
    </row>
    <row r="10493" spans="6:16">
      <c r="F10493" s="76"/>
      <c r="G10493" s="117"/>
      <c r="I10493" s="81"/>
      <c r="L10493" s="117"/>
      <c r="P10493" s="81"/>
    </row>
    <row r="10494" spans="6:16">
      <c r="F10494" s="76"/>
      <c r="G10494" s="117"/>
      <c r="I10494" s="81"/>
      <c r="L10494" s="117"/>
      <c r="P10494" s="81"/>
    </row>
    <row r="10495" spans="6:16">
      <c r="F10495" s="76"/>
      <c r="G10495" s="117"/>
      <c r="I10495" s="81"/>
      <c r="L10495" s="117"/>
      <c r="P10495" s="81"/>
    </row>
    <row r="10496" spans="6:16">
      <c r="F10496" s="76"/>
      <c r="G10496" s="117"/>
      <c r="I10496" s="81"/>
      <c r="L10496" s="117"/>
      <c r="P10496" s="81"/>
    </row>
    <row r="10497" spans="6:16">
      <c r="F10497" s="76"/>
      <c r="G10497" s="117"/>
      <c r="I10497" s="81"/>
      <c r="L10497" s="117"/>
      <c r="P10497" s="81"/>
    </row>
    <row r="10498" spans="6:16">
      <c r="F10498" s="76"/>
      <c r="G10498" s="117"/>
      <c r="I10498" s="81"/>
      <c r="L10498" s="117"/>
      <c r="P10498" s="81"/>
    </row>
    <row r="10499" spans="6:16">
      <c r="F10499" s="76"/>
      <c r="G10499" s="117"/>
      <c r="I10499" s="81"/>
      <c r="L10499" s="117"/>
      <c r="P10499" s="81"/>
    </row>
    <row r="10500" spans="6:16">
      <c r="F10500" s="76"/>
      <c r="G10500" s="117"/>
      <c r="I10500" s="81"/>
      <c r="L10500" s="117"/>
      <c r="P10500" s="81"/>
    </row>
    <row r="10501" spans="6:16">
      <c r="F10501" s="76"/>
      <c r="G10501" s="117"/>
      <c r="I10501" s="81"/>
      <c r="L10501" s="117"/>
      <c r="P10501" s="81"/>
    </row>
    <row r="10502" spans="6:16">
      <c r="F10502" s="76"/>
      <c r="G10502" s="117"/>
      <c r="I10502" s="81"/>
      <c r="L10502" s="117"/>
      <c r="P10502" s="81"/>
    </row>
    <row r="10503" spans="6:16">
      <c r="F10503" s="76"/>
      <c r="G10503" s="117"/>
      <c r="I10503" s="81"/>
      <c r="L10503" s="117"/>
      <c r="P10503" s="81"/>
    </row>
    <row r="10504" spans="6:16">
      <c r="F10504" s="76"/>
      <c r="G10504" s="117"/>
      <c r="I10504" s="81"/>
      <c r="L10504" s="117"/>
      <c r="P10504" s="81"/>
    </row>
    <row r="10505" spans="6:16">
      <c r="F10505" s="76"/>
      <c r="G10505" s="117"/>
      <c r="I10505" s="81"/>
      <c r="L10505" s="117"/>
      <c r="P10505" s="81"/>
    </row>
    <row r="10506" spans="6:16">
      <c r="F10506" s="76"/>
      <c r="G10506" s="117"/>
      <c r="I10506" s="81"/>
      <c r="L10506" s="117"/>
      <c r="P10506" s="81"/>
    </row>
    <row r="10507" spans="6:16">
      <c r="F10507" s="76"/>
      <c r="G10507" s="117"/>
      <c r="I10507" s="81"/>
      <c r="L10507" s="117"/>
      <c r="P10507" s="81"/>
    </row>
    <row r="10508" spans="6:16">
      <c r="F10508" s="76"/>
      <c r="G10508" s="117"/>
      <c r="I10508" s="81"/>
      <c r="L10508" s="117"/>
      <c r="P10508" s="81"/>
    </row>
    <row r="10509" spans="6:16">
      <c r="F10509" s="76"/>
      <c r="G10509" s="117"/>
      <c r="I10509" s="81"/>
      <c r="L10509" s="117"/>
      <c r="P10509" s="81"/>
    </row>
    <row r="10510" spans="6:16">
      <c r="F10510" s="76"/>
      <c r="G10510" s="117"/>
      <c r="I10510" s="81"/>
      <c r="L10510" s="117"/>
      <c r="P10510" s="81"/>
    </row>
    <row r="10511" spans="6:16">
      <c r="F10511" s="76"/>
      <c r="G10511" s="117"/>
      <c r="I10511" s="81"/>
      <c r="L10511" s="117"/>
      <c r="P10511" s="81"/>
    </row>
    <row r="10512" spans="6:16">
      <c r="F10512" s="76"/>
      <c r="G10512" s="117"/>
      <c r="I10512" s="81"/>
      <c r="L10512" s="117"/>
      <c r="P10512" s="81"/>
    </row>
    <row r="10513" spans="6:16">
      <c r="F10513" s="76"/>
      <c r="G10513" s="117"/>
      <c r="I10513" s="81"/>
      <c r="L10513" s="117"/>
      <c r="P10513" s="81"/>
    </row>
    <row r="10514" spans="6:16">
      <c r="F10514" s="76"/>
      <c r="G10514" s="117"/>
      <c r="I10514" s="81"/>
      <c r="L10514" s="117"/>
      <c r="P10514" s="81"/>
    </row>
    <row r="10515" spans="6:16">
      <c r="F10515" s="76"/>
      <c r="G10515" s="117"/>
      <c r="I10515" s="81"/>
      <c r="L10515" s="117"/>
      <c r="P10515" s="81"/>
    </row>
    <row r="10516" spans="6:16">
      <c r="F10516" s="76"/>
      <c r="G10516" s="117"/>
      <c r="I10516" s="81"/>
      <c r="L10516" s="117"/>
      <c r="P10516" s="81"/>
    </row>
    <row r="10517" spans="6:16">
      <c r="F10517" s="76"/>
      <c r="G10517" s="117"/>
      <c r="I10517" s="81"/>
      <c r="L10517" s="117"/>
      <c r="P10517" s="81"/>
    </row>
    <row r="10518" spans="6:16">
      <c r="F10518" s="76"/>
      <c r="G10518" s="117"/>
      <c r="I10518" s="81"/>
      <c r="L10518" s="117"/>
      <c r="P10518" s="81"/>
    </row>
    <row r="10519" spans="6:16">
      <c r="F10519" s="76"/>
      <c r="G10519" s="117"/>
      <c r="I10519" s="81"/>
      <c r="L10519" s="117"/>
      <c r="P10519" s="81"/>
    </row>
    <row r="10520" spans="6:16">
      <c r="F10520" s="76"/>
      <c r="G10520" s="117"/>
      <c r="I10520" s="81"/>
      <c r="L10520" s="117"/>
      <c r="P10520" s="81"/>
    </row>
    <row r="10521" spans="6:16">
      <c r="F10521" s="76"/>
      <c r="G10521" s="117"/>
      <c r="I10521" s="81"/>
      <c r="L10521" s="117"/>
      <c r="P10521" s="81"/>
    </row>
    <row r="10522" spans="6:16">
      <c r="F10522" s="76"/>
      <c r="G10522" s="117"/>
      <c r="I10522" s="81"/>
      <c r="L10522" s="117"/>
      <c r="P10522" s="81"/>
    </row>
    <row r="10523" spans="6:16">
      <c r="F10523" s="76"/>
      <c r="G10523" s="117"/>
      <c r="I10523" s="81"/>
      <c r="L10523" s="117"/>
      <c r="P10523" s="81"/>
    </row>
    <row r="10524" spans="6:16">
      <c r="F10524" s="76"/>
      <c r="G10524" s="117"/>
      <c r="I10524" s="81"/>
      <c r="L10524" s="117"/>
      <c r="P10524" s="81"/>
    </row>
    <row r="10525" spans="6:16">
      <c r="F10525" s="76"/>
      <c r="G10525" s="117"/>
      <c r="I10525" s="81"/>
      <c r="L10525" s="117"/>
      <c r="P10525" s="81"/>
    </row>
    <row r="10526" spans="6:16">
      <c r="F10526" s="76"/>
      <c r="G10526" s="117"/>
      <c r="I10526" s="81"/>
      <c r="L10526" s="117"/>
      <c r="P10526" s="81"/>
    </row>
    <row r="10527" spans="6:16">
      <c r="F10527" s="76"/>
      <c r="G10527" s="117"/>
      <c r="I10527" s="81"/>
      <c r="L10527" s="117"/>
      <c r="P10527" s="81"/>
    </row>
    <row r="10528" spans="6:16">
      <c r="F10528" s="76"/>
      <c r="G10528" s="117"/>
      <c r="I10528" s="81"/>
      <c r="L10528" s="117"/>
      <c r="P10528" s="81"/>
    </row>
    <row r="10529" spans="6:16">
      <c r="F10529" s="76"/>
      <c r="G10529" s="117"/>
      <c r="I10529" s="81"/>
      <c r="L10529" s="117"/>
      <c r="P10529" s="81"/>
    </row>
    <row r="10530" spans="6:16">
      <c r="F10530" s="76"/>
      <c r="G10530" s="117"/>
      <c r="I10530" s="81"/>
      <c r="L10530" s="117"/>
      <c r="P10530" s="81"/>
    </row>
    <row r="10531" spans="6:16">
      <c r="F10531" s="76"/>
      <c r="G10531" s="117"/>
      <c r="I10531" s="81"/>
      <c r="L10531" s="117"/>
      <c r="P10531" s="81"/>
    </row>
    <row r="10532" spans="6:16">
      <c r="F10532" s="76"/>
      <c r="G10532" s="117"/>
      <c r="I10532" s="81"/>
      <c r="L10532" s="117"/>
      <c r="P10532" s="81"/>
    </row>
    <row r="10533" spans="6:16">
      <c r="F10533" s="76"/>
      <c r="G10533" s="117"/>
      <c r="I10533" s="81"/>
      <c r="L10533" s="117"/>
      <c r="P10533" s="81"/>
    </row>
    <row r="10534" spans="6:16">
      <c r="F10534" s="76"/>
      <c r="G10534" s="117"/>
      <c r="I10534" s="81"/>
      <c r="L10534" s="117"/>
      <c r="P10534" s="81"/>
    </row>
    <row r="10535" spans="6:16">
      <c r="F10535" s="76"/>
      <c r="G10535" s="117"/>
      <c r="I10535" s="81"/>
      <c r="L10535" s="117"/>
      <c r="P10535" s="81"/>
    </row>
    <row r="10536" spans="6:16">
      <c r="F10536" s="76"/>
      <c r="G10536" s="117"/>
      <c r="I10536" s="81"/>
      <c r="L10536" s="117"/>
      <c r="P10536" s="81"/>
    </row>
    <row r="10537" spans="6:16">
      <c r="F10537" s="76"/>
      <c r="G10537" s="117"/>
      <c r="I10537" s="81"/>
      <c r="L10537" s="117"/>
      <c r="P10537" s="81"/>
    </row>
    <row r="10538" spans="6:16">
      <c r="F10538" s="76"/>
      <c r="G10538" s="117"/>
      <c r="I10538" s="81"/>
      <c r="L10538" s="117"/>
      <c r="P10538" s="81"/>
    </row>
    <row r="10539" spans="6:16">
      <c r="F10539" s="76"/>
      <c r="G10539" s="117"/>
      <c r="I10539" s="81"/>
      <c r="L10539" s="117"/>
      <c r="P10539" s="81"/>
    </row>
    <row r="10540" spans="6:16">
      <c r="F10540" s="76"/>
      <c r="G10540" s="117"/>
      <c r="I10540" s="81"/>
      <c r="L10540" s="117"/>
      <c r="P10540" s="81"/>
    </row>
    <row r="10541" spans="6:16">
      <c r="F10541" s="76"/>
      <c r="G10541" s="117"/>
      <c r="I10541" s="81"/>
      <c r="L10541" s="117"/>
      <c r="P10541" s="81"/>
    </row>
    <row r="10542" spans="6:16">
      <c r="F10542" s="76"/>
      <c r="G10542" s="117"/>
      <c r="I10542" s="81"/>
      <c r="L10542" s="117"/>
      <c r="P10542" s="81"/>
    </row>
    <row r="10543" spans="6:16">
      <c r="F10543" s="76"/>
      <c r="G10543" s="117"/>
      <c r="I10543" s="81"/>
      <c r="L10543" s="117"/>
      <c r="P10543" s="81"/>
    </row>
    <row r="10544" spans="6:16">
      <c r="F10544" s="76"/>
      <c r="G10544" s="117"/>
      <c r="I10544" s="81"/>
      <c r="L10544" s="117"/>
      <c r="P10544" s="81"/>
    </row>
    <row r="10545" spans="6:16">
      <c r="F10545" s="76"/>
      <c r="G10545" s="117"/>
      <c r="I10545" s="81"/>
      <c r="L10545" s="117"/>
      <c r="P10545" s="81"/>
    </row>
    <row r="10546" spans="6:16">
      <c r="F10546" s="76"/>
      <c r="G10546" s="117"/>
      <c r="I10546" s="81"/>
      <c r="L10546" s="117"/>
      <c r="P10546" s="81"/>
    </row>
    <row r="10547" spans="6:16">
      <c r="F10547" s="76"/>
      <c r="G10547" s="117"/>
      <c r="I10547" s="81"/>
      <c r="L10547" s="117"/>
      <c r="P10547" s="81"/>
    </row>
    <row r="10548" spans="6:16">
      <c r="F10548" s="76"/>
      <c r="G10548" s="117"/>
      <c r="I10548" s="81"/>
      <c r="L10548" s="117"/>
      <c r="P10548" s="81"/>
    </row>
    <row r="10549" spans="6:16">
      <c r="F10549" s="76"/>
      <c r="G10549" s="117"/>
      <c r="I10549" s="81"/>
      <c r="L10549" s="117"/>
      <c r="P10549" s="81"/>
    </row>
    <row r="10550" spans="6:16">
      <c r="F10550" s="76"/>
      <c r="G10550" s="117"/>
      <c r="I10550" s="81"/>
      <c r="L10550" s="117"/>
      <c r="P10550" s="81"/>
    </row>
    <row r="10551" spans="6:16">
      <c r="F10551" s="76"/>
      <c r="G10551" s="117"/>
      <c r="I10551" s="81"/>
      <c r="L10551" s="117"/>
      <c r="P10551" s="81"/>
    </row>
    <row r="10552" spans="6:16">
      <c r="F10552" s="76"/>
      <c r="G10552" s="117"/>
      <c r="I10552" s="81"/>
      <c r="L10552" s="117"/>
      <c r="P10552" s="81"/>
    </row>
    <row r="10553" spans="6:16">
      <c r="F10553" s="76"/>
      <c r="G10553" s="117"/>
      <c r="I10553" s="81"/>
      <c r="L10553" s="117"/>
      <c r="P10553" s="81"/>
    </row>
    <row r="10554" spans="6:16">
      <c r="F10554" s="76"/>
      <c r="G10554" s="117"/>
      <c r="I10554" s="81"/>
      <c r="L10554" s="117"/>
      <c r="P10554" s="81"/>
    </row>
    <row r="10555" spans="6:16">
      <c r="F10555" s="76"/>
      <c r="G10555" s="117"/>
      <c r="I10555" s="81"/>
      <c r="L10555" s="117"/>
      <c r="P10555" s="81"/>
    </row>
    <row r="10556" spans="6:16">
      <c r="F10556" s="76"/>
      <c r="G10556" s="117"/>
      <c r="I10556" s="81"/>
      <c r="L10556" s="117"/>
      <c r="P10556" s="81"/>
    </row>
    <row r="10557" spans="6:16">
      <c r="F10557" s="76"/>
      <c r="G10557" s="117"/>
      <c r="I10557" s="81"/>
      <c r="L10557" s="117"/>
      <c r="P10557" s="81"/>
    </row>
    <row r="10558" spans="6:16">
      <c r="F10558" s="76"/>
      <c r="G10558" s="117"/>
      <c r="I10558" s="81"/>
      <c r="L10558" s="117"/>
      <c r="P10558" s="81"/>
    </row>
    <row r="10559" spans="6:16">
      <c r="F10559" s="76"/>
      <c r="G10559" s="117"/>
      <c r="I10559" s="81"/>
      <c r="L10559" s="117"/>
      <c r="P10559" s="81"/>
    </row>
    <row r="10560" spans="6:16">
      <c r="F10560" s="76"/>
      <c r="G10560" s="117"/>
      <c r="I10560" s="81"/>
      <c r="L10560" s="117"/>
      <c r="P10560" s="81"/>
    </row>
    <row r="10561" spans="6:16">
      <c r="F10561" s="76"/>
      <c r="G10561" s="117"/>
      <c r="I10561" s="81"/>
      <c r="L10561" s="117"/>
      <c r="P10561" s="81"/>
    </row>
    <row r="10562" spans="6:16">
      <c r="F10562" s="76"/>
      <c r="G10562" s="117"/>
      <c r="I10562" s="81"/>
      <c r="L10562" s="117"/>
      <c r="P10562" s="81"/>
    </row>
    <row r="10563" spans="6:16">
      <c r="F10563" s="76"/>
      <c r="G10563" s="117"/>
      <c r="I10563" s="81"/>
      <c r="L10563" s="117"/>
      <c r="P10563" s="81"/>
    </row>
    <row r="10564" spans="6:16">
      <c r="F10564" s="76"/>
      <c r="G10564" s="117"/>
      <c r="I10564" s="81"/>
      <c r="L10564" s="117"/>
      <c r="P10564" s="81"/>
    </row>
    <row r="10565" spans="6:16">
      <c r="F10565" s="76"/>
      <c r="G10565" s="117"/>
      <c r="I10565" s="81"/>
      <c r="L10565" s="117"/>
      <c r="P10565" s="81"/>
    </row>
    <row r="10566" spans="6:16">
      <c r="F10566" s="76"/>
      <c r="G10566" s="117"/>
      <c r="I10566" s="81"/>
      <c r="L10566" s="117"/>
      <c r="P10566" s="81"/>
    </row>
    <row r="10567" spans="6:16">
      <c r="F10567" s="76"/>
      <c r="G10567" s="117"/>
      <c r="I10567" s="81"/>
      <c r="L10567" s="117"/>
      <c r="P10567" s="81"/>
    </row>
    <row r="10568" spans="6:16">
      <c r="F10568" s="76"/>
      <c r="G10568" s="117"/>
      <c r="I10568" s="81"/>
      <c r="L10568" s="117"/>
      <c r="P10568" s="81"/>
    </row>
    <row r="10569" spans="6:16">
      <c r="F10569" s="76"/>
      <c r="G10569" s="117"/>
      <c r="I10569" s="81"/>
      <c r="L10569" s="117"/>
      <c r="P10569" s="81"/>
    </row>
    <row r="10570" spans="6:16">
      <c r="F10570" s="76"/>
      <c r="G10570" s="117"/>
      <c r="I10570" s="81"/>
      <c r="L10570" s="117"/>
      <c r="P10570" s="81"/>
    </row>
    <row r="10571" spans="6:16">
      <c r="F10571" s="76"/>
      <c r="G10571" s="117"/>
      <c r="I10571" s="81"/>
      <c r="L10571" s="117"/>
      <c r="P10571" s="81"/>
    </row>
    <row r="10572" spans="6:16">
      <c r="F10572" s="76"/>
      <c r="G10572" s="117"/>
      <c r="I10572" s="81"/>
      <c r="L10572" s="117"/>
      <c r="P10572" s="81"/>
    </row>
    <row r="10573" spans="6:16">
      <c r="F10573" s="76"/>
      <c r="G10573" s="117"/>
      <c r="I10573" s="81"/>
      <c r="L10573" s="117"/>
      <c r="P10573" s="81"/>
    </row>
    <row r="10574" spans="6:16">
      <c r="F10574" s="76"/>
      <c r="G10574" s="117"/>
      <c r="I10574" s="81"/>
      <c r="L10574" s="117"/>
      <c r="P10574" s="81"/>
    </row>
    <row r="10575" spans="6:16">
      <c r="F10575" s="76"/>
      <c r="G10575" s="117"/>
      <c r="I10575" s="81"/>
      <c r="L10575" s="117"/>
      <c r="P10575" s="81"/>
    </row>
    <row r="10576" spans="6:16">
      <c r="F10576" s="76"/>
      <c r="G10576" s="117"/>
      <c r="I10576" s="81"/>
      <c r="L10576" s="117"/>
      <c r="P10576" s="81"/>
    </row>
    <row r="10577" spans="6:16">
      <c r="F10577" s="76"/>
      <c r="G10577" s="117"/>
      <c r="I10577" s="81"/>
      <c r="L10577" s="117"/>
      <c r="P10577" s="81"/>
    </row>
    <row r="10578" spans="6:16">
      <c r="F10578" s="76"/>
      <c r="G10578" s="117"/>
      <c r="I10578" s="81"/>
      <c r="L10578" s="117"/>
      <c r="P10578" s="81"/>
    </row>
    <row r="10579" spans="6:16">
      <c r="F10579" s="76"/>
      <c r="G10579" s="117"/>
      <c r="I10579" s="81"/>
      <c r="L10579" s="117"/>
      <c r="P10579" s="81"/>
    </row>
    <row r="10580" spans="6:16">
      <c r="F10580" s="76"/>
      <c r="G10580" s="117"/>
      <c r="I10580" s="81"/>
      <c r="L10580" s="117"/>
      <c r="P10580" s="81"/>
    </row>
    <row r="10581" spans="6:16">
      <c r="F10581" s="76"/>
      <c r="G10581" s="117"/>
      <c r="I10581" s="81"/>
      <c r="L10581" s="117"/>
      <c r="P10581" s="81"/>
    </row>
    <row r="10582" spans="6:16">
      <c r="F10582" s="76"/>
      <c r="G10582" s="117"/>
      <c r="I10582" s="81"/>
      <c r="L10582" s="117"/>
      <c r="P10582" s="81"/>
    </row>
    <row r="10583" spans="6:16">
      <c r="F10583" s="76"/>
      <c r="G10583" s="117"/>
      <c r="I10583" s="81"/>
      <c r="L10583" s="117"/>
      <c r="P10583" s="81"/>
    </row>
    <row r="10584" spans="6:16">
      <c r="F10584" s="76"/>
      <c r="G10584" s="117"/>
      <c r="I10584" s="81"/>
      <c r="L10584" s="117"/>
      <c r="P10584" s="81"/>
    </row>
    <row r="10585" spans="6:16">
      <c r="F10585" s="76"/>
      <c r="G10585" s="117"/>
      <c r="I10585" s="81"/>
      <c r="L10585" s="117"/>
      <c r="P10585" s="81"/>
    </row>
    <row r="10586" spans="6:16">
      <c r="F10586" s="76"/>
      <c r="G10586" s="117"/>
      <c r="I10586" s="81"/>
      <c r="L10586" s="117"/>
      <c r="P10586" s="81"/>
    </row>
    <row r="10587" spans="6:16">
      <c r="F10587" s="76"/>
      <c r="G10587" s="117"/>
      <c r="I10587" s="81"/>
      <c r="L10587" s="117"/>
      <c r="P10587" s="81"/>
    </row>
    <row r="10588" spans="6:16">
      <c r="F10588" s="76"/>
      <c r="G10588" s="117"/>
      <c r="I10588" s="81"/>
      <c r="L10588" s="117"/>
      <c r="P10588" s="81"/>
    </row>
    <row r="10589" spans="6:16">
      <c r="F10589" s="76"/>
      <c r="G10589" s="117"/>
      <c r="I10589" s="81"/>
      <c r="L10589" s="117"/>
      <c r="P10589" s="81"/>
    </row>
    <row r="10590" spans="6:16">
      <c r="F10590" s="76"/>
      <c r="G10590" s="117"/>
      <c r="I10590" s="81"/>
      <c r="L10590" s="117"/>
      <c r="P10590" s="81"/>
    </row>
    <row r="10591" spans="6:16">
      <c r="F10591" s="76"/>
      <c r="G10591" s="117"/>
      <c r="I10591" s="81"/>
      <c r="L10591" s="117"/>
      <c r="P10591" s="81"/>
    </row>
    <row r="10592" spans="6:16">
      <c r="F10592" s="76"/>
      <c r="G10592" s="117"/>
      <c r="I10592" s="81"/>
      <c r="L10592" s="117"/>
      <c r="P10592" s="81"/>
    </row>
    <row r="10593" spans="6:16">
      <c r="F10593" s="76"/>
      <c r="G10593" s="117"/>
      <c r="I10593" s="81"/>
      <c r="L10593" s="117"/>
      <c r="P10593" s="81"/>
    </row>
    <row r="10594" spans="6:16">
      <c r="F10594" s="76"/>
      <c r="G10594" s="117"/>
      <c r="I10594" s="81"/>
      <c r="L10594" s="117"/>
      <c r="P10594" s="81"/>
    </row>
    <row r="10595" spans="6:16">
      <c r="F10595" s="76"/>
      <c r="G10595" s="117"/>
      <c r="I10595" s="81"/>
      <c r="L10595" s="117"/>
      <c r="P10595" s="81"/>
    </row>
    <row r="10596" spans="6:16">
      <c r="F10596" s="76"/>
      <c r="G10596" s="117"/>
      <c r="I10596" s="81"/>
      <c r="L10596" s="117"/>
      <c r="P10596" s="81"/>
    </row>
    <row r="10597" spans="6:16">
      <c r="F10597" s="76"/>
      <c r="G10597" s="117"/>
      <c r="I10597" s="81"/>
      <c r="L10597" s="117"/>
      <c r="P10597" s="81"/>
    </row>
    <row r="10598" spans="6:16">
      <c r="F10598" s="76"/>
      <c r="G10598" s="117"/>
      <c r="I10598" s="81"/>
      <c r="L10598" s="117"/>
      <c r="P10598" s="81"/>
    </row>
    <row r="10599" spans="6:16">
      <c r="F10599" s="76"/>
      <c r="G10599" s="117"/>
      <c r="I10599" s="81"/>
      <c r="L10599" s="117"/>
      <c r="P10599" s="81"/>
    </row>
    <row r="10600" spans="6:16">
      <c r="F10600" s="76"/>
      <c r="G10600" s="117"/>
      <c r="I10600" s="81"/>
      <c r="L10600" s="117"/>
      <c r="P10600" s="81"/>
    </row>
    <row r="10601" spans="6:16">
      <c r="F10601" s="76"/>
      <c r="G10601" s="117"/>
      <c r="I10601" s="81"/>
      <c r="L10601" s="117"/>
      <c r="P10601" s="81"/>
    </row>
    <row r="10602" spans="6:16">
      <c r="F10602" s="76"/>
      <c r="G10602" s="117"/>
      <c r="I10602" s="81"/>
      <c r="L10602" s="117"/>
      <c r="P10602" s="81"/>
    </row>
    <row r="10603" spans="6:16">
      <c r="F10603" s="76"/>
      <c r="G10603" s="117"/>
      <c r="I10603" s="81"/>
      <c r="L10603" s="117"/>
      <c r="P10603" s="81"/>
    </row>
    <row r="10604" spans="6:16">
      <c r="F10604" s="76"/>
      <c r="G10604" s="117"/>
      <c r="I10604" s="81"/>
      <c r="L10604" s="117"/>
      <c r="P10604" s="81"/>
    </row>
    <row r="10605" spans="6:16">
      <c r="F10605" s="76"/>
      <c r="G10605" s="117"/>
      <c r="I10605" s="81"/>
      <c r="L10605" s="117"/>
      <c r="P10605" s="81"/>
    </row>
    <row r="10606" spans="6:16">
      <c r="F10606" s="76"/>
      <c r="G10606" s="117"/>
      <c r="I10606" s="81"/>
      <c r="L10606" s="117"/>
      <c r="P10606" s="81"/>
    </row>
    <row r="10607" spans="6:16">
      <c r="F10607" s="76"/>
      <c r="G10607" s="117"/>
      <c r="I10607" s="81"/>
      <c r="L10607" s="117"/>
      <c r="P10607" s="81"/>
    </row>
    <row r="10608" spans="6:16">
      <c r="F10608" s="76"/>
      <c r="G10608" s="117"/>
      <c r="I10608" s="81"/>
      <c r="L10608" s="117"/>
      <c r="P10608" s="81"/>
    </row>
    <row r="10609" spans="6:16">
      <c r="F10609" s="76"/>
      <c r="G10609" s="117"/>
      <c r="I10609" s="81"/>
      <c r="L10609" s="117"/>
      <c r="P10609" s="81"/>
    </row>
    <row r="10610" spans="6:16">
      <c r="F10610" s="76"/>
      <c r="G10610" s="117"/>
      <c r="I10610" s="81"/>
      <c r="L10610" s="117"/>
      <c r="P10610" s="81"/>
    </row>
    <row r="10611" spans="6:16">
      <c r="F10611" s="76"/>
      <c r="G10611" s="117"/>
      <c r="I10611" s="81"/>
      <c r="L10611" s="117"/>
      <c r="P10611" s="81"/>
    </row>
    <row r="10612" spans="6:16">
      <c r="F10612" s="76"/>
      <c r="G10612" s="117"/>
      <c r="I10612" s="81"/>
      <c r="L10612" s="117"/>
      <c r="P10612" s="81"/>
    </row>
    <row r="10613" spans="6:16">
      <c r="F10613" s="76"/>
      <c r="G10613" s="117"/>
      <c r="I10613" s="81"/>
      <c r="L10613" s="117"/>
      <c r="P10613" s="81"/>
    </row>
    <row r="10614" spans="6:16">
      <c r="F10614" s="76"/>
      <c r="G10614" s="117"/>
      <c r="I10614" s="81"/>
      <c r="L10614" s="117"/>
      <c r="P10614" s="81"/>
    </row>
    <row r="10615" spans="6:16">
      <c r="F10615" s="76"/>
      <c r="G10615" s="117"/>
      <c r="I10615" s="81"/>
      <c r="L10615" s="117"/>
      <c r="P10615" s="81"/>
    </row>
    <row r="10616" spans="6:16">
      <c r="F10616" s="76"/>
      <c r="G10616" s="117"/>
      <c r="I10616" s="81"/>
      <c r="L10616" s="117"/>
      <c r="P10616" s="81"/>
    </row>
    <row r="10617" spans="6:16">
      <c r="F10617" s="76"/>
      <c r="G10617" s="117"/>
      <c r="I10617" s="81"/>
      <c r="L10617" s="117"/>
      <c r="P10617" s="81"/>
    </row>
    <row r="10618" spans="6:16">
      <c r="F10618" s="76"/>
      <c r="G10618" s="117"/>
      <c r="I10618" s="81"/>
      <c r="L10618" s="117"/>
      <c r="P10618" s="81"/>
    </row>
    <row r="10619" spans="6:16">
      <c r="F10619" s="76"/>
      <c r="G10619" s="117"/>
      <c r="I10619" s="81"/>
      <c r="L10619" s="117"/>
      <c r="P10619" s="81"/>
    </row>
    <row r="10620" spans="6:16">
      <c r="F10620" s="76"/>
      <c r="G10620" s="117"/>
      <c r="I10620" s="81"/>
      <c r="L10620" s="117"/>
      <c r="P10620" s="81"/>
    </row>
    <row r="10621" spans="6:16">
      <c r="F10621" s="76"/>
      <c r="G10621" s="117"/>
      <c r="I10621" s="81"/>
      <c r="L10621" s="117"/>
      <c r="P10621" s="81"/>
    </row>
    <row r="10622" spans="6:16">
      <c r="F10622" s="76"/>
      <c r="G10622" s="117"/>
      <c r="I10622" s="81"/>
      <c r="L10622" s="117"/>
      <c r="P10622" s="81"/>
    </row>
    <row r="10623" spans="6:16">
      <c r="F10623" s="76"/>
      <c r="G10623" s="117"/>
      <c r="I10623" s="81"/>
      <c r="L10623" s="117"/>
      <c r="P10623" s="81"/>
    </row>
    <row r="10624" spans="6:16">
      <c r="F10624" s="76"/>
      <c r="G10624" s="117"/>
      <c r="I10624" s="81"/>
      <c r="L10624" s="117"/>
      <c r="P10624" s="81"/>
    </row>
    <row r="10625" spans="6:16">
      <c r="F10625" s="76"/>
      <c r="G10625" s="117"/>
      <c r="I10625" s="81"/>
      <c r="L10625" s="117"/>
      <c r="P10625" s="81"/>
    </row>
    <row r="10626" spans="6:16">
      <c r="F10626" s="76"/>
      <c r="G10626" s="117"/>
      <c r="I10626" s="81"/>
      <c r="L10626" s="117"/>
      <c r="P10626" s="81"/>
    </row>
    <row r="10627" spans="6:16">
      <c r="F10627" s="76"/>
      <c r="G10627" s="117"/>
      <c r="I10627" s="81"/>
      <c r="L10627" s="117"/>
      <c r="P10627" s="81"/>
    </row>
    <row r="10628" spans="6:16">
      <c r="F10628" s="76"/>
      <c r="G10628" s="117"/>
      <c r="I10628" s="81"/>
      <c r="L10628" s="117"/>
      <c r="P10628" s="81"/>
    </row>
    <row r="10629" spans="6:16">
      <c r="F10629" s="76"/>
      <c r="G10629" s="117"/>
      <c r="I10629" s="81"/>
      <c r="L10629" s="117"/>
      <c r="P10629" s="81"/>
    </row>
    <row r="10630" spans="6:16">
      <c r="F10630" s="76"/>
      <c r="G10630" s="117"/>
      <c r="I10630" s="81"/>
      <c r="L10630" s="117"/>
      <c r="P10630" s="81"/>
    </row>
    <row r="10631" spans="6:16">
      <c r="F10631" s="76"/>
      <c r="G10631" s="117"/>
      <c r="I10631" s="81"/>
      <c r="L10631" s="117"/>
      <c r="P10631" s="81"/>
    </row>
    <row r="10632" spans="6:16">
      <c r="F10632" s="76"/>
      <c r="G10632" s="117"/>
      <c r="I10632" s="81"/>
      <c r="L10632" s="117"/>
      <c r="P10632" s="81"/>
    </row>
    <row r="10633" spans="6:16">
      <c r="F10633" s="76"/>
      <c r="G10633" s="117"/>
      <c r="I10633" s="81"/>
      <c r="L10633" s="117"/>
      <c r="P10633" s="81"/>
    </row>
    <row r="10634" spans="6:16">
      <c r="F10634" s="76"/>
      <c r="G10634" s="117"/>
      <c r="I10634" s="81"/>
      <c r="L10634" s="117"/>
      <c r="P10634" s="81"/>
    </row>
    <row r="10635" spans="6:16">
      <c r="F10635" s="76"/>
      <c r="G10635" s="117"/>
      <c r="I10635" s="81"/>
      <c r="L10635" s="117"/>
      <c r="P10635" s="81"/>
    </row>
    <row r="10636" spans="6:16">
      <c r="F10636" s="76"/>
      <c r="G10636" s="117"/>
      <c r="I10636" s="81"/>
      <c r="L10636" s="117"/>
      <c r="P10636" s="81"/>
    </row>
    <row r="10637" spans="6:16">
      <c r="F10637" s="76"/>
      <c r="G10637" s="117"/>
      <c r="I10637" s="81"/>
      <c r="L10637" s="117"/>
      <c r="P10637" s="81"/>
    </row>
    <row r="10638" spans="6:16">
      <c r="F10638" s="76"/>
      <c r="G10638" s="117"/>
      <c r="I10638" s="81"/>
      <c r="L10638" s="117"/>
      <c r="P10638" s="81"/>
    </row>
    <row r="10639" spans="6:16">
      <c r="F10639" s="76"/>
      <c r="G10639" s="117"/>
      <c r="I10639" s="81"/>
      <c r="L10639" s="117"/>
      <c r="P10639" s="81"/>
    </row>
    <row r="10640" spans="6:16">
      <c r="F10640" s="76"/>
      <c r="G10640" s="117"/>
      <c r="I10640" s="81"/>
      <c r="L10640" s="117"/>
      <c r="P10640" s="81"/>
    </row>
    <row r="10641" spans="6:16">
      <c r="F10641" s="76"/>
      <c r="G10641" s="117"/>
      <c r="I10641" s="81"/>
      <c r="L10641" s="117"/>
      <c r="P10641" s="81"/>
    </row>
    <row r="10642" spans="6:16">
      <c r="F10642" s="76"/>
      <c r="G10642" s="117"/>
      <c r="I10642" s="81"/>
      <c r="L10642" s="117"/>
      <c r="P10642" s="81"/>
    </row>
    <row r="10643" spans="6:16">
      <c r="F10643" s="76"/>
      <c r="G10643" s="117"/>
      <c r="I10643" s="81"/>
      <c r="L10643" s="117"/>
      <c r="P10643" s="81"/>
    </row>
    <row r="10644" spans="6:16">
      <c r="F10644" s="76"/>
      <c r="G10644" s="117"/>
      <c r="I10644" s="81"/>
      <c r="L10644" s="117"/>
      <c r="P10644" s="81"/>
    </row>
    <row r="10645" spans="6:16">
      <c r="F10645" s="76"/>
      <c r="G10645" s="117"/>
      <c r="I10645" s="81"/>
      <c r="L10645" s="117"/>
      <c r="P10645" s="81"/>
    </row>
    <row r="10646" spans="6:16">
      <c r="F10646" s="76"/>
      <c r="G10646" s="117"/>
      <c r="I10646" s="81"/>
      <c r="L10646" s="117"/>
      <c r="P10646" s="81"/>
    </row>
    <row r="10647" spans="6:16">
      <c r="F10647" s="76"/>
      <c r="G10647" s="117"/>
      <c r="I10647" s="81"/>
      <c r="L10647" s="117"/>
      <c r="P10647" s="81"/>
    </row>
    <row r="10648" spans="6:16">
      <c r="F10648" s="76"/>
      <c r="G10648" s="117"/>
      <c r="I10648" s="81"/>
      <c r="L10648" s="117"/>
      <c r="P10648" s="81"/>
    </row>
    <row r="10649" spans="6:16">
      <c r="F10649" s="76"/>
      <c r="G10649" s="117"/>
      <c r="I10649" s="81"/>
      <c r="L10649" s="117"/>
      <c r="P10649" s="81"/>
    </row>
    <row r="10650" spans="6:16">
      <c r="F10650" s="76"/>
      <c r="G10650" s="117"/>
      <c r="I10650" s="81"/>
      <c r="L10650" s="117"/>
      <c r="P10650" s="81"/>
    </row>
    <row r="10651" spans="6:16">
      <c r="F10651" s="76"/>
      <c r="G10651" s="117"/>
      <c r="I10651" s="81"/>
      <c r="L10651" s="117"/>
      <c r="P10651" s="81"/>
    </row>
    <row r="10652" spans="6:16">
      <c r="F10652" s="76"/>
      <c r="G10652" s="117"/>
      <c r="I10652" s="81"/>
      <c r="L10652" s="117"/>
      <c r="P10652" s="81"/>
    </row>
    <row r="10653" spans="6:16">
      <c r="F10653" s="76"/>
      <c r="G10653" s="117"/>
      <c r="I10653" s="81"/>
      <c r="L10653" s="117"/>
      <c r="P10653" s="81"/>
    </row>
    <row r="10654" spans="6:16">
      <c r="F10654" s="76"/>
      <c r="G10654" s="117"/>
      <c r="I10654" s="81"/>
      <c r="L10654" s="117"/>
      <c r="P10654" s="81"/>
    </row>
    <row r="10655" spans="6:16">
      <c r="F10655" s="76"/>
      <c r="G10655" s="117"/>
      <c r="I10655" s="81"/>
      <c r="L10655" s="117"/>
      <c r="P10655" s="81"/>
    </row>
    <row r="10656" spans="6:16">
      <c r="F10656" s="76"/>
      <c r="G10656" s="117"/>
      <c r="I10656" s="81"/>
      <c r="L10656" s="117"/>
      <c r="P10656" s="81"/>
    </row>
    <row r="10657" spans="6:16">
      <c r="F10657" s="76"/>
      <c r="G10657" s="117"/>
      <c r="I10657" s="81"/>
      <c r="L10657" s="117"/>
      <c r="P10657" s="81"/>
    </row>
    <row r="10658" spans="6:16">
      <c r="F10658" s="76"/>
      <c r="G10658" s="117"/>
      <c r="I10658" s="81"/>
      <c r="L10658" s="117"/>
      <c r="P10658" s="81"/>
    </row>
    <row r="10659" spans="6:16">
      <c r="F10659" s="76"/>
      <c r="G10659" s="117"/>
      <c r="I10659" s="81"/>
      <c r="L10659" s="117"/>
      <c r="P10659" s="81"/>
    </row>
    <row r="10660" spans="6:16">
      <c r="F10660" s="76"/>
      <c r="G10660" s="117"/>
      <c r="I10660" s="81"/>
      <c r="L10660" s="117"/>
      <c r="P10660" s="81"/>
    </row>
    <row r="10661" spans="6:16">
      <c r="F10661" s="76"/>
      <c r="G10661" s="117"/>
      <c r="I10661" s="81"/>
      <c r="L10661" s="117"/>
      <c r="P10661" s="81"/>
    </row>
    <row r="10662" spans="6:16">
      <c r="F10662" s="76"/>
      <c r="G10662" s="117"/>
      <c r="I10662" s="81"/>
      <c r="L10662" s="117"/>
      <c r="P10662" s="81"/>
    </row>
    <row r="10663" spans="6:16">
      <c r="F10663" s="76"/>
      <c r="G10663" s="117"/>
      <c r="I10663" s="81"/>
      <c r="L10663" s="117"/>
      <c r="P10663" s="81"/>
    </row>
    <row r="10664" spans="6:16">
      <c r="F10664" s="76"/>
      <c r="G10664" s="117"/>
      <c r="I10664" s="81"/>
      <c r="L10664" s="117"/>
      <c r="P10664" s="81"/>
    </row>
    <row r="10665" spans="6:16">
      <c r="F10665" s="76"/>
      <c r="G10665" s="117"/>
      <c r="I10665" s="81"/>
      <c r="L10665" s="117"/>
      <c r="P10665" s="81"/>
    </row>
    <row r="10666" spans="6:16">
      <c r="F10666" s="76"/>
      <c r="G10666" s="117"/>
      <c r="I10666" s="81"/>
      <c r="L10666" s="117"/>
      <c r="P10666" s="81"/>
    </row>
    <row r="10667" spans="6:16">
      <c r="F10667" s="76"/>
      <c r="G10667" s="117"/>
      <c r="I10667" s="81"/>
      <c r="L10667" s="117"/>
      <c r="P10667" s="81"/>
    </row>
    <row r="10668" spans="6:16">
      <c r="F10668" s="76"/>
      <c r="G10668" s="117"/>
      <c r="I10668" s="81"/>
      <c r="L10668" s="117"/>
      <c r="P10668" s="81"/>
    </row>
    <row r="10669" spans="6:16">
      <c r="F10669" s="76"/>
      <c r="G10669" s="117"/>
      <c r="I10669" s="81"/>
      <c r="L10669" s="117"/>
      <c r="P10669" s="81"/>
    </row>
    <row r="10670" spans="6:16">
      <c r="F10670" s="76"/>
      <c r="G10670" s="117"/>
      <c r="I10670" s="81"/>
      <c r="L10670" s="117"/>
      <c r="P10670" s="81"/>
    </row>
    <row r="10671" spans="6:16">
      <c r="F10671" s="76"/>
      <c r="G10671" s="117"/>
      <c r="I10671" s="81"/>
      <c r="L10671" s="117"/>
      <c r="P10671" s="81"/>
    </row>
    <row r="10672" spans="6:16">
      <c r="F10672" s="76"/>
      <c r="G10672" s="117"/>
      <c r="I10672" s="81"/>
      <c r="L10672" s="117"/>
      <c r="P10672" s="81"/>
    </row>
    <row r="10673" spans="6:16">
      <c r="F10673" s="76"/>
      <c r="G10673" s="117"/>
      <c r="I10673" s="81"/>
      <c r="L10673" s="117"/>
      <c r="P10673" s="81"/>
    </row>
    <row r="10674" spans="6:16">
      <c r="F10674" s="76"/>
      <c r="G10674" s="117"/>
      <c r="I10674" s="81"/>
      <c r="L10674" s="117"/>
      <c r="P10674" s="81"/>
    </row>
    <row r="10675" spans="6:16">
      <c r="F10675" s="76"/>
      <c r="G10675" s="117"/>
      <c r="I10675" s="81"/>
      <c r="L10675" s="117"/>
      <c r="P10675" s="81"/>
    </row>
    <row r="10676" spans="6:16">
      <c r="F10676" s="76"/>
      <c r="G10676" s="117"/>
      <c r="I10676" s="81"/>
      <c r="L10676" s="117"/>
      <c r="P10676" s="81"/>
    </row>
    <row r="10677" spans="6:16">
      <c r="F10677" s="76"/>
      <c r="G10677" s="117"/>
      <c r="I10677" s="81"/>
      <c r="L10677" s="117"/>
      <c r="P10677" s="81"/>
    </row>
    <row r="10678" spans="6:16">
      <c r="F10678" s="76"/>
      <c r="G10678" s="117"/>
      <c r="I10678" s="81"/>
      <c r="L10678" s="117"/>
      <c r="P10678" s="81"/>
    </row>
    <row r="10679" spans="6:16">
      <c r="F10679" s="76"/>
      <c r="G10679" s="117"/>
      <c r="I10679" s="81"/>
      <c r="L10679" s="117"/>
      <c r="P10679" s="81"/>
    </row>
    <row r="10680" spans="6:16">
      <c r="F10680" s="76"/>
      <c r="G10680" s="117"/>
      <c r="I10680" s="81"/>
      <c r="L10680" s="117"/>
      <c r="P10680" s="81"/>
    </row>
    <row r="10681" spans="6:16">
      <c r="F10681" s="76"/>
      <c r="G10681" s="117"/>
      <c r="I10681" s="81"/>
      <c r="L10681" s="117"/>
      <c r="P10681" s="81"/>
    </row>
    <row r="10682" spans="6:16">
      <c r="F10682" s="76"/>
      <c r="G10682" s="117"/>
      <c r="I10682" s="81"/>
      <c r="L10682" s="117"/>
      <c r="P10682" s="81"/>
    </row>
    <row r="10683" spans="6:16">
      <c r="F10683" s="76"/>
      <c r="G10683" s="117"/>
      <c r="I10683" s="81"/>
      <c r="L10683" s="117"/>
      <c r="P10683" s="81"/>
    </row>
    <row r="10684" spans="6:16">
      <c r="F10684" s="76"/>
      <c r="G10684" s="117"/>
      <c r="I10684" s="81"/>
      <c r="L10684" s="117"/>
      <c r="P10684" s="81"/>
    </row>
    <row r="10685" spans="6:16">
      <c r="F10685" s="76"/>
      <c r="G10685" s="117"/>
      <c r="I10685" s="81"/>
      <c r="L10685" s="117"/>
      <c r="P10685" s="81"/>
    </row>
    <row r="10686" spans="6:16">
      <c r="F10686" s="76"/>
      <c r="G10686" s="117"/>
      <c r="I10686" s="81"/>
      <c r="L10686" s="117"/>
      <c r="P10686" s="81"/>
    </row>
    <row r="10687" spans="6:16">
      <c r="F10687" s="76"/>
      <c r="G10687" s="117"/>
      <c r="I10687" s="81"/>
      <c r="L10687" s="117"/>
      <c r="P10687" s="81"/>
    </row>
    <row r="10688" spans="6:16">
      <c r="F10688" s="76"/>
      <c r="G10688" s="117"/>
      <c r="I10688" s="81"/>
      <c r="L10688" s="117"/>
      <c r="P10688" s="81"/>
    </row>
    <row r="10689" spans="6:16">
      <c r="F10689" s="76"/>
      <c r="G10689" s="117"/>
      <c r="I10689" s="81"/>
      <c r="L10689" s="117"/>
      <c r="P10689" s="81"/>
    </row>
    <row r="10690" spans="6:16">
      <c r="F10690" s="76"/>
      <c r="G10690" s="117"/>
      <c r="I10690" s="81"/>
      <c r="L10690" s="117"/>
      <c r="P10690" s="81"/>
    </row>
    <row r="10691" spans="6:16">
      <c r="F10691" s="76"/>
      <c r="G10691" s="117"/>
      <c r="I10691" s="81"/>
      <c r="L10691" s="117"/>
      <c r="P10691" s="81"/>
    </row>
    <row r="10692" spans="6:16">
      <c r="F10692" s="76"/>
      <c r="G10692" s="117"/>
      <c r="I10692" s="81"/>
      <c r="L10692" s="117"/>
      <c r="P10692" s="81"/>
    </row>
    <row r="10693" spans="6:16">
      <c r="F10693" s="76"/>
      <c r="G10693" s="117"/>
      <c r="I10693" s="81"/>
      <c r="L10693" s="117"/>
      <c r="P10693" s="81"/>
    </row>
    <row r="10694" spans="6:16">
      <c r="F10694" s="76"/>
      <c r="G10694" s="117"/>
      <c r="I10694" s="81"/>
      <c r="L10694" s="117"/>
      <c r="P10694" s="81"/>
    </row>
    <row r="10695" spans="6:16">
      <c r="F10695" s="76"/>
      <c r="G10695" s="117"/>
      <c r="I10695" s="81"/>
      <c r="L10695" s="117"/>
      <c r="P10695" s="81"/>
    </row>
    <row r="10696" spans="6:16">
      <c r="F10696" s="76"/>
      <c r="G10696" s="117"/>
      <c r="I10696" s="81"/>
      <c r="L10696" s="117"/>
      <c r="P10696" s="81"/>
    </row>
    <row r="10697" spans="6:16">
      <c r="F10697" s="76"/>
      <c r="G10697" s="117"/>
      <c r="I10697" s="81"/>
      <c r="L10697" s="117"/>
      <c r="P10697" s="81"/>
    </row>
    <row r="10698" spans="6:16">
      <c r="F10698" s="76"/>
      <c r="G10698" s="117"/>
      <c r="I10698" s="81"/>
      <c r="L10698" s="117"/>
      <c r="P10698" s="81"/>
    </row>
    <row r="10699" spans="6:16">
      <c r="F10699" s="76"/>
      <c r="G10699" s="117"/>
      <c r="I10699" s="81"/>
      <c r="L10699" s="117"/>
      <c r="P10699" s="81"/>
    </row>
    <row r="10700" spans="6:16">
      <c r="F10700" s="76"/>
      <c r="G10700" s="117"/>
      <c r="I10700" s="81"/>
      <c r="L10700" s="117"/>
      <c r="P10700" s="81"/>
    </row>
    <row r="10701" spans="6:16">
      <c r="F10701" s="76"/>
      <c r="G10701" s="117"/>
      <c r="I10701" s="81"/>
      <c r="L10701" s="117"/>
      <c r="P10701" s="81"/>
    </row>
    <row r="10702" spans="6:16">
      <c r="F10702" s="76"/>
      <c r="G10702" s="117"/>
      <c r="I10702" s="81"/>
      <c r="L10702" s="117"/>
      <c r="P10702" s="81"/>
    </row>
    <row r="10703" spans="6:16">
      <c r="F10703" s="76"/>
      <c r="G10703" s="117"/>
      <c r="I10703" s="81"/>
      <c r="L10703" s="117"/>
      <c r="P10703" s="81"/>
    </row>
    <row r="10704" spans="6:16">
      <c r="F10704" s="76"/>
      <c r="G10704" s="117"/>
      <c r="I10704" s="81"/>
      <c r="L10704" s="117"/>
      <c r="P10704" s="81"/>
    </row>
    <row r="10705" spans="6:16">
      <c r="F10705" s="76"/>
      <c r="G10705" s="117"/>
      <c r="I10705" s="81"/>
      <c r="L10705" s="117"/>
      <c r="P10705" s="81"/>
    </row>
    <row r="10706" spans="6:16">
      <c r="F10706" s="76"/>
      <c r="G10706" s="117"/>
      <c r="I10706" s="81"/>
      <c r="L10706" s="117"/>
      <c r="P10706" s="81"/>
    </row>
    <row r="10707" spans="6:16">
      <c r="F10707" s="76"/>
      <c r="G10707" s="117"/>
      <c r="I10707" s="81"/>
      <c r="L10707" s="117"/>
      <c r="P10707" s="81"/>
    </row>
    <row r="10708" spans="6:16">
      <c r="F10708" s="76"/>
      <c r="G10708" s="117"/>
      <c r="I10708" s="81"/>
      <c r="L10708" s="117"/>
      <c r="P10708" s="81"/>
    </row>
    <row r="10709" spans="6:16">
      <c r="F10709" s="76"/>
      <c r="G10709" s="117"/>
      <c r="I10709" s="81"/>
      <c r="L10709" s="117"/>
      <c r="P10709" s="81"/>
    </row>
    <row r="10710" spans="6:16">
      <c r="F10710" s="76"/>
      <c r="G10710" s="117"/>
      <c r="I10710" s="81"/>
      <c r="L10710" s="117"/>
      <c r="P10710" s="81"/>
    </row>
    <row r="10711" spans="6:16">
      <c r="F10711" s="76"/>
      <c r="G10711" s="117"/>
      <c r="I10711" s="81"/>
      <c r="L10711" s="117"/>
      <c r="P10711" s="81"/>
    </row>
    <row r="10712" spans="6:16">
      <c r="F10712" s="76"/>
      <c r="G10712" s="117"/>
      <c r="I10712" s="81"/>
      <c r="L10712" s="117"/>
      <c r="P10712" s="81"/>
    </row>
    <row r="10713" spans="6:16">
      <c r="F10713" s="76"/>
      <c r="G10713" s="117"/>
      <c r="I10713" s="81"/>
      <c r="L10713" s="117"/>
      <c r="P10713" s="81"/>
    </row>
    <row r="10714" spans="6:16">
      <c r="F10714" s="76"/>
      <c r="G10714" s="117"/>
      <c r="I10714" s="81"/>
      <c r="L10714" s="117"/>
      <c r="P10714" s="81"/>
    </row>
    <row r="10715" spans="6:16">
      <c r="F10715" s="76"/>
      <c r="G10715" s="117"/>
      <c r="I10715" s="81"/>
      <c r="L10715" s="117"/>
      <c r="P10715" s="81"/>
    </row>
    <row r="10716" spans="6:16">
      <c r="F10716" s="76"/>
      <c r="G10716" s="117"/>
      <c r="I10716" s="81"/>
      <c r="L10716" s="117"/>
      <c r="P10716" s="81"/>
    </row>
    <row r="10717" spans="6:16">
      <c r="F10717" s="76"/>
      <c r="G10717" s="117"/>
      <c r="I10717" s="81"/>
      <c r="L10717" s="117"/>
      <c r="P10717" s="81"/>
    </row>
    <row r="10718" spans="6:16">
      <c r="F10718" s="76"/>
      <c r="G10718" s="117"/>
      <c r="I10718" s="81"/>
      <c r="L10718" s="117"/>
      <c r="P10718" s="81"/>
    </row>
    <row r="10719" spans="6:16">
      <c r="F10719" s="76"/>
      <c r="G10719" s="117"/>
      <c r="I10719" s="81"/>
      <c r="L10719" s="117"/>
      <c r="P10719" s="81"/>
    </row>
    <row r="10720" spans="6:16">
      <c r="F10720" s="76"/>
      <c r="G10720" s="117"/>
      <c r="I10720" s="81"/>
      <c r="L10720" s="117"/>
      <c r="P10720" s="81"/>
    </row>
    <row r="10721" spans="6:16">
      <c r="F10721" s="76"/>
      <c r="G10721" s="117"/>
      <c r="I10721" s="81"/>
      <c r="L10721" s="117"/>
      <c r="P10721" s="81"/>
    </row>
    <row r="10722" spans="6:16">
      <c r="F10722" s="76"/>
      <c r="G10722" s="117"/>
      <c r="I10722" s="81"/>
      <c r="L10722" s="117"/>
      <c r="P10722" s="81"/>
    </row>
    <row r="10723" spans="6:16">
      <c r="F10723" s="76"/>
      <c r="G10723" s="117"/>
      <c r="I10723" s="81"/>
      <c r="L10723" s="117"/>
      <c r="P10723" s="81"/>
    </row>
    <row r="10724" spans="6:16">
      <c r="F10724" s="76"/>
      <c r="G10724" s="117"/>
      <c r="I10724" s="81"/>
      <c r="L10724" s="117"/>
      <c r="P10724" s="81"/>
    </row>
    <row r="10725" spans="6:16">
      <c r="F10725" s="76"/>
      <c r="G10725" s="117"/>
      <c r="I10725" s="81"/>
      <c r="L10725" s="117"/>
      <c r="P10725" s="81"/>
    </row>
    <row r="10726" spans="6:16">
      <c r="F10726" s="76"/>
      <c r="G10726" s="117"/>
      <c r="I10726" s="81"/>
      <c r="L10726" s="117"/>
      <c r="P10726" s="81"/>
    </row>
    <row r="10727" spans="6:16">
      <c r="F10727" s="76"/>
      <c r="G10727" s="117"/>
      <c r="I10727" s="81"/>
      <c r="L10727" s="117"/>
      <c r="P10727" s="81"/>
    </row>
    <row r="10728" spans="6:16">
      <c r="F10728" s="76"/>
      <c r="G10728" s="117"/>
      <c r="I10728" s="81"/>
      <c r="L10728" s="117"/>
      <c r="P10728" s="81"/>
    </row>
    <row r="10729" spans="6:16">
      <c r="F10729" s="76"/>
      <c r="G10729" s="117"/>
      <c r="I10729" s="81"/>
      <c r="L10729" s="117"/>
      <c r="P10729" s="81"/>
    </row>
    <row r="10730" spans="6:16">
      <c r="F10730" s="76"/>
      <c r="G10730" s="117"/>
      <c r="I10730" s="81"/>
      <c r="L10730" s="117"/>
      <c r="P10730" s="81"/>
    </row>
    <row r="10731" spans="6:16">
      <c r="F10731" s="76"/>
      <c r="G10731" s="117"/>
      <c r="I10731" s="81"/>
      <c r="L10731" s="117"/>
      <c r="P10731" s="81"/>
    </row>
    <row r="10732" spans="6:16">
      <c r="F10732" s="76"/>
      <c r="G10732" s="117"/>
      <c r="I10732" s="81"/>
      <c r="L10732" s="117"/>
      <c r="P10732" s="81"/>
    </row>
    <row r="10733" spans="6:16">
      <c r="F10733" s="76"/>
      <c r="G10733" s="117"/>
      <c r="I10733" s="81"/>
      <c r="L10733" s="117"/>
      <c r="P10733" s="81"/>
    </row>
    <row r="10734" spans="6:16">
      <c r="F10734" s="76"/>
      <c r="G10734" s="117"/>
      <c r="I10734" s="81"/>
      <c r="L10734" s="117"/>
      <c r="P10734" s="81"/>
    </row>
    <row r="10735" spans="6:16">
      <c r="F10735" s="76"/>
      <c r="G10735" s="117"/>
      <c r="I10735" s="81"/>
      <c r="L10735" s="117"/>
      <c r="P10735" s="81"/>
    </row>
    <row r="10736" spans="6:16">
      <c r="F10736" s="76"/>
      <c r="G10736" s="117"/>
      <c r="I10736" s="81"/>
      <c r="L10736" s="117"/>
      <c r="P10736" s="81"/>
    </row>
    <row r="10737" spans="6:16">
      <c r="F10737" s="76"/>
      <c r="G10737" s="117"/>
      <c r="I10737" s="81"/>
      <c r="L10737" s="117"/>
      <c r="P10737" s="81"/>
    </row>
    <row r="10738" spans="6:16">
      <c r="F10738" s="76"/>
      <c r="G10738" s="117"/>
      <c r="I10738" s="81"/>
      <c r="L10738" s="117"/>
      <c r="P10738" s="81"/>
    </row>
    <row r="10739" spans="6:16">
      <c r="F10739" s="76"/>
      <c r="G10739" s="117"/>
      <c r="I10739" s="81"/>
      <c r="L10739" s="117"/>
      <c r="P10739" s="81"/>
    </row>
    <row r="10740" spans="6:16">
      <c r="F10740" s="76"/>
      <c r="G10740" s="117"/>
      <c r="I10740" s="81"/>
      <c r="L10740" s="117"/>
      <c r="P10740" s="81"/>
    </row>
    <row r="10741" spans="6:16">
      <c r="F10741" s="76"/>
      <c r="G10741" s="117"/>
      <c r="I10741" s="81"/>
      <c r="L10741" s="117"/>
      <c r="P10741" s="81"/>
    </row>
    <row r="10742" spans="6:16">
      <c r="F10742" s="76"/>
      <c r="G10742" s="117"/>
      <c r="I10742" s="81"/>
      <c r="L10742" s="117"/>
      <c r="P10742" s="81"/>
    </row>
    <row r="10743" spans="6:16">
      <c r="F10743" s="76"/>
      <c r="G10743" s="117"/>
      <c r="I10743" s="81"/>
      <c r="L10743" s="117"/>
      <c r="P10743" s="81"/>
    </row>
    <row r="10744" spans="6:16">
      <c r="F10744" s="76"/>
      <c r="G10744" s="117"/>
      <c r="I10744" s="81"/>
      <c r="L10744" s="117"/>
      <c r="P10744" s="81"/>
    </row>
    <row r="10745" spans="6:16">
      <c r="F10745" s="76"/>
      <c r="G10745" s="117"/>
      <c r="I10745" s="81"/>
      <c r="L10745" s="117"/>
      <c r="P10745" s="81"/>
    </row>
    <row r="10746" spans="6:16">
      <c r="F10746" s="76"/>
      <c r="G10746" s="117"/>
      <c r="I10746" s="81"/>
      <c r="L10746" s="117"/>
      <c r="P10746" s="81"/>
    </row>
    <row r="10747" spans="6:16">
      <c r="F10747" s="76"/>
      <c r="G10747" s="117"/>
      <c r="I10747" s="81"/>
      <c r="L10747" s="117"/>
      <c r="P10747" s="81"/>
    </row>
    <row r="10748" spans="6:16">
      <c r="F10748" s="76"/>
      <c r="G10748" s="117"/>
      <c r="I10748" s="81"/>
      <c r="L10748" s="117"/>
      <c r="P10748" s="81"/>
    </row>
    <row r="10749" spans="6:16">
      <c r="F10749" s="76"/>
      <c r="G10749" s="117"/>
      <c r="I10749" s="81"/>
      <c r="L10749" s="117"/>
      <c r="P10749" s="81"/>
    </row>
    <row r="10750" spans="6:16">
      <c r="F10750" s="76"/>
      <c r="G10750" s="117"/>
      <c r="I10750" s="81"/>
      <c r="L10750" s="117"/>
      <c r="P10750" s="81"/>
    </row>
    <row r="10751" spans="6:16">
      <c r="F10751" s="76"/>
      <c r="G10751" s="117"/>
      <c r="I10751" s="81"/>
      <c r="L10751" s="117"/>
      <c r="P10751" s="81"/>
    </row>
    <row r="10752" spans="6:16">
      <c r="F10752" s="76"/>
      <c r="G10752" s="117"/>
      <c r="I10752" s="81"/>
      <c r="L10752" s="117"/>
      <c r="P10752" s="81"/>
    </row>
    <row r="10753" spans="6:16">
      <c r="F10753" s="76"/>
      <c r="G10753" s="117"/>
      <c r="I10753" s="81"/>
      <c r="L10753" s="117"/>
      <c r="P10753" s="81"/>
    </row>
    <row r="10754" spans="6:16">
      <c r="F10754" s="76"/>
      <c r="G10754" s="117"/>
      <c r="I10754" s="81"/>
      <c r="L10754" s="117"/>
      <c r="P10754" s="81"/>
    </row>
    <row r="10755" spans="6:16">
      <c r="F10755" s="76"/>
      <c r="G10755" s="117"/>
      <c r="I10755" s="81"/>
      <c r="L10755" s="117"/>
      <c r="P10755" s="81"/>
    </row>
    <row r="10756" spans="6:16">
      <c r="F10756" s="76"/>
      <c r="G10756" s="117"/>
      <c r="I10756" s="81"/>
      <c r="L10756" s="117"/>
      <c r="P10756" s="81"/>
    </row>
    <row r="10757" spans="6:16">
      <c r="F10757" s="76"/>
      <c r="G10757" s="117"/>
      <c r="I10757" s="81"/>
      <c r="L10757" s="117"/>
      <c r="P10757" s="81"/>
    </row>
    <row r="10758" spans="6:16">
      <c r="F10758" s="76"/>
      <c r="G10758" s="117"/>
      <c r="I10758" s="81"/>
      <c r="L10758" s="117"/>
      <c r="P10758" s="81"/>
    </row>
    <row r="10759" spans="6:16">
      <c r="F10759" s="76"/>
      <c r="G10759" s="117"/>
      <c r="I10759" s="81"/>
      <c r="L10759" s="117"/>
      <c r="P10759" s="81"/>
    </row>
    <row r="10760" spans="6:16">
      <c r="F10760" s="76"/>
      <c r="G10760" s="117"/>
      <c r="I10760" s="81"/>
      <c r="L10760" s="117"/>
      <c r="P10760" s="81"/>
    </row>
    <row r="10761" spans="6:16">
      <c r="F10761" s="76"/>
      <c r="G10761" s="117"/>
      <c r="I10761" s="81"/>
      <c r="L10761" s="117"/>
      <c r="P10761" s="81"/>
    </row>
    <row r="10762" spans="6:16">
      <c r="F10762" s="76"/>
      <c r="G10762" s="117"/>
      <c r="I10762" s="81"/>
      <c r="L10762" s="117"/>
      <c r="P10762" s="81"/>
    </row>
    <row r="10763" spans="6:16">
      <c r="F10763" s="76"/>
      <c r="G10763" s="117"/>
      <c r="I10763" s="81"/>
      <c r="L10763" s="117"/>
      <c r="P10763" s="81"/>
    </row>
    <row r="10764" spans="6:16">
      <c r="F10764" s="76"/>
      <c r="G10764" s="117"/>
      <c r="I10764" s="81"/>
      <c r="L10764" s="117"/>
      <c r="P10764" s="81"/>
    </row>
    <row r="10765" spans="6:16">
      <c r="F10765" s="76"/>
      <c r="G10765" s="117"/>
      <c r="I10765" s="81"/>
      <c r="L10765" s="117"/>
      <c r="P10765" s="81"/>
    </row>
    <row r="10766" spans="6:16">
      <c r="F10766" s="76"/>
      <c r="G10766" s="117"/>
      <c r="I10766" s="81"/>
      <c r="L10766" s="117"/>
      <c r="P10766" s="81"/>
    </row>
    <row r="10767" spans="6:16">
      <c r="F10767" s="76"/>
      <c r="G10767" s="117"/>
      <c r="I10767" s="81"/>
      <c r="L10767" s="117"/>
      <c r="P10767" s="81"/>
    </row>
    <row r="10768" spans="6:16">
      <c r="F10768" s="76"/>
      <c r="G10768" s="117"/>
      <c r="I10768" s="81"/>
      <c r="L10768" s="117"/>
      <c r="P10768" s="81"/>
    </row>
    <row r="10769" spans="6:16">
      <c r="F10769" s="76"/>
      <c r="G10769" s="117"/>
      <c r="I10769" s="81"/>
      <c r="L10769" s="117"/>
      <c r="P10769" s="81"/>
    </row>
    <row r="10770" spans="6:16">
      <c r="F10770" s="76"/>
      <c r="G10770" s="117"/>
      <c r="I10770" s="81"/>
      <c r="L10770" s="117"/>
      <c r="P10770" s="81"/>
    </row>
    <row r="10771" spans="6:16">
      <c r="F10771" s="76"/>
      <c r="G10771" s="117"/>
      <c r="I10771" s="81"/>
      <c r="L10771" s="117"/>
      <c r="P10771" s="81"/>
    </row>
    <row r="10772" spans="6:16">
      <c r="F10772" s="76"/>
      <c r="G10772" s="117"/>
      <c r="I10772" s="81"/>
      <c r="L10772" s="117"/>
      <c r="P10772" s="81"/>
    </row>
    <row r="10773" spans="6:16">
      <c r="F10773" s="76"/>
      <c r="G10773" s="117"/>
      <c r="I10773" s="81"/>
      <c r="L10773" s="117"/>
      <c r="P10773" s="81"/>
    </row>
    <row r="10774" spans="6:16">
      <c r="F10774" s="76"/>
      <c r="G10774" s="117"/>
      <c r="I10774" s="81"/>
      <c r="L10774" s="117"/>
      <c r="P10774" s="81"/>
    </row>
    <row r="10775" spans="6:16">
      <c r="F10775" s="76"/>
      <c r="G10775" s="117"/>
      <c r="I10775" s="81"/>
      <c r="L10775" s="117"/>
      <c r="P10775" s="81"/>
    </row>
    <row r="10776" spans="6:16">
      <c r="F10776" s="76"/>
      <c r="G10776" s="117"/>
      <c r="I10776" s="81"/>
      <c r="L10776" s="117"/>
      <c r="P10776" s="81"/>
    </row>
    <row r="10777" spans="6:16">
      <c r="F10777" s="76"/>
      <c r="G10777" s="117"/>
      <c r="I10777" s="81"/>
      <c r="L10777" s="117"/>
      <c r="P10777" s="81"/>
    </row>
    <row r="10778" spans="6:16">
      <c r="F10778" s="76"/>
      <c r="G10778" s="117"/>
      <c r="I10778" s="81"/>
      <c r="L10778" s="117"/>
      <c r="P10778" s="81"/>
    </row>
    <row r="10779" spans="6:16">
      <c r="F10779" s="76"/>
      <c r="G10779" s="117"/>
      <c r="I10779" s="81"/>
      <c r="L10779" s="117"/>
      <c r="P10779" s="81"/>
    </row>
    <row r="10780" spans="6:16">
      <c r="F10780" s="76"/>
      <c r="G10780" s="117"/>
      <c r="I10780" s="81"/>
      <c r="L10780" s="117"/>
      <c r="P10780" s="81"/>
    </row>
    <row r="10781" spans="6:16">
      <c r="F10781" s="76"/>
      <c r="G10781" s="117"/>
      <c r="I10781" s="81"/>
      <c r="L10781" s="117"/>
      <c r="P10781" s="81"/>
    </row>
    <row r="10782" spans="6:16">
      <c r="F10782" s="76"/>
      <c r="G10782" s="117"/>
      <c r="I10782" s="81"/>
      <c r="L10782" s="117"/>
      <c r="P10782" s="81"/>
    </row>
    <row r="10783" spans="6:16">
      <c r="F10783" s="76"/>
      <c r="G10783" s="117"/>
      <c r="I10783" s="81"/>
      <c r="L10783" s="117"/>
      <c r="P10783" s="81"/>
    </row>
    <row r="10784" spans="6:16">
      <c r="F10784" s="76"/>
      <c r="G10784" s="117"/>
      <c r="I10784" s="81"/>
      <c r="L10784" s="117"/>
      <c r="P10784" s="81"/>
    </row>
    <row r="10785" spans="6:16">
      <c r="F10785" s="76"/>
      <c r="G10785" s="117"/>
      <c r="I10785" s="81"/>
      <c r="L10785" s="117"/>
      <c r="P10785" s="81"/>
    </row>
    <row r="10786" spans="6:16">
      <c r="F10786" s="76"/>
      <c r="G10786" s="117"/>
      <c r="I10786" s="81"/>
      <c r="L10786" s="117"/>
      <c r="P10786" s="81"/>
    </row>
    <row r="10787" spans="6:16">
      <c r="F10787" s="76"/>
      <c r="G10787" s="117"/>
      <c r="I10787" s="81"/>
      <c r="L10787" s="117"/>
      <c r="P10787" s="81"/>
    </row>
    <row r="10788" spans="6:16">
      <c r="F10788" s="76"/>
      <c r="G10788" s="117"/>
      <c r="I10788" s="81"/>
      <c r="L10788" s="117"/>
      <c r="P10788" s="81"/>
    </row>
    <row r="10789" spans="6:16">
      <c r="F10789" s="76"/>
      <c r="G10789" s="117"/>
      <c r="I10789" s="81"/>
      <c r="L10789" s="117"/>
      <c r="P10789" s="81"/>
    </row>
    <row r="10790" spans="6:16">
      <c r="F10790" s="76"/>
      <c r="G10790" s="117"/>
      <c r="I10790" s="81"/>
      <c r="L10790" s="117"/>
      <c r="P10790" s="81"/>
    </row>
    <row r="10791" spans="6:16">
      <c r="F10791" s="76"/>
      <c r="G10791" s="117"/>
      <c r="I10791" s="81"/>
      <c r="L10791" s="117"/>
      <c r="P10791" s="81"/>
    </row>
    <row r="10792" spans="6:16">
      <c r="F10792" s="76"/>
      <c r="G10792" s="117"/>
      <c r="I10792" s="81"/>
      <c r="L10792" s="117"/>
      <c r="P10792" s="81"/>
    </row>
    <row r="10793" spans="6:16">
      <c r="F10793" s="76"/>
      <c r="G10793" s="117"/>
      <c r="I10793" s="81"/>
      <c r="L10793" s="117"/>
      <c r="P10793" s="81"/>
    </row>
    <row r="10794" spans="6:16">
      <c r="F10794" s="76"/>
      <c r="G10794" s="117"/>
      <c r="I10794" s="81"/>
      <c r="L10794" s="117"/>
      <c r="P10794" s="81"/>
    </row>
    <row r="10795" spans="6:16">
      <c r="F10795" s="76"/>
      <c r="G10795" s="117"/>
      <c r="I10795" s="81"/>
      <c r="L10795" s="117"/>
      <c r="P10795" s="81"/>
    </row>
    <row r="10796" spans="6:16">
      <c r="F10796" s="76"/>
      <c r="G10796" s="117"/>
      <c r="I10796" s="81"/>
      <c r="L10796" s="117"/>
      <c r="P10796" s="81"/>
    </row>
    <row r="10797" spans="6:16">
      <c r="F10797" s="76"/>
      <c r="G10797" s="117"/>
      <c r="I10797" s="81"/>
      <c r="L10797" s="117"/>
      <c r="P10797" s="81"/>
    </row>
    <row r="10798" spans="6:16">
      <c r="F10798" s="76"/>
      <c r="G10798" s="117"/>
      <c r="I10798" s="81"/>
      <c r="L10798" s="117"/>
      <c r="P10798" s="81"/>
    </row>
    <row r="10799" spans="6:16">
      <c r="F10799" s="76"/>
      <c r="G10799" s="117"/>
      <c r="I10799" s="81"/>
      <c r="L10799" s="117"/>
      <c r="P10799" s="81"/>
    </row>
    <row r="10800" spans="6:16">
      <c r="F10800" s="76"/>
      <c r="G10800" s="117"/>
      <c r="I10800" s="81"/>
      <c r="L10800" s="117"/>
      <c r="P10800" s="81"/>
    </row>
    <row r="10801" spans="6:16">
      <c r="F10801" s="76"/>
      <c r="G10801" s="117"/>
      <c r="I10801" s="81"/>
      <c r="L10801" s="117"/>
      <c r="P10801" s="81"/>
    </row>
    <row r="10802" spans="6:16">
      <c r="F10802" s="76"/>
      <c r="G10802" s="117"/>
      <c r="I10802" s="81"/>
      <c r="L10802" s="117"/>
      <c r="P10802" s="81"/>
    </row>
    <row r="10803" spans="6:16">
      <c r="F10803" s="76"/>
      <c r="G10803" s="117"/>
      <c r="I10803" s="81"/>
      <c r="L10803" s="117"/>
      <c r="P10803" s="81"/>
    </row>
    <row r="10804" spans="6:16">
      <c r="F10804" s="76"/>
      <c r="G10804" s="117"/>
      <c r="I10804" s="81"/>
      <c r="L10804" s="117"/>
      <c r="P10804" s="81"/>
    </row>
    <row r="10805" spans="6:16">
      <c r="F10805" s="76"/>
      <c r="G10805" s="117"/>
      <c r="I10805" s="81"/>
      <c r="L10805" s="117"/>
      <c r="P10805" s="81"/>
    </row>
    <row r="10806" spans="6:16">
      <c r="F10806" s="76"/>
      <c r="G10806" s="117"/>
      <c r="I10806" s="81"/>
      <c r="L10806" s="117"/>
      <c r="P10806" s="81"/>
    </row>
    <row r="10807" spans="6:16">
      <c r="F10807" s="76"/>
      <c r="G10807" s="117"/>
      <c r="I10807" s="81"/>
      <c r="L10807" s="117"/>
      <c r="P10807" s="81"/>
    </row>
    <row r="10808" spans="6:16">
      <c r="F10808" s="76"/>
      <c r="G10808" s="117"/>
      <c r="I10808" s="81"/>
      <c r="L10808" s="117"/>
      <c r="P10808" s="81"/>
    </row>
    <row r="10809" spans="6:16">
      <c r="F10809" s="76"/>
      <c r="G10809" s="117"/>
      <c r="I10809" s="81"/>
      <c r="L10809" s="117"/>
      <c r="P10809" s="81"/>
    </row>
    <row r="10810" spans="6:16">
      <c r="F10810" s="76"/>
      <c r="G10810" s="117"/>
      <c r="I10810" s="81"/>
      <c r="L10810" s="117"/>
      <c r="P10810" s="81"/>
    </row>
    <row r="10811" spans="6:16">
      <c r="F10811" s="76"/>
      <c r="G10811" s="117"/>
      <c r="I10811" s="81"/>
      <c r="L10811" s="117"/>
      <c r="P10811" s="81"/>
    </row>
    <row r="10812" spans="6:16">
      <c r="F10812" s="76"/>
      <c r="G10812" s="117"/>
      <c r="I10812" s="81"/>
      <c r="L10812" s="117"/>
      <c r="P10812" s="81"/>
    </row>
    <row r="10813" spans="6:16">
      <c r="F10813" s="76"/>
      <c r="G10813" s="117"/>
      <c r="I10813" s="81"/>
      <c r="L10813" s="117"/>
      <c r="P10813" s="81"/>
    </row>
    <row r="10814" spans="6:16">
      <c r="F10814" s="76"/>
      <c r="G10814" s="117"/>
      <c r="I10814" s="81"/>
      <c r="L10814" s="117"/>
      <c r="P10814" s="81"/>
    </row>
    <row r="10815" spans="6:16">
      <c r="F10815" s="76"/>
      <c r="G10815" s="117"/>
      <c r="I10815" s="81"/>
      <c r="L10815" s="117"/>
      <c r="P10815" s="81"/>
    </row>
    <row r="10816" spans="6:16">
      <c r="F10816" s="76"/>
      <c r="G10816" s="117"/>
      <c r="I10816" s="81"/>
      <c r="L10816" s="117"/>
      <c r="P10816" s="81"/>
    </row>
    <row r="10817" spans="6:16">
      <c r="F10817" s="76"/>
      <c r="G10817" s="117"/>
      <c r="I10817" s="81"/>
      <c r="L10817" s="117"/>
      <c r="P10817" s="81"/>
    </row>
    <row r="10818" spans="6:16">
      <c r="F10818" s="76"/>
      <c r="G10818" s="117"/>
      <c r="I10818" s="81"/>
      <c r="L10818" s="117"/>
      <c r="P10818" s="81"/>
    </row>
    <row r="10819" spans="6:16">
      <c r="F10819" s="76"/>
      <c r="G10819" s="117"/>
      <c r="I10819" s="81"/>
      <c r="L10819" s="117"/>
      <c r="P10819" s="81"/>
    </row>
    <row r="10820" spans="6:16">
      <c r="F10820" s="76"/>
      <c r="G10820" s="117"/>
      <c r="I10820" s="81"/>
      <c r="L10820" s="117"/>
      <c r="P10820" s="81"/>
    </row>
    <row r="10821" spans="6:16">
      <c r="F10821" s="76"/>
      <c r="G10821" s="117"/>
      <c r="I10821" s="81"/>
      <c r="L10821" s="117"/>
      <c r="P10821" s="81"/>
    </row>
    <row r="10822" spans="6:16">
      <c r="F10822" s="76"/>
      <c r="G10822" s="117"/>
      <c r="I10822" s="81"/>
      <c r="L10822" s="117"/>
      <c r="P10822" s="81"/>
    </row>
    <row r="10823" spans="6:16">
      <c r="F10823" s="76"/>
      <c r="G10823" s="117"/>
      <c r="I10823" s="81"/>
      <c r="L10823" s="117"/>
      <c r="P10823" s="81"/>
    </row>
    <row r="10824" spans="6:16">
      <c r="F10824" s="76"/>
      <c r="G10824" s="117"/>
      <c r="I10824" s="81"/>
      <c r="L10824" s="117"/>
      <c r="P10824" s="81"/>
    </row>
    <row r="10825" spans="6:16">
      <c r="F10825" s="76"/>
      <c r="G10825" s="117"/>
      <c r="I10825" s="81"/>
      <c r="L10825" s="117"/>
      <c r="P10825" s="81"/>
    </row>
    <row r="10826" spans="6:16">
      <c r="F10826" s="76"/>
      <c r="G10826" s="117"/>
      <c r="I10826" s="81"/>
      <c r="L10826" s="117"/>
      <c r="P10826" s="81"/>
    </row>
    <row r="10827" spans="6:16">
      <c r="F10827" s="76"/>
      <c r="G10827" s="117"/>
      <c r="I10827" s="81"/>
      <c r="L10827" s="117"/>
      <c r="P10827" s="81"/>
    </row>
    <row r="10828" spans="6:16">
      <c r="F10828" s="76"/>
      <c r="G10828" s="117"/>
      <c r="I10828" s="81"/>
      <c r="L10828" s="117"/>
      <c r="P10828" s="81"/>
    </row>
    <row r="10829" spans="6:16">
      <c r="F10829" s="76"/>
      <c r="G10829" s="117"/>
      <c r="I10829" s="81"/>
      <c r="L10829" s="117"/>
      <c r="P10829" s="81"/>
    </row>
    <row r="10830" spans="6:16">
      <c r="F10830" s="76"/>
      <c r="G10830" s="117"/>
      <c r="I10830" s="81"/>
      <c r="L10830" s="117"/>
      <c r="P10830" s="81"/>
    </row>
    <row r="10831" spans="6:16">
      <c r="F10831" s="76"/>
      <c r="G10831" s="117"/>
      <c r="I10831" s="81"/>
      <c r="L10831" s="117"/>
      <c r="P10831" s="81"/>
    </row>
    <row r="10832" spans="6:16">
      <c r="F10832" s="76"/>
      <c r="G10832" s="117"/>
      <c r="I10832" s="81"/>
      <c r="L10832" s="117"/>
      <c r="P10832" s="81"/>
    </row>
    <row r="10833" spans="6:16">
      <c r="F10833" s="76"/>
      <c r="G10833" s="117"/>
      <c r="I10833" s="81"/>
      <c r="L10833" s="117"/>
      <c r="P10833" s="81"/>
    </row>
    <row r="10834" spans="6:16">
      <c r="F10834" s="76"/>
      <c r="G10834" s="117"/>
      <c r="I10834" s="81"/>
      <c r="L10834" s="117"/>
      <c r="P10834" s="81"/>
    </row>
    <row r="10835" spans="6:16">
      <c r="F10835" s="76"/>
      <c r="G10835" s="117"/>
      <c r="I10835" s="81"/>
      <c r="L10835" s="117"/>
      <c r="P10835" s="81"/>
    </row>
    <row r="10836" spans="6:16">
      <c r="F10836" s="76"/>
      <c r="G10836" s="117"/>
      <c r="I10836" s="81"/>
      <c r="L10836" s="117"/>
      <c r="P10836" s="81"/>
    </row>
    <row r="10837" spans="6:16">
      <c r="F10837" s="76"/>
      <c r="G10837" s="117"/>
      <c r="I10837" s="81"/>
      <c r="L10837" s="117"/>
      <c r="P10837" s="81"/>
    </row>
    <row r="10838" spans="6:16">
      <c r="F10838" s="76"/>
      <c r="G10838" s="117"/>
      <c r="I10838" s="81"/>
      <c r="L10838" s="117"/>
      <c r="P10838" s="81"/>
    </row>
    <row r="10839" spans="6:16">
      <c r="F10839" s="76"/>
      <c r="G10839" s="117"/>
      <c r="I10839" s="81"/>
      <c r="L10839" s="117"/>
      <c r="P10839" s="81"/>
    </row>
    <row r="10840" spans="6:16">
      <c r="F10840" s="76"/>
      <c r="G10840" s="117"/>
      <c r="I10840" s="81"/>
      <c r="L10840" s="117"/>
      <c r="P10840" s="81"/>
    </row>
    <row r="10841" spans="6:16">
      <c r="F10841" s="76"/>
      <c r="G10841" s="117"/>
      <c r="I10841" s="81"/>
      <c r="L10841" s="117"/>
      <c r="P10841" s="81"/>
    </row>
    <row r="10842" spans="6:16">
      <c r="F10842" s="76"/>
      <c r="G10842" s="117"/>
      <c r="I10842" s="81"/>
      <c r="L10842" s="117"/>
      <c r="P10842" s="81"/>
    </row>
    <row r="10843" spans="6:16">
      <c r="F10843" s="76"/>
      <c r="G10843" s="117"/>
      <c r="I10843" s="81"/>
      <c r="L10843" s="117"/>
      <c r="P10843" s="81"/>
    </row>
    <row r="10844" spans="6:16">
      <c r="F10844" s="76"/>
      <c r="G10844" s="117"/>
      <c r="I10844" s="81"/>
      <c r="L10844" s="117"/>
      <c r="P10844" s="81"/>
    </row>
    <row r="10845" spans="6:16">
      <c r="F10845" s="76"/>
      <c r="G10845" s="117"/>
      <c r="I10845" s="81"/>
      <c r="L10845" s="117"/>
      <c r="P10845" s="81"/>
    </row>
    <row r="10846" spans="6:16">
      <c r="F10846" s="76"/>
      <c r="G10846" s="117"/>
      <c r="I10846" s="81"/>
      <c r="L10846" s="117"/>
      <c r="P10846" s="81"/>
    </row>
    <row r="10847" spans="6:16">
      <c r="F10847" s="76"/>
      <c r="G10847" s="117"/>
      <c r="I10847" s="81"/>
      <c r="L10847" s="117"/>
      <c r="P10847" s="81"/>
    </row>
    <row r="10848" spans="6:16">
      <c r="F10848" s="76"/>
      <c r="G10848" s="117"/>
      <c r="I10848" s="81"/>
      <c r="L10848" s="117"/>
      <c r="P10848" s="81"/>
    </row>
    <row r="10849" spans="6:16">
      <c r="F10849" s="76"/>
      <c r="G10849" s="117"/>
      <c r="I10849" s="81"/>
      <c r="L10849" s="117"/>
      <c r="P10849" s="81"/>
    </row>
    <row r="10850" spans="6:16">
      <c r="F10850" s="76"/>
      <c r="G10850" s="117"/>
      <c r="I10850" s="81"/>
      <c r="L10850" s="117"/>
      <c r="P10850" s="81"/>
    </row>
    <row r="10851" spans="6:16">
      <c r="F10851" s="76"/>
      <c r="G10851" s="117"/>
      <c r="I10851" s="81"/>
      <c r="L10851" s="117"/>
      <c r="P10851" s="81"/>
    </row>
    <row r="10852" spans="6:16">
      <c r="F10852" s="76"/>
      <c r="G10852" s="117"/>
      <c r="I10852" s="81"/>
      <c r="L10852" s="117"/>
      <c r="P10852" s="81"/>
    </row>
    <row r="10853" spans="6:16">
      <c r="F10853" s="76"/>
      <c r="G10853" s="117"/>
      <c r="I10853" s="81"/>
      <c r="L10853" s="117"/>
      <c r="P10853" s="81"/>
    </row>
    <row r="10854" spans="6:16">
      <c r="F10854" s="76"/>
      <c r="G10854" s="117"/>
      <c r="I10854" s="81"/>
      <c r="L10854" s="117"/>
      <c r="P10854" s="81"/>
    </row>
    <row r="10855" spans="6:16">
      <c r="F10855" s="76"/>
      <c r="G10855" s="117"/>
      <c r="I10855" s="81"/>
      <c r="L10855" s="117"/>
      <c r="P10855" s="81"/>
    </row>
    <row r="10856" spans="6:16">
      <c r="F10856" s="76"/>
      <c r="G10856" s="117"/>
      <c r="I10856" s="81"/>
      <c r="L10856" s="117"/>
      <c r="P10856" s="81"/>
    </row>
    <row r="10857" spans="6:16">
      <c r="F10857" s="76"/>
      <c r="G10857" s="117"/>
      <c r="I10857" s="81"/>
      <c r="L10857" s="117"/>
      <c r="P10857" s="81"/>
    </row>
    <row r="10858" spans="6:16">
      <c r="F10858" s="76"/>
      <c r="G10858" s="117"/>
      <c r="I10858" s="81"/>
      <c r="L10858" s="117"/>
      <c r="P10858" s="81"/>
    </row>
    <row r="10859" spans="6:16">
      <c r="F10859" s="76"/>
      <c r="G10859" s="117"/>
      <c r="I10859" s="81"/>
      <c r="L10859" s="117"/>
      <c r="P10859" s="81"/>
    </row>
    <row r="10860" spans="6:16">
      <c r="F10860" s="76"/>
      <c r="G10860" s="117"/>
      <c r="I10860" s="81"/>
      <c r="L10860" s="117"/>
      <c r="P10860" s="81"/>
    </row>
    <row r="10861" spans="6:16">
      <c r="F10861" s="76"/>
      <c r="G10861" s="117"/>
      <c r="I10861" s="81"/>
      <c r="L10861" s="117"/>
      <c r="P10861" s="81"/>
    </row>
    <row r="10862" spans="6:16">
      <c r="F10862" s="76"/>
      <c r="G10862" s="117"/>
      <c r="I10862" s="81"/>
      <c r="L10862" s="117"/>
      <c r="P10862" s="81"/>
    </row>
    <row r="10863" spans="6:16">
      <c r="F10863" s="76"/>
      <c r="G10863" s="117"/>
      <c r="I10863" s="81"/>
      <c r="L10863" s="117"/>
      <c r="P10863" s="81"/>
    </row>
    <row r="10864" spans="6:16">
      <c r="F10864" s="76"/>
      <c r="G10864" s="117"/>
      <c r="I10864" s="81"/>
      <c r="L10864" s="117"/>
      <c r="P10864" s="81"/>
    </row>
    <row r="10865" spans="6:16">
      <c r="F10865" s="76"/>
      <c r="G10865" s="117"/>
      <c r="I10865" s="81"/>
      <c r="L10865" s="117"/>
      <c r="P10865" s="81"/>
    </row>
    <row r="10866" spans="6:16">
      <c r="F10866" s="76"/>
      <c r="G10866" s="117"/>
      <c r="I10866" s="81"/>
      <c r="L10866" s="117"/>
      <c r="P10866" s="81"/>
    </row>
    <row r="10867" spans="6:16">
      <c r="F10867" s="76"/>
      <c r="G10867" s="117"/>
      <c r="I10867" s="81"/>
      <c r="L10867" s="117"/>
      <c r="P10867" s="81"/>
    </row>
    <row r="10868" spans="6:16">
      <c r="F10868" s="76"/>
      <c r="G10868" s="117"/>
      <c r="I10868" s="81"/>
      <c r="L10868" s="117"/>
      <c r="P10868" s="81"/>
    </row>
    <row r="10869" spans="6:16">
      <c r="F10869" s="76"/>
      <c r="G10869" s="117"/>
      <c r="I10869" s="81"/>
      <c r="L10869" s="117"/>
      <c r="P10869" s="81"/>
    </row>
    <row r="10870" spans="6:16">
      <c r="F10870" s="76"/>
      <c r="G10870" s="117"/>
      <c r="I10870" s="81"/>
      <c r="L10870" s="117"/>
      <c r="P10870" s="81"/>
    </row>
    <row r="10871" spans="6:16">
      <c r="F10871" s="76"/>
      <c r="G10871" s="117"/>
      <c r="I10871" s="81"/>
      <c r="L10871" s="117"/>
      <c r="P10871" s="81"/>
    </row>
    <row r="10872" spans="6:16">
      <c r="F10872" s="76"/>
      <c r="G10872" s="117"/>
      <c r="I10872" s="81"/>
      <c r="L10872" s="117"/>
      <c r="P10872" s="81"/>
    </row>
    <row r="10873" spans="6:16">
      <c r="F10873" s="76"/>
      <c r="G10873" s="117"/>
      <c r="I10873" s="81"/>
      <c r="L10873" s="117"/>
      <c r="P10873" s="81"/>
    </row>
    <row r="10874" spans="6:16">
      <c r="F10874" s="76"/>
      <c r="G10874" s="117"/>
      <c r="I10874" s="81"/>
      <c r="L10874" s="117"/>
      <c r="P10874" s="81"/>
    </row>
    <row r="10875" spans="6:16">
      <c r="F10875" s="76"/>
      <c r="G10875" s="117"/>
      <c r="I10875" s="81"/>
      <c r="L10875" s="117"/>
      <c r="P10875" s="81"/>
    </row>
    <row r="10876" spans="6:16">
      <c r="F10876" s="76"/>
      <c r="G10876" s="117"/>
      <c r="I10876" s="81"/>
      <c r="L10876" s="117"/>
      <c r="P10876" s="81"/>
    </row>
    <row r="10877" spans="6:16">
      <c r="F10877" s="76"/>
      <c r="G10877" s="117"/>
      <c r="I10877" s="81"/>
      <c r="L10877" s="117"/>
      <c r="P10877" s="81"/>
    </row>
    <row r="10878" spans="6:16">
      <c r="F10878" s="76"/>
      <c r="G10878" s="117"/>
      <c r="I10878" s="81"/>
      <c r="L10878" s="117"/>
      <c r="P10878" s="81"/>
    </row>
    <row r="10879" spans="6:16">
      <c r="F10879" s="76"/>
      <c r="G10879" s="117"/>
      <c r="I10879" s="81"/>
      <c r="L10879" s="117"/>
      <c r="P10879" s="81"/>
    </row>
    <row r="10880" spans="6:16">
      <c r="F10880" s="76"/>
      <c r="G10880" s="117"/>
      <c r="I10880" s="81"/>
      <c r="L10880" s="117"/>
      <c r="P10880" s="81"/>
    </row>
    <row r="10881" spans="6:16">
      <c r="F10881" s="76"/>
      <c r="G10881" s="117"/>
      <c r="I10881" s="81"/>
      <c r="L10881" s="117"/>
      <c r="P10881" s="81"/>
    </row>
    <row r="10882" spans="6:16">
      <c r="F10882" s="76"/>
      <c r="G10882" s="117"/>
      <c r="I10882" s="81"/>
      <c r="L10882" s="117"/>
      <c r="P10882" s="81"/>
    </row>
    <row r="10883" spans="6:16">
      <c r="F10883" s="76"/>
      <c r="G10883" s="117"/>
      <c r="I10883" s="81"/>
      <c r="L10883" s="117"/>
      <c r="P10883" s="81"/>
    </row>
    <row r="10884" spans="6:16">
      <c r="F10884" s="76"/>
      <c r="G10884" s="117"/>
      <c r="I10884" s="81"/>
      <c r="L10884" s="117"/>
      <c r="P10884" s="81"/>
    </row>
    <row r="10885" spans="6:16">
      <c r="F10885" s="76"/>
      <c r="G10885" s="117"/>
      <c r="I10885" s="81"/>
      <c r="L10885" s="117"/>
      <c r="P10885" s="81"/>
    </row>
    <row r="10886" spans="6:16">
      <c r="F10886" s="76"/>
      <c r="G10886" s="117"/>
      <c r="I10886" s="81"/>
      <c r="L10886" s="117"/>
      <c r="P10886" s="81"/>
    </row>
    <row r="10887" spans="6:16">
      <c r="F10887" s="76"/>
      <c r="G10887" s="117"/>
      <c r="I10887" s="81"/>
      <c r="L10887" s="117"/>
      <c r="P10887" s="81"/>
    </row>
    <row r="10888" spans="6:16">
      <c r="F10888" s="76"/>
      <c r="G10888" s="117"/>
      <c r="I10888" s="81"/>
      <c r="L10888" s="117"/>
      <c r="P10888" s="81"/>
    </row>
    <row r="10889" spans="6:16">
      <c r="F10889" s="76"/>
      <c r="G10889" s="117"/>
      <c r="I10889" s="81"/>
      <c r="L10889" s="117"/>
      <c r="P10889" s="81"/>
    </row>
    <row r="10890" spans="6:16">
      <c r="F10890" s="76"/>
      <c r="G10890" s="117"/>
      <c r="I10890" s="81"/>
      <c r="L10890" s="117"/>
      <c r="P10890" s="81"/>
    </row>
    <row r="10891" spans="6:16">
      <c r="F10891" s="76"/>
      <c r="G10891" s="117"/>
      <c r="I10891" s="81"/>
      <c r="L10891" s="117"/>
      <c r="P10891" s="81"/>
    </row>
    <row r="10892" spans="6:16">
      <c r="F10892" s="76"/>
      <c r="G10892" s="117"/>
      <c r="I10892" s="81"/>
      <c r="L10892" s="117"/>
      <c r="P10892" s="81"/>
    </row>
    <row r="10893" spans="6:16">
      <c r="F10893" s="76"/>
      <c r="G10893" s="117"/>
      <c r="I10893" s="81"/>
      <c r="L10893" s="117"/>
      <c r="P10893" s="81"/>
    </row>
    <row r="10894" spans="6:16">
      <c r="F10894" s="76"/>
      <c r="G10894" s="117"/>
      <c r="I10894" s="81"/>
      <c r="L10894" s="117"/>
      <c r="P10894" s="81"/>
    </row>
    <row r="10895" spans="6:16">
      <c r="F10895" s="76"/>
      <c r="G10895" s="117"/>
      <c r="I10895" s="81"/>
      <c r="L10895" s="117"/>
      <c r="P10895" s="81"/>
    </row>
    <row r="10896" spans="6:16">
      <c r="F10896" s="76"/>
      <c r="G10896" s="117"/>
      <c r="I10896" s="81"/>
      <c r="L10896" s="117"/>
      <c r="P10896" s="81"/>
    </row>
    <row r="10897" spans="6:16">
      <c r="F10897" s="76"/>
      <c r="G10897" s="117"/>
      <c r="I10897" s="81"/>
      <c r="L10897" s="117"/>
      <c r="P10897" s="81"/>
    </row>
    <row r="10898" spans="6:16">
      <c r="F10898" s="76"/>
      <c r="G10898" s="117"/>
      <c r="I10898" s="81"/>
      <c r="L10898" s="117"/>
      <c r="P10898" s="81"/>
    </row>
    <row r="10899" spans="6:16">
      <c r="F10899" s="76"/>
      <c r="G10899" s="117"/>
      <c r="I10899" s="81"/>
      <c r="L10899" s="117"/>
      <c r="P10899" s="81"/>
    </row>
    <row r="10900" spans="6:16">
      <c r="F10900" s="76"/>
      <c r="G10900" s="117"/>
      <c r="I10900" s="81"/>
      <c r="L10900" s="117"/>
      <c r="P10900" s="81"/>
    </row>
    <row r="10901" spans="6:16">
      <c r="F10901" s="76"/>
      <c r="G10901" s="117"/>
      <c r="I10901" s="81"/>
      <c r="L10901" s="117"/>
      <c r="P10901" s="81"/>
    </row>
    <row r="10902" spans="6:16">
      <c r="F10902" s="76"/>
      <c r="G10902" s="117"/>
      <c r="I10902" s="81"/>
      <c r="L10902" s="117"/>
      <c r="P10902" s="81"/>
    </row>
    <row r="10903" spans="6:16">
      <c r="F10903" s="76"/>
      <c r="G10903" s="117"/>
      <c r="I10903" s="81"/>
      <c r="L10903" s="117"/>
      <c r="P10903" s="81"/>
    </row>
    <row r="10904" spans="6:16">
      <c r="F10904" s="76"/>
      <c r="G10904" s="117"/>
      <c r="I10904" s="81"/>
      <c r="L10904" s="117"/>
      <c r="P10904" s="81"/>
    </row>
    <row r="10905" spans="6:16">
      <c r="F10905" s="76"/>
      <c r="G10905" s="117"/>
      <c r="I10905" s="81"/>
      <c r="L10905" s="117"/>
      <c r="P10905" s="81"/>
    </row>
    <row r="10906" spans="6:16">
      <c r="F10906" s="76"/>
      <c r="G10906" s="117"/>
      <c r="I10906" s="81"/>
      <c r="L10906" s="117"/>
      <c r="P10906" s="81"/>
    </row>
    <row r="10907" spans="6:16">
      <c r="F10907" s="76"/>
      <c r="G10907" s="117"/>
      <c r="I10907" s="81"/>
      <c r="L10907" s="117"/>
      <c r="P10907" s="81"/>
    </row>
    <row r="10908" spans="6:16">
      <c r="F10908" s="76"/>
      <c r="G10908" s="117"/>
      <c r="I10908" s="81"/>
      <c r="L10908" s="117"/>
      <c r="P10908" s="81"/>
    </row>
    <row r="10909" spans="6:16">
      <c r="F10909" s="76"/>
      <c r="G10909" s="117"/>
      <c r="I10909" s="81"/>
      <c r="L10909" s="117"/>
      <c r="P10909" s="81"/>
    </row>
    <row r="10910" spans="6:16">
      <c r="F10910" s="76"/>
      <c r="G10910" s="117"/>
      <c r="I10910" s="81"/>
      <c r="L10910" s="117"/>
      <c r="P10910" s="81"/>
    </row>
    <row r="10911" spans="6:16">
      <c r="F10911" s="76"/>
      <c r="G10911" s="117"/>
      <c r="I10911" s="81"/>
      <c r="L10911" s="117"/>
      <c r="P10911" s="81"/>
    </row>
    <row r="10912" spans="6:16">
      <c r="F10912" s="76"/>
      <c r="G10912" s="117"/>
      <c r="I10912" s="81"/>
      <c r="L10912" s="117"/>
      <c r="P10912" s="81"/>
    </row>
    <row r="10913" spans="6:16">
      <c r="F10913" s="76"/>
      <c r="G10913" s="117"/>
      <c r="I10913" s="81"/>
      <c r="L10913" s="117"/>
      <c r="P10913" s="81"/>
    </row>
    <row r="10914" spans="6:16">
      <c r="F10914" s="76"/>
      <c r="G10914" s="117"/>
      <c r="I10914" s="81"/>
      <c r="L10914" s="117"/>
      <c r="P10914" s="81"/>
    </row>
    <row r="10915" spans="6:16">
      <c r="F10915" s="76"/>
      <c r="G10915" s="117"/>
      <c r="I10915" s="81"/>
      <c r="L10915" s="117"/>
      <c r="P10915" s="81"/>
    </row>
    <row r="10916" spans="6:16">
      <c r="F10916" s="76"/>
      <c r="G10916" s="117"/>
      <c r="I10916" s="81"/>
      <c r="L10916" s="117"/>
      <c r="P10916" s="81"/>
    </row>
    <row r="10917" spans="6:16">
      <c r="F10917" s="76"/>
      <c r="G10917" s="117"/>
      <c r="I10917" s="81"/>
      <c r="L10917" s="117"/>
      <c r="P10917" s="81"/>
    </row>
    <row r="10918" spans="6:16">
      <c r="F10918" s="76"/>
      <c r="G10918" s="117"/>
      <c r="I10918" s="81"/>
      <c r="L10918" s="117"/>
      <c r="P10918" s="81"/>
    </row>
    <row r="10919" spans="6:16">
      <c r="F10919" s="76"/>
      <c r="G10919" s="117"/>
      <c r="I10919" s="81"/>
      <c r="L10919" s="117"/>
      <c r="P10919" s="81"/>
    </row>
    <row r="10920" spans="6:16">
      <c r="F10920" s="76"/>
      <c r="G10920" s="117"/>
      <c r="I10920" s="81"/>
      <c r="L10920" s="117"/>
      <c r="P10920" s="81"/>
    </row>
    <row r="10921" spans="6:16">
      <c r="F10921" s="76"/>
      <c r="G10921" s="117"/>
      <c r="I10921" s="81"/>
      <c r="L10921" s="117"/>
      <c r="P10921" s="81"/>
    </row>
    <row r="10922" spans="6:16">
      <c r="F10922" s="76"/>
      <c r="G10922" s="117"/>
      <c r="I10922" s="81"/>
      <c r="L10922" s="117"/>
      <c r="P10922" s="81"/>
    </row>
    <row r="10923" spans="6:16">
      <c r="F10923" s="76"/>
      <c r="G10923" s="117"/>
      <c r="I10923" s="81"/>
      <c r="L10923" s="117"/>
      <c r="P10923" s="81"/>
    </row>
    <row r="10924" spans="6:16">
      <c r="F10924" s="76"/>
      <c r="G10924" s="117"/>
      <c r="I10924" s="81"/>
      <c r="L10924" s="117"/>
      <c r="P10924" s="81"/>
    </row>
    <row r="10925" spans="6:16">
      <c r="F10925" s="76"/>
      <c r="G10925" s="117"/>
      <c r="I10925" s="81"/>
      <c r="L10925" s="117"/>
      <c r="P10925" s="81"/>
    </row>
    <row r="10926" spans="6:16">
      <c r="F10926" s="76"/>
      <c r="G10926" s="117"/>
      <c r="I10926" s="81"/>
      <c r="L10926" s="117"/>
      <c r="P10926" s="81"/>
    </row>
    <row r="10927" spans="6:16">
      <c r="F10927" s="76"/>
      <c r="G10927" s="117"/>
      <c r="I10927" s="81"/>
      <c r="L10927" s="117"/>
      <c r="P10927" s="81"/>
    </row>
    <row r="10928" spans="6:16">
      <c r="F10928" s="76"/>
      <c r="G10928" s="117"/>
      <c r="I10928" s="81"/>
      <c r="L10928" s="117"/>
      <c r="P10928" s="81"/>
    </row>
    <row r="10929" spans="6:16">
      <c r="F10929" s="76"/>
      <c r="G10929" s="117"/>
      <c r="I10929" s="81"/>
      <c r="L10929" s="117"/>
      <c r="P10929" s="81"/>
    </row>
    <row r="10930" spans="6:16">
      <c r="F10930" s="76"/>
      <c r="G10930" s="117"/>
      <c r="I10930" s="81"/>
      <c r="L10930" s="117"/>
      <c r="P10930" s="81"/>
    </row>
    <row r="10931" spans="6:16">
      <c r="F10931" s="76"/>
      <c r="G10931" s="117"/>
      <c r="I10931" s="81"/>
      <c r="L10931" s="117"/>
      <c r="P10931" s="81"/>
    </row>
    <row r="10932" spans="6:16">
      <c r="F10932" s="76"/>
      <c r="G10932" s="117"/>
      <c r="I10932" s="81"/>
      <c r="L10932" s="117"/>
      <c r="P10932" s="81"/>
    </row>
    <row r="10933" spans="6:16">
      <c r="F10933" s="76"/>
      <c r="G10933" s="117"/>
      <c r="I10933" s="81"/>
      <c r="L10933" s="117"/>
      <c r="P10933" s="81"/>
    </row>
    <row r="10934" spans="6:16">
      <c r="F10934" s="76"/>
      <c r="G10934" s="117"/>
      <c r="I10934" s="81"/>
      <c r="L10934" s="117"/>
      <c r="P10934" s="81"/>
    </row>
    <row r="10935" spans="6:16">
      <c r="F10935" s="76"/>
      <c r="G10935" s="117"/>
      <c r="I10935" s="81"/>
      <c r="L10935" s="117"/>
      <c r="P10935" s="81"/>
    </row>
    <row r="10936" spans="6:16">
      <c r="F10936" s="76"/>
      <c r="G10936" s="117"/>
      <c r="I10936" s="81"/>
      <c r="L10936" s="117"/>
      <c r="P10936" s="81"/>
    </row>
    <row r="10937" spans="6:16">
      <c r="F10937" s="76"/>
      <c r="G10937" s="117"/>
      <c r="I10937" s="81"/>
      <c r="L10937" s="117"/>
      <c r="P10937" s="81"/>
    </row>
    <row r="10938" spans="6:16">
      <c r="F10938" s="76"/>
      <c r="G10938" s="117"/>
      <c r="I10938" s="81"/>
      <c r="L10938" s="117"/>
      <c r="P10938" s="81"/>
    </row>
    <row r="10939" spans="6:16">
      <c r="F10939" s="76"/>
      <c r="G10939" s="117"/>
      <c r="I10939" s="81"/>
      <c r="L10939" s="117"/>
      <c r="P10939" s="81"/>
    </row>
    <row r="10940" spans="6:16">
      <c r="F10940" s="76"/>
      <c r="G10940" s="117"/>
      <c r="I10940" s="81"/>
      <c r="L10940" s="117"/>
      <c r="P10940" s="81"/>
    </row>
    <row r="10941" spans="6:16">
      <c r="F10941" s="76"/>
      <c r="G10941" s="117"/>
      <c r="I10941" s="81"/>
      <c r="L10941" s="117"/>
      <c r="P10941" s="81"/>
    </row>
    <row r="10942" spans="6:16">
      <c r="F10942" s="76"/>
      <c r="G10942" s="117"/>
      <c r="I10942" s="81"/>
      <c r="L10942" s="117"/>
      <c r="P10942" s="81"/>
    </row>
    <row r="10943" spans="6:16">
      <c r="F10943" s="76"/>
      <c r="G10943" s="117"/>
      <c r="I10943" s="81"/>
      <c r="L10943" s="117"/>
      <c r="P10943" s="81"/>
    </row>
    <row r="10944" spans="6:16">
      <c r="F10944" s="76"/>
      <c r="G10944" s="117"/>
      <c r="I10944" s="81"/>
      <c r="L10944" s="117"/>
      <c r="P10944" s="81"/>
    </row>
    <row r="10945" spans="6:16">
      <c r="F10945" s="76"/>
      <c r="G10945" s="117"/>
      <c r="I10945" s="81"/>
      <c r="L10945" s="117"/>
      <c r="P10945" s="81"/>
    </row>
    <row r="10946" spans="6:16">
      <c r="F10946" s="76"/>
      <c r="G10946" s="117"/>
      <c r="I10946" s="81"/>
      <c r="L10946" s="117"/>
      <c r="P10946" s="81"/>
    </row>
    <row r="10947" spans="6:16">
      <c r="F10947" s="76"/>
      <c r="G10947" s="117"/>
      <c r="I10947" s="81"/>
      <c r="L10947" s="117"/>
      <c r="P10947" s="81"/>
    </row>
    <row r="10948" spans="6:16">
      <c r="F10948" s="76"/>
      <c r="G10948" s="117"/>
      <c r="I10948" s="81"/>
      <c r="L10948" s="117"/>
      <c r="P10948" s="81"/>
    </row>
    <row r="10949" spans="6:16">
      <c r="F10949" s="76"/>
      <c r="G10949" s="117"/>
      <c r="I10949" s="81"/>
      <c r="L10949" s="117"/>
      <c r="P10949" s="81"/>
    </row>
    <row r="10950" spans="6:16">
      <c r="F10950" s="76"/>
      <c r="G10950" s="117"/>
      <c r="I10950" s="81"/>
      <c r="L10950" s="117"/>
      <c r="P10950" s="81"/>
    </row>
    <row r="10951" spans="6:16">
      <c r="F10951" s="76"/>
      <c r="G10951" s="117"/>
      <c r="I10951" s="81"/>
      <c r="L10951" s="117"/>
      <c r="P10951" s="81"/>
    </row>
    <row r="10952" spans="6:16">
      <c r="F10952" s="76"/>
      <c r="G10952" s="117"/>
      <c r="I10952" s="81"/>
      <c r="L10952" s="117"/>
      <c r="P10952" s="81"/>
    </row>
    <row r="10953" spans="6:16">
      <c r="F10953" s="76"/>
      <c r="G10953" s="117"/>
      <c r="I10953" s="81"/>
      <c r="L10953" s="117"/>
      <c r="P10953" s="81"/>
    </row>
    <row r="10954" spans="6:16">
      <c r="F10954" s="76"/>
      <c r="G10954" s="117"/>
      <c r="I10954" s="81"/>
      <c r="L10954" s="117"/>
      <c r="P10954" s="81"/>
    </row>
    <row r="10955" spans="6:16">
      <c r="F10955" s="76"/>
      <c r="G10955" s="117"/>
      <c r="I10955" s="81"/>
      <c r="L10955" s="117"/>
      <c r="P10955" s="81"/>
    </row>
    <row r="10956" spans="6:16">
      <c r="F10956" s="76"/>
      <c r="G10956" s="117"/>
      <c r="I10956" s="81"/>
      <c r="L10956" s="117"/>
      <c r="P10956" s="81"/>
    </row>
    <row r="10957" spans="6:16">
      <c r="F10957" s="76"/>
      <c r="G10957" s="117"/>
      <c r="I10957" s="81"/>
      <c r="L10957" s="117"/>
      <c r="P10957" s="81"/>
    </row>
    <row r="10958" spans="6:16">
      <c r="F10958" s="76"/>
      <c r="G10958" s="117"/>
      <c r="I10958" s="81"/>
      <c r="L10958" s="117"/>
      <c r="P10958" s="81"/>
    </row>
    <row r="10959" spans="6:16">
      <c r="F10959" s="76"/>
      <c r="G10959" s="117"/>
      <c r="I10959" s="81"/>
      <c r="L10959" s="117"/>
      <c r="P10959" s="81"/>
    </row>
    <row r="10960" spans="6:16">
      <c r="F10960" s="76"/>
      <c r="G10960" s="117"/>
      <c r="I10960" s="81"/>
      <c r="L10960" s="117"/>
      <c r="P10960" s="81"/>
    </row>
    <row r="10961" spans="6:16">
      <c r="F10961" s="76"/>
      <c r="G10961" s="117"/>
      <c r="I10961" s="81"/>
      <c r="L10961" s="117"/>
      <c r="P10961" s="81"/>
    </row>
    <row r="10962" spans="6:16">
      <c r="F10962" s="76"/>
      <c r="G10962" s="117"/>
      <c r="I10962" s="81"/>
      <c r="L10962" s="117"/>
      <c r="P10962" s="81"/>
    </row>
    <row r="10963" spans="6:16">
      <c r="F10963" s="76"/>
      <c r="G10963" s="117"/>
      <c r="I10963" s="81"/>
      <c r="L10963" s="117"/>
      <c r="P10963" s="81"/>
    </row>
    <row r="10964" spans="6:16">
      <c r="F10964" s="76"/>
      <c r="G10964" s="117"/>
      <c r="I10964" s="81"/>
      <c r="L10964" s="117"/>
      <c r="P10964" s="81"/>
    </row>
    <row r="10965" spans="6:16">
      <c r="F10965" s="76"/>
      <c r="G10965" s="117"/>
      <c r="I10965" s="81"/>
      <c r="L10965" s="117"/>
      <c r="P10965" s="81"/>
    </row>
    <row r="10966" spans="6:16">
      <c r="F10966" s="76"/>
      <c r="G10966" s="117"/>
      <c r="I10966" s="81"/>
      <c r="L10966" s="117"/>
      <c r="P10966" s="81"/>
    </row>
    <row r="10967" spans="6:16">
      <c r="F10967" s="76"/>
      <c r="G10967" s="117"/>
      <c r="I10967" s="81"/>
      <c r="L10967" s="117"/>
      <c r="P10967" s="81"/>
    </row>
    <row r="10968" spans="6:16">
      <c r="F10968" s="76"/>
      <c r="G10968" s="117"/>
      <c r="I10968" s="81"/>
      <c r="L10968" s="117"/>
      <c r="P10968" s="81"/>
    </row>
    <row r="10969" spans="6:16">
      <c r="F10969" s="76"/>
      <c r="G10969" s="117"/>
      <c r="I10969" s="81"/>
      <c r="L10969" s="117"/>
      <c r="P10969" s="81"/>
    </row>
    <row r="10970" spans="6:16">
      <c r="F10970" s="76"/>
      <c r="G10970" s="117"/>
      <c r="I10970" s="81"/>
      <c r="L10970" s="117"/>
      <c r="P10970" s="81"/>
    </row>
    <row r="10971" spans="6:16">
      <c r="F10971" s="76"/>
      <c r="G10971" s="117"/>
      <c r="I10971" s="81"/>
      <c r="L10971" s="117"/>
      <c r="P10971" s="81"/>
    </row>
    <row r="10972" spans="6:16">
      <c r="F10972" s="76"/>
      <c r="G10972" s="117"/>
      <c r="I10972" s="81"/>
      <c r="L10972" s="117"/>
      <c r="P10972" s="81"/>
    </row>
    <row r="10973" spans="6:16">
      <c r="F10973" s="76"/>
      <c r="G10973" s="117"/>
      <c r="I10973" s="81"/>
      <c r="L10973" s="117"/>
      <c r="P10973" s="81"/>
    </row>
    <row r="10974" spans="6:16">
      <c r="F10974" s="76"/>
      <c r="G10974" s="117"/>
      <c r="I10974" s="81"/>
      <c r="L10974" s="117"/>
      <c r="P10974" s="81"/>
    </row>
    <row r="10975" spans="6:16">
      <c r="F10975" s="76"/>
      <c r="G10975" s="117"/>
      <c r="I10975" s="81"/>
      <c r="L10975" s="117"/>
      <c r="P10975" s="81"/>
    </row>
    <row r="10976" spans="6:16">
      <c r="F10976" s="76"/>
      <c r="G10976" s="117"/>
      <c r="I10976" s="81"/>
      <c r="L10976" s="117"/>
      <c r="P10976" s="81"/>
    </row>
    <row r="10977" spans="6:16">
      <c r="F10977" s="76"/>
      <c r="G10977" s="117"/>
      <c r="I10977" s="81"/>
      <c r="L10977" s="117"/>
      <c r="P10977" s="81"/>
    </row>
    <row r="10978" spans="6:16">
      <c r="F10978" s="76"/>
      <c r="G10978" s="117"/>
      <c r="I10978" s="81"/>
      <c r="L10978" s="117"/>
      <c r="P10978" s="81"/>
    </row>
    <row r="10979" spans="6:16">
      <c r="F10979" s="76"/>
      <c r="G10979" s="117"/>
      <c r="I10979" s="81"/>
      <c r="L10979" s="117"/>
      <c r="P10979" s="81"/>
    </row>
    <row r="10980" spans="6:16">
      <c r="F10980" s="76"/>
      <c r="G10980" s="117"/>
      <c r="I10980" s="81"/>
      <c r="L10980" s="117"/>
      <c r="P10980" s="81"/>
    </row>
    <row r="10981" spans="6:16">
      <c r="F10981" s="76"/>
      <c r="G10981" s="117"/>
      <c r="I10981" s="81"/>
      <c r="L10981" s="117"/>
      <c r="P10981" s="81"/>
    </row>
    <row r="10982" spans="6:16">
      <c r="F10982" s="76"/>
      <c r="G10982" s="117"/>
      <c r="I10982" s="81"/>
      <c r="L10982" s="117"/>
      <c r="P10982" s="81"/>
    </row>
    <row r="10983" spans="6:16">
      <c r="F10983" s="76"/>
      <c r="G10983" s="117"/>
      <c r="I10983" s="81"/>
      <c r="L10983" s="117"/>
      <c r="P10983" s="81"/>
    </row>
    <row r="10984" spans="6:16">
      <c r="F10984" s="76"/>
      <c r="G10984" s="117"/>
      <c r="I10984" s="81"/>
      <c r="L10984" s="117"/>
      <c r="P10984" s="81"/>
    </row>
    <row r="10985" spans="6:16">
      <c r="F10985" s="76"/>
      <c r="G10985" s="117"/>
      <c r="I10985" s="81"/>
      <c r="L10985" s="117"/>
      <c r="P10985" s="81"/>
    </row>
    <row r="10986" spans="6:16">
      <c r="F10986" s="76"/>
      <c r="G10986" s="117"/>
      <c r="I10986" s="81"/>
      <c r="L10986" s="117"/>
      <c r="P10986" s="81"/>
    </row>
    <row r="10987" spans="6:16">
      <c r="F10987" s="76"/>
      <c r="G10987" s="117"/>
      <c r="I10987" s="81"/>
      <c r="L10987" s="117"/>
      <c r="P10987" s="81"/>
    </row>
    <row r="10988" spans="6:16">
      <c r="F10988" s="76"/>
      <c r="G10988" s="117"/>
      <c r="I10988" s="81"/>
      <c r="L10988" s="117"/>
      <c r="P10988" s="81"/>
    </row>
    <row r="10989" spans="6:16">
      <c r="F10989" s="76"/>
      <c r="G10989" s="117"/>
      <c r="I10989" s="81"/>
      <c r="L10989" s="117"/>
      <c r="P10989" s="81"/>
    </row>
    <row r="10990" spans="6:16">
      <c r="F10990" s="76"/>
      <c r="G10990" s="117"/>
      <c r="I10990" s="81"/>
      <c r="L10990" s="117"/>
      <c r="P10990" s="81"/>
    </row>
    <row r="10991" spans="6:16">
      <c r="F10991" s="76"/>
      <c r="G10991" s="117"/>
      <c r="I10991" s="81"/>
      <c r="L10991" s="117"/>
      <c r="P10991" s="81"/>
    </row>
    <row r="10992" spans="6:16">
      <c r="F10992" s="76"/>
      <c r="G10992" s="117"/>
      <c r="I10992" s="81"/>
      <c r="L10992" s="117"/>
      <c r="P10992" s="81"/>
    </row>
    <row r="10993" spans="6:16">
      <c r="F10993" s="76"/>
      <c r="G10993" s="117"/>
      <c r="I10993" s="81"/>
      <c r="L10993" s="117"/>
      <c r="P10993" s="81"/>
    </row>
    <row r="10994" spans="6:16">
      <c r="F10994" s="76"/>
      <c r="G10994" s="117"/>
      <c r="I10994" s="81"/>
      <c r="L10994" s="117"/>
      <c r="P10994" s="81"/>
    </row>
    <row r="10995" spans="6:16">
      <c r="F10995" s="76"/>
      <c r="G10995" s="117"/>
      <c r="I10995" s="81"/>
      <c r="L10995" s="117"/>
      <c r="P10995" s="81"/>
    </row>
    <row r="10996" spans="6:16">
      <c r="F10996" s="76"/>
      <c r="G10996" s="117"/>
      <c r="I10996" s="81"/>
      <c r="L10996" s="117"/>
      <c r="P10996" s="81"/>
    </row>
    <row r="10997" spans="6:16">
      <c r="F10997" s="76"/>
      <c r="G10997" s="117"/>
      <c r="I10997" s="81"/>
      <c r="L10997" s="117"/>
      <c r="P10997" s="81"/>
    </row>
    <row r="10998" spans="6:16">
      <c r="F10998" s="76"/>
      <c r="G10998" s="117"/>
      <c r="I10998" s="81"/>
      <c r="L10998" s="117"/>
      <c r="P10998" s="81"/>
    </row>
    <row r="10999" spans="6:16">
      <c r="F10999" s="76"/>
      <c r="G10999" s="117"/>
      <c r="I10999" s="81"/>
      <c r="L10999" s="117"/>
      <c r="P10999" s="81"/>
    </row>
    <row r="11000" spans="6:16">
      <c r="F11000" s="76"/>
      <c r="G11000" s="117"/>
      <c r="I11000" s="81"/>
      <c r="L11000" s="117"/>
      <c r="P11000" s="81"/>
    </row>
    <row r="11001" spans="6:16">
      <c r="F11001" s="76"/>
      <c r="G11001" s="117"/>
      <c r="I11001" s="81"/>
      <c r="L11001" s="117"/>
      <c r="P11001" s="81"/>
    </row>
    <row r="11002" spans="6:16">
      <c r="F11002" s="76"/>
      <c r="G11002" s="117"/>
      <c r="I11002" s="81"/>
      <c r="L11002" s="117"/>
      <c r="P11002" s="81"/>
    </row>
    <row r="11003" spans="6:16">
      <c r="F11003" s="76"/>
      <c r="G11003" s="117"/>
      <c r="I11003" s="81"/>
      <c r="L11003" s="117"/>
      <c r="P11003" s="81"/>
    </row>
    <row r="11004" spans="6:16">
      <c r="F11004" s="76"/>
      <c r="G11004" s="117"/>
      <c r="I11004" s="81"/>
      <c r="L11004" s="117"/>
      <c r="P11004" s="81"/>
    </row>
    <row r="11005" spans="6:16">
      <c r="F11005" s="76"/>
      <c r="G11005" s="117"/>
      <c r="I11005" s="81"/>
      <c r="L11005" s="117"/>
      <c r="P11005" s="81"/>
    </row>
    <row r="11006" spans="6:16">
      <c r="F11006" s="76"/>
      <c r="G11006" s="117"/>
      <c r="I11006" s="81"/>
      <c r="L11006" s="117"/>
      <c r="P11006" s="81"/>
    </row>
    <row r="11007" spans="6:16">
      <c r="F11007" s="76"/>
      <c r="G11007" s="117"/>
      <c r="I11007" s="81"/>
      <c r="L11007" s="117"/>
      <c r="P11007" s="81"/>
    </row>
    <row r="11008" spans="6:16">
      <c r="F11008" s="76"/>
      <c r="G11008" s="117"/>
      <c r="I11008" s="81"/>
      <c r="L11008" s="117"/>
      <c r="P11008" s="81"/>
    </row>
    <row r="11009" spans="6:16">
      <c r="F11009" s="76"/>
      <c r="G11009" s="117"/>
      <c r="I11009" s="81"/>
      <c r="L11009" s="117"/>
      <c r="P11009" s="81"/>
    </row>
    <row r="11010" spans="6:16">
      <c r="F11010" s="76"/>
      <c r="G11010" s="117"/>
      <c r="I11010" s="81"/>
      <c r="L11010" s="117"/>
      <c r="P11010" s="81"/>
    </row>
    <row r="11011" spans="6:16">
      <c r="F11011" s="76"/>
      <c r="G11011" s="117"/>
      <c r="I11011" s="81"/>
      <c r="L11011" s="117"/>
      <c r="P11011" s="81"/>
    </row>
    <row r="11012" spans="6:16">
      <c r="F11012" s="76"/>
      <c r="G11012" s="117"/>
      <c r="I11012" s="81"/>
      <c r="L11012" s="117"/>
      <c r="P11012" s="81"/>
    </row>
    <row r="11013" spans="6:16">
      <c r="F11013" s="76"/>
      <c r="G11013" s="117"/>
      <c r="I11013" s="81"/>
      <c r="L11013" s="117"/>
      <c r="P11013" s="81"/>
    </row>
    <row r="11014" spans="6:16">
      <c r="F11014" s="76"/>
      <c r="G11014" s="117"/>
      <c r="I11014" s="81"/>
      <c r="L11014" s="117"/>
      <c r="P11014" s="81"/>
    </row>
    <row r="11015" spans="6:16">
      <c r="F11015" s="76"/>
      <c r="G11015" s="117"/>
      <c r="I11015" s="81"/>
      <c r="L11015" s="117"/>
      <c r="P11015" s="81"/>
    </row>
    <row r="11016" spans="6:16">
      <c r="F11016" s="76"/>
      <c r="G11016" s="117"/>
      <c r="I11016" s="81"/>
      <c r="L11016" s="117"/>
      <c r="P11016" s="81"/>
    </row>
    <row r="11017" spans="6:16">
      <c r="F11017" s="76"/>
      <c r="G11017" s="117"/>
      <c r="I11017" s="81"/>
      <c r="L11017" s="117"/>
      <c r="P11017" s="81"/>
    </row>
    <row r="11018" spans="6:16">
      <c r="F11018" s="76"/>
      <c r="G11018" s="117"/>
      <c r="I11018" s="81"/>
      <c r="L11018" s="117"/>
      <c r="P11018" s="81"/>
    </row>
    <row r="11019" spans="6:16">
      <c r="F11019" s="76"/>
      <c r="G11019" s="117"/>
      <c r="I11019" s="81"/>
      <c r="L11019" s="117"/>
      <c r="P11019" s="81"/>
    </row>
    <row r="11020" spans="6:16">
      <c r="F11020" s="76"/>
      <c r="G11020" s="117"/>
      <c r="I11020" s="81"/>
      <c r="L11020" s="117"/>
      <c r="P11020" s="81"/>
    </row>
    <row r="11021" spans="6:16">
      <c r="F11021" s="76"/>
      <c r="G11021" s="117"/>
      <c r="I11021" s="81"/>
      <c r="L11021" s="117"/>
      <c r="P11021" s="81"/>
    </row>
    <row r="11022" spans="6:16">
      <c r="F11022" s="76"/>
      <c r="G11022" s="117"/>
      <c r="I11022" s="81"/>
      <c r="L11022" s="117"/>
      <c r="P11022" s="81"/>
    </row>
    <row r="11023" spans="6:16">
      <c r="F11023" s="76"/>
      <c r="G11023" s="117"/>
      <c r="I11023" s="81"/>
      <c r="L11023" s="117"/>
      <c r="P11023" s="81"/>
    </row>
    <row r="11024" spans="6:16">
      <c r="F11024" s="76"/>
      <c r="G11024" s="117"/>
      <c r="I11024" s="81"/>
      <c r="L11024" s="117"/>
      <c r="P11024" s="81"/>
    </row>
    <row r="11025" spans="6:16">
      <c r="F11025" s="76"/>
      <c r="G11025" s="117"/>
      <c r="I11025" s="81"/>
      <c r="L11025" s="117"/>
      <c r="P11025" s="81"/>
    </row>
    <row r="11026" spans="6:16">
      <c r="F11026" s="76"/>
      <c r="G11026" s="117"/>
      <c r="I11026" s="81"/>
      <c r="L11026" s="117"/>
      <c r="P11026" s="81"/>
    </row>
    <row r="11027" spans="6:16">
      <c r="F11027" s="76"/>
      <c r="G11027" s="117"/>
      <c r="I11027" s="81"/>
      <c r="L11027" s="117"/>
      <c r="P11027" s="81"/>
    </row>
    <row r="11028" spans="6:16">
      <c r="F11028" s="76"/>
      <c r="G11028" s="117"/>
      <c r="I11028" s="81"/>
      <c r="L11028" s="117"/>
      <c r="P11028" s="81"/>
    </row>
    <row r="11029" spans="6:16">
      <c r="F11029" s="76"/>
      <c r="G11029" s="117"/>
      <c r="I11029" s="81"/>
      <c r="L11029" s="117"/>
      <c r="P11029" s="81"/>
    </row>
    <row r="11030" spans="6:16">
      <c r="F11030" s="76"/>
      <c r="G11030" s="117"/>
      <c r="I11030" s="81"/>
      <c r="L11030" s="117"/>
      <c r="P11030" s="81"/>
    </row>
    <row r="11031" spans="6:16">
      <c r="F11031" s="76"/>
      <c r="G11031" s="117"/>
      <c r="I11031" s="81"/>
      <c r="L11031" s="117"/>
      <c r="P11031" s="81"/>
    </row>
    <row r="11032" spans="6:16">
      <c r="F11032" s="76"/>
      <c r="G11032" s="117"/>
      <c r="I11032" s="81"/>
      <c r="L11032" s="117"/>
      <c r="P11032" s="81"/>
    </row>
    <row r="11033" spans="6:16">
      <c r="F11033" s="76"/>
      <c r="G11033" s="117"/>
      <c r="I11033" s="81"/>
      <c r="L11033" s="117"/>
      <c r="P11033" s="81"/>
    </row>
    <row r="11034" spans="6:16">
      <c r="F11034" s="76"/>
      <c r="G11034" s="117"/>
      <c r="I11034" s="81"/>
      <c r="L11034" s="117"/>
      <c r="P11034" s="81"/>
    </row>
    <row r="11035" spans="6:16">
      <c r="F11035" s="76"/>
      <c r="G11035" s="117"/>
      <c r="I11035" s="81"/>
      <c r="L11035" s="117"/>
      <c r="P11035" s="81"/>
    </row>
    <row r="11036" spans="6:16">
      <c r="F11036" s="76"/>
      <c r="G11036" s="117"/>
      <c r="I11036" s="81"/>
      <c r="L11036" s="117"/>
      <c r="P11036" s="81"/>
    </row>
    <row r="11037" spans="6:16">
      <c r="F11037" s="76"/>
      <c r="G11037" s="117"/>
      <c r="I11037" s="81"/>
      <c r="L11037" s="117"/>
      <c r="P11037" s="81"/>
    </row>
    <row r="11038" spans="6:16">
      <c r="F11038" s="76"/>
      <c r="G11038" s="117"/>
      <c r="I11038" s="81"/>
      <c r="L11038" s="117"/>
      <c r="P11038" s="81"/>
    </row>
    <row r="11039" spans="6:16">
      <c r="F11039" s="76"/>
      <c r="G11039" s="117"/>
      <c r="I11039" s="81"/>
      <c r="L11039" s="117"/>
      <c r="P11039" s="81"/>
    </row>
    <row r="11040" spans="6:16">
      <c r="F11040" s="76"/>
      <c r="G11040" s="117"/>
      <c r="I11040" s="81"/>
      <c r="L11040" s="117"/>
      <c r="P11040" s="81"/>
    </row>
    <row r="11041" spans="6:16">
      <c r="F11041" s="76"/>
      <c r="G11041" s="117"/>
      <c r="I11041" s="81"/>
      <c r="L11041" s="117"/>
      <c r="P11041" s="81"/>
    </row>
    <row r="11042" spans="6:16">
      <c r="F11042" s="76"/>
      <c r="G11042" s="117"/>
      <c r="I11042" s="81"/>
      <c r="L11042" s="117"/>
      <c r="P11042" s="81"/>
    </row>
    <row r="11043" spans="6:16">
      <c r="F11043" s="76"/>
      <c r="G11043" s="117"/>
      <c r="I11043" s="81"/>
      <c r="L11043" s="117"/>
      <c r="P11043" s="81"/>
    </row>
    <row r="11044" spans="6:16">
      <c r="F11044" s="76"/>
      <c r="G11044" s="117"/>
      <c r="I11044" s="81"/>
      <c r="L11044" s="117"/>
      <c r="P11044" s="81"/>
    </row>
    <row r="11045" spans="6:16">
      <c r="F11045" s="76"/>
      <c r="G11045" s="117"/>
      <c r="I11045" s="81"/>
      <c r="L11045" s="117"/>
      <c r="P11045" s="81"/>
    </row>
    <row r="11046" spans="6:16">
      <c r="F11046" s="76"/>
      <c r="G11046" s="117"/>
      <c r="I11046" s="81"/>
      <c r="L11046" s="117"/>
      <c r="P11046" s="81"/>
    </row>
    <row r="11047" spans="6:16">
      <c r="F11047" s="76"/>
      <c r="G11047" s="117"/>
      <c r="I11047" s="81"/>
      <c r="L11047" s="117"/>
      <c r="P11047" s="81"/>
    </row>
    <row r="11048" spans="6:16">
      <c r="F11048" s="76"/>
      <c r="G11048" s="117"/>
      <c r="I11048" s="81"/>
      <c r="L11048" s="117"/>
      <c r="P11048" s="81"/>
    </row>
    <row r="11049" spans="6:16">
      <c r="F11049" s="76"/>
      <c r="G11049" s="117"/>
      <c r="I11049" s="81"/>
      <c r="L11049" s="117"/>
      <c r="P11049" s="81"/>
    </row>
    <row r="11050" spans="6:16">
      <c r="F11050" s="76"/>
      <c r="G11050" s="117"/>
      <c r="I11050" s="81"/>
      <c r="L11050" s="117"/>
      <c r="P11050" s="81"/>
    </row>
    <row r="11051" spans="6:16">
      <c r="F11051" s="76"/>
      <c r="G11051" s="117"/>
      <c r="I11051" s="81"/>
      <c r="L11051" s="117"/>
      <c r="P11051" s="81"/>
    </row>
    <row r="11052" spans="6:16">
      <c r="F11052" s="76"/>
      <c r="G11052" s="117"/>
      <c r="I11052" s="81"/>
      <c r="L11052" s="117"/>
      <c r="P11052" s="81"/>
    </row>
    <row r="11053" spans="6:16">
      <c r="F11053" s="76"/>
      <c r="G11053" s="117"/>
      <c r="I11053" s="81"/>
      <c r="L11053" s="117"/>
      <c r="P11053" s="81"/>
    </row>
    <row r="11054" spans="6:16">
      <c r="F11054" s="76"/>
      <c r="G11054" s="117"/>
      <c r="I11054" s="81"/>
      <c r="L11054" s="117"/>
      <c r="P11054" s="81"/>
    </row>
    <row r="11055" spans="6:16">
      <c r="F11055" s="76"/>
      <c r="G11055" s="117"/>
      <c r="I11055" s="81"/>
      <c r="L11055" s="117"/>
      <c r="P11055" s="81"/>
    </row>
    <row r="11056" spans="6:16">
      <c r="F11056" s="76"/>
      <c r="G11056" s="117"/>
      <c r="I11056" s="81"/>
      <c r="L11056" s="117"/>
      <c r="P11056" s="81"/>
    </row>
    <row r="11057" spans="6:16">
      <c r="F11057" s="76"/>
      <c r="G11057" s="117"/>
      <c r="I11057" s="81"/>
      <c r="L11057" s="117"/>
      <c r="P11057" s="81"/>
    </row>
    <row r="11058" spans="6:16">
      <c r="F11058" s="76"/>
      <c r="G11058" s="117"/>
      <c r="I11058" s="81"/>
      <c r="L11058" s="117"/>
      <c r="P11058" s="81"/>
    </row>
    <row r="11059" spans="6:16">
      <c r="F11059" s="76"/>
      <c r="G11059" s="117"/>
      <c r="I11059" s="81"/>
      <c r="L11059" s="117"/>
      <c r="P11059" s="81"/>
    </row>
    <row r="11060" spans="6:16">
      <c r="F11060" s="76"/>
      <c r="G11060" s="117"/>
      <c r="I11060" s="81"/>
      <c r="L11060" s="117"/>
      <c r="P11060" s="81"/>
    </row>
    <row r="11061" spans="6:16">
      <c r="F11061" s="76"/>
      <c r="G11061" s="117"/>
      <c r="I11061" s="81"/>
      <c r="L11061" s="117"/>
      <c r="P11061" s="81"/>
    </row>
    <row r="11062" spans="6:16">
      <c r="F11062" s="76"/>
      <c r="G11062" s="117"/>
      <c r="I11062" s="81"/>
      <c r="L11062" s="117"/>
      <c r="P11062" s="81"/>
    </row>
    <row r="11063" spans="6:16">
      <c r="F11063" s="76"/>
      <c r="G11063" s="117"/>
      <c r="I11063" s="81"/>
      <c r="L11063" s="117"/>
      <c r="P11063" s="81"/>
    </row>
    <row r="11064" spans="6:16">
      <c r="F11064" s="76"/>
      <c r="G11064" s="117"/>
      <c r="I11064" s="81"/>
      <c r="L11064" s="117"/>
      <c r="P11064" s="81"/>
    </row>
    <row r="11065" spans="6:16">
      <c r="F11065" s="76"/>
      <c r="G11065" s="117"/>
      <c r="I11065" s="81"/>
      <c r="L11065" s="117"/>
      <c r="P11065" s="81"/>
    </row>
    <row r="11066" spans="6:16">
      <c r="F11066" s="76"/>
      <c r="G11066" s="117"/>
      <c r="I11066" s="81"/>
      <c r="L11066" s="117"/>
      <c r="P11066" s="81"/>
    </row>
    <row r="11067" spans="6:16">
      <c r="F11067" s="76"/>
      <c r="G11067" s="117"/>
      <c r="I11067" s="81"/>
      <c r="L11067" s="117"/>
      <c r="P11067" s="81"/>
    </row>
    <row r="11068" spans="6:16">
      <c r="F11068" s="76"/>
      <c r="G11068" s="117"/>
      <c r="I11068" s="81"/>
      <c r="L11068" s="117"/>
      <c r="P11068" s="81"/>
    </row>
    <row r="11069" spans="6:16">
      <c r="F11069" s="76"/>
      <c r="G11069" s="117"/>
      <c r="I11069" s="81"/>
      <c r="L11069" s="117"/>
      <c r="P11069" s="81"/>
    </row>
    <row r="11070" spans="6:16">
      <c r="F11070" s="76"/>
      <c r="G11070" s="117"/>
      <c r="I11070" s="81"/>
      <c r="L11070" s="117"/>
      <c r="P11070" s="81"/>
    </row>
    <row r="11071" spans="6:16">
      <c r="F11071" s="76"/>
      <c r="G11071" s="117"/>
      <c r="I11071" s="81"/>
      <c r="L11071" s="117"/>
      <c r="P11071" s="81"/>
    </row>
    <row r="11072" spans="6:16">
      <c r="F11072" s="76"/>
      <c r="G11072" s="117"/>
      <c r="I11072" s="81"/>
      <c r="L11072" s="117"/>
      <c r="P11072" s="81"/>
    </row>
    <row r="11073" spans="6:16">
      <c r="F11073" s="76"/>
      <c r="G11073" s="117"/>
      <c r="I11073" s="81"/>
      <c r="L11073" s="117"/>
      <c r="P11073" s="81"/>
    </row>
    <row r="11074" spans="6:16">
      <c r="F11074" s="76"/>
      <c r="G11074" s="117"/>
      <c r="I11074" s="81"/>
      <c r="L11074" s="117"/>
      <c r="P11074" s="81"/>
    </row>
    <row r="11075" spans="6:16">
      <c r="F11075" s="76"/>
      <c r="G11075" s="117"/>
      <c r="I11075" s="81"/>
      <c r="L11075" s="117"/>
      <c r="P11075" s="81"/>
    </row>
    <row r="11076" spans="6:16">
      <c r="F11076" s="76"/>
      <c r="G11076" s="117"/>
      <c r="I11076" s="81"/>
      <c r="L11076" s="117"/>
      <c r="P11076" s="81"/>
    </row>
    <row r="11077" spans="6:16">
      <c r="F11077" s="76"/>
      <c r="G11077" s="117"/>
      <c r="I11077" s="81"/>
      <c r="L11077" s="117"/>
      <c r="P11077" s="81"/>
    </row>
    <row r="11078" spans="6:16">
      <c r="F11078" s="76"/>
      <c r="G11078" s="117"/>
      <c r="I11078" s="81"/>
      <c r="L11078" s="117"/>
      <c r="P11078" s="81"/>
    </row>
    <row r="11079" spans="6:16">
      <c r="F11079" s="76"/>
      <c r="G11079" s="117"/>
      <c r="I11079" s="81"/>
      <c r="L11079" s="117"/>
      <c r="P11079" s="81"/>
    </row>
    <row r="11080" spans="6:16">
      <c r="F11080" s="76"/>
      <c r="G11080" s="117"/>
      <c r="I11080" s="81"/>
      <c r="L11080" s="117"/>
      <c r="P11080" s="81"/>
    </row>
    <row r="11081" spans="6:16">
      <c r="F11081" s="76"/>
      <c r="G11081" s="117"/>
      <c r="I11081" s="81"/>
      <c r="L11081" s="117"/>
      <c r="P11081" s="81"/>
    </row>
    <row r="11082" spans="6:16">
      <c r="F11082" s="76"/>
      <c r="G11082" s="117"/>
      <c r="I11082" s="81"/>
      <c r="L11082" s="117"/>
      <c r="P11082" s="81"/>
    </row>
    <row r="11083" spans="6:16">
      <c r="F11083" s="76"/>
      <c r="G11083" s="117"/>
      <c r="I11083" s="81"/>
      <c r="L11083" s="117"/>
      <c r="P11083" s="81"/>
    </row>
    <row r="11084" spans="6:16">
      <c r="F11084" s="76"/>
      <c r="G11084" s="117"/>
      <c r="I11084" s="81"/>
      <c r="L11084" s="117"/>
      <c r="P11084" s="81"/>
    </row>
    <row r="11085" spans="6:16">
      <c r="F11085" s="76"/>
      <c r="G11085" s="117"/>
      <c r="I11085" s="81"/>
      <c r="L11085" s="117"/>
      <c r="P11085" s="81"/>
    </row>
    <row r="11086" spans="6:16">
      <c r="F11086" s="76"/>
      <c r="G11086" s="117"/>
      <c r="I11086" s="81"/>
      <c r="L11086" s="117"/>
      <c r="P11086" s="81"/>
    </row>
    <row r="11087" spans="6:16">
      <c r="F11087" s="76"/>
      <c r="G11087" s="117"/>
      <c r="I11087" s="81"/>
      <c r="L11087" s="117"/>
      <c r="P11087" s="81"/>
    </row>
    <row r="11088" spans="6:16">
      <c r="F11088" s="76"/>
      <c r="G11088" s="117"/>
      <c r="I11088" s="81"/>
      <c r="L11088" s="117"/>
      <c r="P11088" s="81"/>
    </row>
    <row r="11089" spans="6:16">
      <c r="F11089" s="76"/>
      <c r="G11089" s="117"/>
      <c r="I11089" s="81"/>
      <c r="L11089" s="117"/>
      <c r="P11089" s="81"/>
    </row>
    <row r="11090" spans="6:16">
      <c r="F11090" s="76"/>
      <c r="G11090" s="117"/>
      <c r="I11090" s="81"/>
      <c r="L11090" s="117"/>
      <c r="P11090" s="81"/>
    </row>
    <row r="11091" spans="6:16">
      <c r="F11091" s="76"/>
      <c r="G11091" s="117"/>
      <c r="I11091" s="81"/>
      <c r="L11091" s="117"/>
      <c r="P11091" s="81"/>
    </row>
    <row r="11092" spans="6:16">
      <c r="F11092" s="76"/>
      <c r="G11092" s="117"/>
      <c r="I11092" s="81"/>
      <c r="L11092" s="117"/>
      <c r="P11092" s="81"/>
    </row>
    <row r="11093" spans="6:16">
      <c r="F11093" s="76"/>
      <c r="G11093" s="117"/>
      <c r="I11093" s="81"/>
      <c r="L11093" s="117"/>
      <c r="P11093" s="81"/>
    </row>
    <row r="11094" spans="6:16">
      <c r="F11094" s="76"/>
      <c r="G11094" s="117"/>
      <c r="I11094" s="81"/>
      <c r="L11094" s="117"/>
      <c r="P11094" s="81"/>
    </row>
    <row r="11095" spans="6:16">
      <c r="F11095" s="76"/>
      <c r="G11095" s="117"/>
      <c r="I11095" s="81"/>
      <c r="L11095" s="117"/>
      <c r="P11095" s="81"/>
    </row>
    <row r="11096" spans="6:16">
      <c r="F11096" s="76"/>
      <c r="G11096" s="117"/>
      <c r="I11096" s="81"/>
      <c r="L11096" s="117"/>
      <c r="P11096" s="81"/>
    </row>
    <row r="11097" spans="6:16">
      <c r="F11097" s="76"/>
      <c r="G11097" s="117"/>
      <c r="I11097" s="81"/>
      <c r="L11097" s="117"/>
      <c r="P11097" s="81"/>
    </row>
    <row r="11098" spans="6:16">
      <c r="F11098" s="76"/>
      <c r="G11098" s="117"/>
      <c r="I11098" s="81"/>
      <c r="L11098" s="117"/>
      <c r="P11098" s="81"/>
    </row>
    <row r="11099" spans="6:16">
      <c r="F11099" s="76"/>
      <c r="G11099" s="117"/>
      <c r="I11099" s="81"/>
      <c r="L11099" s="117"/>
      <c r="P11099" s="81"/>
    </row>
    <row r="11100" spans="6:16">
      <c r="F11100" s="76"/>
      <c r="G11100" s="117"/>
      <c r="I11100" s="81"/>
      <c r="L11100" s="117"/>
      <c r="P11100" s="81"/>
    </row>
    <row r="11101" spans="6:16">
      <c r="F11101" s="76"/>
      <c r="G11101" s="117"/>
      <c r="I11101" s="81"/>
      <c r="L11101" s="117"/>
      <c r="P11101" s="81"/>
    </row>
    <row r="11102" spans="6:16">
      <c r="F11102" s="76"/>
      <c r="G11102" s="117"/>
      <c r="I11102" s="81"/>
      <c r="L11102" s="117"/>
      <c r="P11102" s="81"/>
    </row>
    <row r="11103" spans="6:16">
      <c r="F11103" s="76"/>
      <c r="G11103" s="117"/>
      <c r="I11103" s="81"/>
      <c r="L11103" s="117"/>
      <c r="P11103" s="81"/>
    </row>
    <row r="11104" spans="6:16">
      <c r="F11104" s="76"/>
      <c r="G11104" s="117"/>
      <c r="I11104" s="81"/>
      <c r="L11104" s="117"/>
      <c r="P11104" s="81"/>
    </row>
    <row r="11105" spans="6:16">
      <c r="F11105" s="76"/>
      <c r="G11105" s="117"/>
      <c r="I11105" s="81"/>
      <c r="L11105" s="117"/>
      <c r="P11105" s="81"/>
    </row>
    <row r="11106" spans="6:16">
      <c r="F11106" s="76"/>
      <c r="G11106" s="117"/>
      <c r="I11106" s="81"/>
      <c r="L11106" s="117"/>
      <c r="P11106" s="81"/>
    </row>
    <row r="11107" spans="6:16">
      <c r="F11107" s="76"/>
      <c r="G11107" s="117"/>
      <c r="I11107" s="81"/>
      <c r="L11107" s="117"/>
      <c r="P11107" s="81"/>
    </row>
    <row r="11108" spans="6:16">
      <c r="F11108" s="76"/>
      <c r="G11108" s="117"/>
      <c r="I11108" s="81"/>
      <c r="L11108" s="117"/>
      <c r="P11108" s="81"/>
    </row>
    <row r="11109" spans="6:16">
      <c r="F11109" s="76"/>
      <c r="G11109" s="117"/>
      <c r="I11109" s="81"/>
      <c r="L11109" s="117"/>
      <c r="P11109" s="81"/>
    </row>
    <row r="11110" spans="6:16">
      <c r="F11110" s="76"/>
      <c r="G11110" s="117"/>
      <c r="I11110" s="81"/>
      <c r="L11110" s="117"/>
      <c r="P11110" s="81"/>
    </row>
    <row r="11111" spans="6:16">
      <c r="F11111" s="76"/>
      <c r="G11111" s="117"/>
      <c r="I11111" s="81"/>
      <c r="L11111" s="117"/>
      <c r="P11111" s="81"/>
    </row>
    <row r="11112" spans="6:16">
      <c r="F11112" s="76"/>
      <c r="G11112" s="117"/>
      <c r="I11112" s="81"/>
      <c r="L11112" s="117"/>
      <c r="P11112" s="81"/>
    </row>
    <row r="11113" spans="6:16">
      <c r="F11113" s="76"/>
      <c r="G11113" s="117"/>
      <c r="I11113" s="81"/>
      <c r="L11113" s="117"/>
      <c r="P11113" s="81"/>
    </row>
    <row r="11114" spans="6:16">
      <c r="F11114" s="76"/>
      <c r="G11114" s="117"/>
      <c r="I11114" s="81"/>
      <c r="L11114" s="117"/>
      <c r="P11114" s="81"/>
    </row>
    <row r="11115" spans="6:16">
      <c r="F11115" s="76"/>
      <c r="G11115" s="117"/>
      <c r="I11115" s="81"/>
      <c r="L11115" s="117"/>
      <c r="P11115" s="81"/>
    </row>
    <row r="11116" spans="6:16">
      <c r="F11116" s="76"/>
      <c r="G11116" s="117"/>
      <c r="I11116" s="81"/>
      <c r="L11116" s="117"/>
      <c r="P11116" s="81"/>
    </row>
    <row r="11117" spans="6:16">
      <c r="F11117" s="76"/>
      <c r="G11117" s="117"/>
      <c r="I11117" s="81"/>
      <c r="L11117" s="117"/>
      <c r="P11117" s="81"/>
    </row>
    <row r="11118" spans="6:16">
      <c r="F11118" s="76"/>
      <c r="G11118" s="117"/>
      <c r="I11118" s="81"/>
      <c r="L11118" s="117"/>
      <c r="P11118" s="81"/>
    </row>
    <row r="11119" spans="6:16">
      <c r="F11119" s="76"/>
      <c r="G11119" s="117"/>
      <c r="I11119" s="81"/>
      <c r="L11119" s="117"/>
      <c r="P11119" s="81"/>
    </row>
    <row r="11120" spans="6:16">
      <c r="F11120" s="76"/>
      <c r="G11120" s="117"/>
      <c r="I11120" s="81"/>
      <c r="L11120" s="117"/>
      <c r="P11120" s="81"/>
    </row>
    <row r="11121" spans="6:16">
      <c r="F11121" s="76"/>
      <c r="G11121" s="117"/>
      <c r="I11121" s="81"/>
      <c r="L11121" s="117"/>
      <c r="P11121" s="81"/>
    </row>
    <row r="11122" spans="6:16">
      <c r="F11122" s="76"/>
      <c r="G11122" s="117"/>
      <c r="I11122" s="81"/>
      <c r="L11122" s="117"/>
      <c r="P11122" s="81"/>
    </row>
    <row r="11123" spans="6:16">
      <c r="F11123" s="76"/>
      <c r="G11123" s="117"/>
      <c r="I11123" s="81"/>
      <c r="L11123" s="117"/>
      <c r="P11123" s="81"/>
    </row>
    <row r="11124" spans="6:16">
      <c r="F11124" s="76"/>
      <c r="G11124" s="117"/>
      <c r="I11124" s="81"/>
      <c r="L11124" s="117"/>
      <c r="P11124" s="81"/>
    </row>
    <row r="11125" spans="6:16">
      <c r="F11125" s="76"/>
      <c r="G11125" s="117"/>
      <c r="I11125" s="81"/>
      <c r="L11125" s="117"/>
      <c r="P11125" s="81"/>
    </row>
    <row r="11126" spans="6:16">
      <c r="F11126" s="76"/>
      <c r="G11126" s="117"/>
      <c r="I11126" s="81"/>
      <c r="L11126" s="117"/>
      <c r="P11126" s="81"/>
    </row>
    <row r="11127" spans="6:16">
      <c r="F11127" s="76"/>
      <c r="G11127" s="117"/>
      <c r="I11127" s="81"/>
      <c r="L11127" s="117"/>
      <c r="P11127" s="81"/>
    </row>
    <row r="11128" spans="6:16">
      <c r="F11128" s="76"/>
      <c r="G11128" s="117"/>
      <c r="I11128" s="81"/>
      <c r="L11128" s="117"/>
      <c r="P11128" s="81"/>
    </row>
    <row r="11129" spans="6:16">
      <c r="F11129" s="76"/>
      <c r="G11129" s="117"/>
      <c r="I11129" s="81"/>
      <c r="L11129" s="117"/>
      <c r="P11129" s="81"/>
    </row>
    <row r="11130" spans="6:16">
      <c r="F11130" s="76"/>
      <c r="G11130" s="117"/>
      <c r="I11130" s="81"/>
      <c r="L11130" s="117"/>
      <c r="P11130" s="81"/>
    </row>
    <row r="11131" spans="6:16">
      <c r="F11131" s="76"/>
      <c r="G11131" s="117"/>
      <c r="I11131" s="81"/>
      <c r="L11131" s="117"/>
      <c r="P11131" s="81"/>
    </row>
    <row r="11132" spans="6:16">
      <c r="F11132" s="76"/>
      <c r="G11132" s="117"/>
      <c r="I11132" s="81"/>
      <c r="L11132" s="117"/>
      <c r="P11132" s="81"/>
    </row>
    <row r="11133" spans="6:16">
      <c r="F11133" s="76"/>
      <c r="G11133" s="117"/>
      <c r="I11133" s="81"/>
      <c r="L11133" s="117"/>
      <c r="P11133" s="81"/>
    </row>
    <row r="11134" spans="6:16">
      <c r="F11134" s="76"/>
      <c r="G11134" s="117"/>
      <c r="I11134" s="81"/>
      <c r="L11134" s="117"/>
      <c r="P11134" s="81"/>
    </row>
    <row r="11135" spans="6:16">
      <c r="F11135" s="76"/>
      <c r="G11135" s="117"/>
      <c r="I11135" s="81"/>
      <c r="L11135" s="117"/>
      <c r="P11135" s="81"/>
    </row>
    <row r="11136" spans="6:16">
      <c r="F11136" s="76"/>
      <c r="G11136" s="117"/>
      <c r="I11136" s="81"/>
      <c r="L11136" s="117"/>
      <c r="P11136" s="81"/>
    </row>
    <row r="11137" spans="6:16">
      <c r="F11137" s="76"/>
      <c r="G11137" s="117"/>
      <c r="I11137" s="81"/>
      <c r="L11137" s="117"/>
      <c r="P11137" s="81"/>
    </row>
    <row r="11138" spans="6:16">
      <c r="F11138" s="76"/>
      <c r="G11138" s="117"/>
      <c r="I11138" s="81"/>
      <c r="L11138" s="117"/>
      <c r="P11138" s="81"/>
    </row>
    <row r="11139" spans="6:16">
      <c r="F11139" s="76"/>
      <c r="G11139" s="117"/>
      <c r="I11139" s="81"/>
      <c r="L11139" s="117"/>
      <c r="P11139" s="81"/>
    </row>
    <row r="11140" spans="6:16">
      <c r="F11140" s="76"/>
      <c r="G11140" s="117"/>
      <c r="I11140" s="81"/>
      <c r="L11140" s="117"/>
      <c r="P11140" s="81"/>
    </row>
    <row r="11141" spans="6:16">
      <c r="F11141" s="76"/>
      <c r="G11141" s="117"/>
      <c r="I11141" s="81"/>
      <c r="L11141" s="117"/>
      <c r="P11141" s="81"/>
    </row>
    <row r="11142" spans="6:16">
      <c r="F11142" s="76"/>
      <c r="G11142" s="117"/>
      <c r="I11142" s="81"/>
      <c r="L11142" s="117"/>
      <c r="P11142" s="81"/>
    </row>
    <row r="11143" spans="6:16">
      <c r="F11143" s="76"/>
      <c r="G11143" s="117"/>
      <c r="I11143" s="81"/>
      <c r="L11143" s="117"/>
      <c r="P11143" s="81"/>
    </row>
    <row r="11144" spans="6:16">
      <c r="F11144" s="76"/>
      <c r="G11144" s="117"/>
      <c r="I11144" s="81"/>
      <c r="L11144" s="117"/>
      <c r="P11144" s="81"/>
    </row>
    <row r="11145" spans="6:16">
      <c r="F11145" s="76"/>
      <c r="G11145" s="117"/>
      <c r="I11145" s="81"/>
      <c r="L11145" s="117"/>
      <c r="P11145" s="81"/>
    </row>
    <row r="11146" spans="6:16">
      <c r="F11146" s="76"/>
      <c r="G11146" s="117"/>
      <c r="I11146" s="81"/>
      <c r="L11146" s="117"/>
      <c r="P11146" s="81"/>
    </row>
    <row r="11147" spans="6:16">
      <c r="F11147" s="76"/>
      <c r="G11147" s="117"/>
      <c r="I11147" s="81"/>
      <c r="L11147" s="117"/>
      <c r="P11147" s="81"/>
    </row>
    <row r="11148" spans="6:16">
      <c r="F11148" s="76"/>
      <c r="G11148" s="117"/>
      <c r="I11148" s="81"/>
      <c r="L11148" s="117"/>
      <c r="P11148" s="81"/>
    </row>
    <row r="11149" spans="6:16">
      <c r="F11149" s="76"/>
      <c r="G11149" s="117"/>
      <c r="I11149" s="81"/>
      <c r="L11149" s="117"/>
      <c r="P11149" s="81"/>
    </row>
    <row r="11150" spans="6:16">
      <c r="F11150" s="76"/>
      <c r="G11150" s="117"/>
      <c r="I11150" s="81"/>
      <c r="L11150" s="117"/>
      <c r="P11150" s="81"/>
    </row>
    <row r="11151" spans="6:16">
      <c r="F11151" s="76"/>
      <c r="G11151" s="117"/>
      <c r="I11151" s="81"/>
      <c r="L11151" s="117"/>
      <c r="P11151" s="81"/>
    </row>
    <row r="11152" spans="6:16">
      <c r="F11152" s="76"/>
      <c r="G11152" s="117"/>
      <c r="I11152" s="81"/>
      <c r="L11152" s="117"/>
      <c r="P11152" s="81"/>
    </row>
    <row r="11153" spans="6:16">
      <c r="F11153" s="76"/>
      <c r="G11153" s="117"/>
      <c r="I11153" s="81"/>
      <c r="L11153" s="117"/>
      <c r="P11153" s="81"/>
    </row>
    <row r="11154" spans="6:16">
      <c r="F11154" s="76"/>
      <c r="G11154" s="117"/>
      <c r="I11154" s="81"/>
      <c r="L11154" s="117"/>
      <c r="P11154" s="81"/>
    </row>
    <row r="11155" spans="6:16">
      <c r="F11155" s="76"/>
      <c r="G11155" s="117"/>
      <c r="I11155" s="81"/>
      <c r="L11155" s="117"/>
      <c r="P11155" s="81"/>
    </row>
    <row r="11156" spans="6:16">
      <c r="F11156" s="76"/>
      <c r="G11156" s="117"/>
      <c r="I11156" s="81"/>
      <c r="L11156" s="117"/>
      <c r="P11156" s="81"/>
    </row>
    <row r="11157" spans="6:16">
      <c r="F11157" s="76"/>
      <c r="G11157" s="117"/>
      <c r="I11157" s="81"/>
      <c r="L11157" s="117"/>
      <c r="P11157" s="81"/>
    </row>
    <row r="11158" spans="6:16">
      <c r="F11158" s="76"/>
      <c r="G11158" s="117"/>
      <c r="I11158" s="81"/>
      <c r="L11158" s="117"/>
      <c r="P11158" s="81"/>
    </row>
    <row r="11159" spans="6:16">
      <c r="F11159" s="76"/>
      <c r="G11159" s="117"/>
      <c r="I11159" s="81"/>
      <c r="L11159" s="117"/>
      <c r="P11159" s="81"/>
    </row>
    <row r="11160" spans="6:16">
      <c r="F11160" s="76"/>
      <c r="G11160" s="117"/>
      <c r="I11160" s="81"/>
      <c r="L11160" s="117"/>
      <c r="P11160" s="81"/>
    </row>
    <row r="11161" spans="6:16">
      <c r="F11161" s="76"/>
      <c r="G11161" s="117"/>
      <c r="I11161" s="81"/>
      <c r="L11161" s="117"/>
      <c r="P11161" s="81"/>
    </row>
    <row r="11162" spans="6:16">
      <c r="F11162" s="76"/>
      <c r="G11162" s="117"/>
      <c r="I11162" s="81"/>
      <c r="L11162" s="117"/>
      <c r="P11162" s="81"/>
    </row>
    <row r="11163" spans="6:16">
      <c r="F11163" s="76"/>
      <c r="G11163" s="117"/>
      <c r="I11163" s="81"/>
      <c r="L11163" s="117"/>
      <c r="P11163" s="81"/>
    </row>
    <row r="11164" spans="6:16">
      <c r="F11164" s="76"/>
      <c r="G11164" s="117"/>
      <c r="I11164" s="81"/>
      <c r="L11164" s="117"/>
      <c r="P11164" s="81"/>
    </row>
    <row r="11165" spans="6:16">
      <c r="F11165" s="76"/>
      <c r="G11165" s="117"/>
      <c r="I11165" s="81"/>
      <c r="L11165" s="117"/>
      <c r="P11165" s="81"/>
    </row>
    <row r="11166" spans="6:16">
      <c r="F11166" s="76"/>
      <c r="G11166" s="117"/>
      <c r="I11166" s="81"/>
      <c r="L11166" s="117"/>
      <c r="P11166" s="81"/>
    </row>
    <row r="11167" spans="6:16">
      <c r="F11167" s="76"/>
      <c r="G11167" s="117"/>
      <c r="I11167" s="81"/>
      <c r="L11167" s="117"/>
      <c r="P11167" s="81"/>
    </row>
    <row r="11168" spans="6:16">
      <c r="F11168" s="76"/>
      <c r="G11168" s="117"/>
      <c r="I11168" s="81"/>
      <c r="L11168" s="117"/>
      <c r="P11168" s="81"/>
    </row>
    <row r="11169" spans="6:16">
      <c r="F11169" s="76"/>
      <c r="G11169" s="117"/>
      <c r="I11169" s="81"/>
      <c r="L11169" s="117"/>
      <c r="P11169" s="81"/>
    </row>
    <row r="11170" spans="6:16">
      <c r="F11170" s="76"/>
      <c r="G11170" s="117"/>
      <c r="I11170" s="81"/>
      <c r="L11170" s="117"/>
      <c r="P11170" s="81"/>
    </row>
    <row r="11171" spans="6:16">
      <c r="F11171" s="76"/>
      <c r="G11171" s="117"/>
      <c r="I11171" s="81"/>
      <c r="L11171" s="117"/>
      <c r="P11171" s="81"/>
    </row>
    <row r="11172" spans="6:16">
      <c r="F11172" s="76"/>
      <c r="G11172" s="117"/>
      <c r="I11172" s="81"/>
      <c r="L11172" s="117"/>
      <c r="P11172" s="81"/>
    </row>
    <row r="11173" spans="6:16">
      <c r="F11173" s="76"/>
      <c r="G11173" s="117"/>
      <c r="I11173" s="81"/>
      <c r="L11173" s="117"/>
      <c r="P11173" s="81"/>
    </row>
    <row r="11174" spans="6:16">
      <c r="F11174" s="76"/>
      <c r="G11174" s="117"/>
      <c r="I11174" s="81"/>
      <c r="L11174" s="117"/>
      <c r="P11174" s="81"/>
    </row>
    <row r="11175" spans="6:16">
      <c r="F11175" s="76"/>
      <c r="G11175" s="117"/>
      <c r="I11175" s="81"/>
      <c r="L11175" s="117"/>
      <c r="P11175" s="81"/>
    </row>
    <row r="11176" spans="6:16">
      <c r="F11176" s="76"/>
      <c r="G11176" s="117"/>
      <c r="I11176" s="81"/>
      <c r="L11176" s="117"/>
      <c r="P11176" s="81"/>
    </row>
    <row r="11177" spans="6:16">
      <c r="F11177" s="76"/>
      <c r="G11177" s="117"/>
      <c r="I11177" s="81"/>
      <c r="L11177" s="117"/>
      <c r="P11177" s="81"/>
    </row>
    <row r="11178" spans="6:16">
      <c r="F11178" s="76"/>
      <c r="G11178" s="117"/>
      <c r="I11178" s="81"/>
      <c r="L11178" s="117"/>
      <c r="P11178" s="81"/>
    </row>
    <row r="11179" spans="6:16">
      <c r="F11179" s="76"/>
      <c r="G11179" s="117"/>
      <c r="I11179" s="81"/>
      <c r="L11179" s="117"/>
      <c r="P11179" s="81"/>
    </row>
    <row r="11180" spans="6:16">
      <c r="F11180" s="76"/>
      <c r="G11180" s="117"/>
      <c r="I11180" s="81"/>
      <c r="L11180" s="117"/>
      <c r="P11180" s="81"/>
    </row>
    <row r="11181" spans="6:16">
      <c r="F11181" s="76"/>
      <c r="G11181" s="117"/>
      <c r="I11181" s="81"/>
      <c r="L11181" s="117"/>
      <c r="P11181" s="81"/>
    </row>
    <row r="11182" spans="6:16">
      <c r="F11182" s="76"/>
      <c r="G11182" s="117"/>
      <c r="I11182" s="81"/>
      <c r="L11182" s="117"/>
      <c r="P11182" s="81"/>
    </row>
    <row r="11183" spans="6:16">
      <c r="F11183" s="76"/>
      <c r="G11183" s="117"/>
      <c r="I11183" s="81"/>
      <c r="L11183" s="117"/>
      <c r="P11183" s="81"/>
    </row>
    <row r="11184" spans="6:16">
      <c r="F11184" s="76"/>
      <c r="G11184" s="117"/>
      <c r="I11184" s="81"/>
      <c r="L11184" s="117"/>
      <c r="P11184" s="81"/>
    </row>
    <row r="11185" spans="6:16">
      <c r="F11185" s="76"/>
      <c r="G11185" s="117"/>
      <c r="I11185" s="81"/>
      <c r="L11185" s="117"/>
      <c r="P11185" s="81"/>
    </row>
    <row r="11186" spans="6:16">
      <c r="F11186" s="76"/>
      <c r="G11186" s="117"/>
      <c r="I11186" s="81"/>
      <c r="L11186" s="117"/>
      <c r="P11186" s="81"/>
    </row>
    <row r="11187" spans="6:16">
      <c r="F11187" s="76"/>
      <c r="G11187" s="117"/>
      <c r="I11187" s="81"/>
      <c r="L11187" s="117"/>
      <c r="P11187" s="81"/>
    </row>
    <row r="11188" spans="6:16">
      <c r="F11188" s="76"/>
      <c r="G11188" s="117"/>
      <c r="I11188" s="81"/>
      <c r="L11188" s="117"/>
      <c r="P11188" s="81"/>
    </row>
    <row r="11189" spans="6:16">
      <c r="F11189" s="76"/>
      <c r="G11189" s="117"/>
      <c r="I11189" s="81"/>
      <c r="L11189" s="117"/>
      <c r="P11189" s="81"/>
    </row>
    <row r="11190" spans="6:16">
      <c r="F11190" s="76"/>
      <c r="G11190" s="117"/>
      <c r="I11190" s="81"/>
      <c r="L11190" s="117"/>
      <c r="P11190" s="81"/>
    </row>
    <row r="11191" spans="6:16">
      <c r="F11191" s="76"/>
      <c r="G11191" s="117"/>
      <c r="I11191" s="81"/>
      <c r="L11191" s="117"/>
      <c r="P11191" s="81"/>
    </row>
    <row r="11192" spans="6:16">
      <c r="F11192" s="76"/>
      <c r="G11192" s="117"/>
      <c r="I11192" s="81"/>
      <c r="L11192" s="117"/>
      <c r="P11192" s="81"/>
    </row>
    <row r="11193" spans="6:16">
      <c r="F11193" s="76"/>
      <c r="G11193" s="117"/>
      <c r="I11193" s="81"/>
      <c r="L11193" s="117"/>
      <c r="P11193" s="81"/>
    </row>
    <row r="11194" spans="6:16">
      <c r="F11194" s="76"/>
      <c r="G11194" s="117"/>
      <c r="I11194" s="81"/>
      <c r="L11194" s="117"/>
      <c r="P11194" s="81"/>
    </row>
    <row r="11195" spans="6:16">
      <c r="F11195" s="76"/>
      <c r="G11195" s="117"/>
      <c r="I11195" s="81"/>
      <c r="L11195" s="117"/>
      <c r="P11195" s="81"/>
    </row>
    <row r="11196" spans="6:16">
      <c r="F11196" s="76"/>
      <c r="G11196" s="117"/>
      <c r="I11196" s="81"/>
      <c r="L11196" s="117"/>
      <c r="P11196" s="81"/>
    </row>
    <row r="11197" spans="6:16">
      <c r="F11197" s="76"/>
      <c r="G11197" s="117"/>
      <c r="I11197" s="81"/>
      <c r="L11197" s="117"/>
      <c r="P11197" s="81"/>
    </row>
    <row r="11198" spans="6:16">
      <c r="F11198" s="76"/>
      <c r="G11198" s="117"/>
      <c r="I11198" s="81"/>
      <c r="L11198" s="117"/>
      <c r="P11198" s="81"/>
    </row>
    <row r="11199" spans="6:16">
      <c r="F11199" s="76"/>
      <c r="G11199" s="117"/>
      <c r="I11199" s="81"/>
      <c r="L11199" s="117"/>
      <c r="P11199" s="81"/>
    </row>
    <row r="11200" spans="6:16">
      <c r="F11200" s="76"/>
      <c r="G11200" s="117"/>
      <c r="I11200" s="81"/>
      <c r="L11200" s="117"/>
      <c r="P11200" s="81"/>
    </row>
    <row r="11201" spans="6:16">
      <c r="F11201" s="76"/>
      <c r="G11201" s="117"/>
      <c r="I11201" s="81"/>
      <c r="L11201" s="117"/>
      <c r="P11201" s="81"/>
    </row>
    <row r="11202" spans="6:16">
      <c r="F11202" s="76"/>
      <c r="G11202" s="117"/>
      <c r="I11202" s="81"/>
      <c r="L11202" s="117"/>
      <c r="P11202" s="81"/>
    </row>
    <row r="11203" spans="6:16">
      <c r="F11203" s="76"/>
      <c r="G11203" s="117"/>
      <c r="I11203" s="81"/>
      <c r="L11203" s="117"/>
      <c r="P11203" s="81"/>
    </row>
    <row r="11204" spans="6:16">
      <c r="F11204" s="76"/>
      <c r="G11204" s="117"/>
      <c r="I11204" s="81"/>
      <c r="L11204" s="117"/>
      <c r="P11204" s="81"/>
    </row>
    <row r="11205" spans="6:16">
      <c r="F11205" s="76"/>
      <c r="G11205" s="117"/>
      <c r="I11205" s="81"/>
      <c r="L11205" s="117"/>
      <c r="P11205" s="81"/>
    </row>
    <row r="11206" spans="6:16">
      <c r="F11206" s="76"/>
      <c r="G11206" s="117"/>
      <c r="I11206" s="81"/>
      <c r="L11206" s="117"/>
      <c r="P11206" s="81"/>
    </row>
    <row r="11207" spans="6:16">
      <c r="F11207" s="76"/>
      <c r="G11207" s="117"/>
      <c r="I11207" s="81"/>
      <c r="L11207" s="117"/>
      <c r="P11207" s="81"/>
    </row>
    <row r="11208" spans="6:16">
      <c r="F11208" s="76"/>
      <c r="G11208" s="117"/>
      <c r="I11208" s="81"/>
      <c r="L11208" s="117"/>
      <c r="P11208" s="81"/>
    </row>
    <row r="11209" spans="6:16">
      <c r="F11209" s="76"/>
      <c r="G11209" s="117"/>
      <c r="I11209" s="81"/>
      <c r="L11209" s="117"/>
      <c r="P11209" s="81"/>
    </row>
    <row r="11210" spans="6:16">
      <c r="F11210" s="76"/>
      <c r="G11210" s="117"/>
      <c r="I11210" s="81"/>
      <c r="L11210" s="117"/>
      <c r="P11210" s="81"/>
    </row>
    <row r="11211" spans="6:16">
      <c r="F11211" s="76"/>
      <c r="G11211" s="117"/>
      <c r="I11211" s="81"/>
      <c r="L11211" s="117"/>
      <c r="P11211" s="81"/>
    </row>
    <row r="11212" spans="6:16">
      <c r="F11212" s="76"/>
      <c r="G11212" s="117"/>
      <c r="I11212" s="81"/>
      <c r="L11212" s="117"/>
      <c r="P11212" s="81"/>
    </row>
    <row r="11213" spans="6:16">
      <c r="F11213" s="76"/>
      <c r="G11213" s="117"/>
      <c r="I11213" s="81"/>
      <c r="L11213" s="117"/>
      <c r="P11213" s="81"/>
    </row>
    <row r="11214" spans="6:16">
      <c r="F11214" s="76"/>
      <c r="G11214" s="117"/>
      <c r="I11214" s="81"/>
      <c r="L11214" s="117"/>
      <c r="P11214" s="81"/>
    </row>
    <row r="11215" spans="6:16">
      <c r="F11215" s="76"/>
      <c r="G11215" s="117"/>
      <c r="I11215" s="81"/>
      <c r="L11215" s="117"/>
      <c r="P11215" s="81"/>
    </row>
    <row r="11216" spans="6:16">
      <c r="F11216" s="76"/>
      <c r="G11216" s="117"/>
      <c r="I11216" s="81"/>
      <c r="L11216" s="117"/>
      <c r="P11216" s="81"/>
    </row>
    <row r="11217" spans="6:16">
      <c r="F11217" s="76"/>
      <c r="G11217" s="117"/>
      <c r="I11217" s="81"/>
      <c r="L11217" s="117"/>
      <c r="P11217" s="81"/>
    </row>
    <row r="11218" spans="6:16">
      <c r="F11218" s="76"/>
      <c r="G11218" s="117"/>
      <c r="I11218" s="81"/>
      <c r="L11218" s="117"/>
      <c r="P11218" s="81"/>
    </row>
    <row r="11219" spans="6:16">
      <c r="F11219" s="76"/>
      <c r="G11219" s="117"/>
      <c r="I11219" s="81"/>
      <c r="L11219" s="117"/>
      <c r="P11219" s="81"/>
    </row>
    <row r="11220" spans="6:16">
      <c r="F11220" s="76"/>
      <c r="G11220" s="117"/>
      <c r="I11220" s="81"/>
      <c r="L11220" s="117"/>
      <c r="P11220" s="81"/>
    </row>
    <row r="11221" spans="6:16">
      <c r="F11221" s="76"/>
      <c r="G11221" s="117"/>
      <c r="I11221" s="81"/>
      <c r="L11221" s="117"/>
      <c r="P11221" s="81"/>
    </row>
    <row r="11222" spans="6:16">
      <c r="F11222" s="76"/>
      <c r="G11222" s="117"/>
      <c r="I11222" s="81"/>
      <c r="L11222" s="117"/>
      <c r="P11222" s="81"/>
    </row>
    <row r="11223" spans="6:16">
      <c r="F11223" s="76"/>
      <c r="G11223" s="117"/>
      <c r="I11223" s="81"/>
      <c r="L11223" s="117"/>
      <c r="P11223" s="81"/>
    </row>
    <row r="11224" spans="6:16">
      <c r="F11224" s="76"/>
      <c r="G11224" s="117"/>
      <c r="I11224" s="81"/>
      <c r="L11224" s="117"/>
      <c r="P11224" s="81"/>
    </row>
    <row r="11225" spans="6:16">
      <c r="F11225" s="76"/>
      <c r="G11225" s="117"/>
      <c r="I11225" s="81"/>
      <c r="L11225" s="117"/>
      <c r="P11225" s="81"/>
    </row>
    <row r="11226" spans="6:16">
      <c r="F11226" s="76"/>
      <c r="G11226" s="117"/>
      <c r="I11226" s="81"/>
      <c r="L11226" s="117"/>
      <c r="P11226" s="81"/>
    </row>
    <row r="11227" spans="6:16">
      <c r="F11227" s="76"/>
      <c r="G11227" s="117"/>
      <c r="I11227" s="81"/>
      <c r="L11227" s="117"/>
      <c r="P11227" s="81"/>
    </row>
    <row r="11228" spans="6:16">
      <c r="F11228" s="76"/>
      <c r="G11228" s="117"/>
      <c r="I11228" s="81"/>
      <c r="L11228" s="117"/>
      <c r="P11228" s="81"/>
    </row>
    <row r="11229" spans="6:16">
      <c r="F11229" s="76"/>
      <c r="G11229" s="117"/>
      <c r="I11229" s="81"/>
      <c r="L11229" s="117"/>
      <c r="P11229" s="81"/>
    </row>
    <row r="11230" spans="6:16">
      <c r="F11230" s="76"/>
      <c r="G11230" s="117"/>
      <c r="I11230" s="81"/>
      <c r="L11230" s="117"/>
      <c r="P11230" s="81"/>
    </row>
    <row r="11231" spans="6:16">
      <c r="F11231" s="76"/>
      <c r="G11231" s="117"/>
      <c r="I11231" s="81"/>
      <c r="L11231" s="117"/>
      <c r="P11231" s="81"/>
    </row>
    <row r="11232" spans="6:16">
      <c r="F11232" s="76"/>
      <c r="G11232" s="117"/>
      <c r="I11232" s="81"/>
      <c r="L11232" s="117"/>
      <c r="P11232" s="81"/>
    </row>
    <row r="11233" spans="6:16">
      <c r="F11233" s="76"/>
      <c r="G11233" s="117"/>
      <c r="I11233" s="81"/>
      <c r="L11233" s="117"/>
      <c r="P11233" s="81"/>
    </row>
    <row r="11234" spans="6:16">
      <c r="F11234" s="76"/>
      <c r="G11234" s="117"/>
      <c r="I11234" s="81"/>
      <c r="L11234" s="117"/>
      <c r="P11234" s="81"/>
    </row>
    <row r="11235" spans="6:16">
      <c r="F11235" s="76"/>
      <c r="G11235" s="117"/>
      <c r="I11235" s="81"/>
      <c r="L11235" s="117"/>
      <c r="P11235" s="81"/>
    </row>
    <row r="11236" spans="6:16">
      <c r="F11236" s="76"/>
      <c r="G11236" s="117"/>
      <c r="I11236" s="81"/>
      <c r="L11236" s="117"/>
      <c r="P11236" s="81"/>
    </row>
    <row r="11237" spans="6:16">
      <c r="F11237" s="76"/>
      <c r="G11237" s="117"/>
      <c r="I11237" s="81"/>
      <c r="L11237" s="117"/>
      <c r="P11237" s="81"/>
    </row>
    <row r="11238" spans="6:16">
      <c r="F11238" s="76"/>
      <c r="G11238" s="117"/>
      <c r="I11238" s="81"/>
      <c r="L11238" s="117"/>
      <c r="P11238" s="81"/>
    </row>
    <row r="11239" spans="6:16">
      <c r="F11239" s="76"/>
      <c r="G11239" s="117"/>
      <c r="I11239" s="81"/>
      <c r="L11239" s="117"/>
      <c r="P11239" s="81"/>
    </row>
    <row r="11240" spans="6:16">
      <c r="F11240" s="76"/>
      <c r="G11240" s="117"/>
      <c r="I11240" s="81"/>
      <c r="L11240" s="117"/>
      <c r="P11240" s="81"/>
    </row>
    <row r="11241" spans="6:16">
      <c r="F11241" s="76"/>
      <c r="G11241" s="117"/>
      <c r="I11241" s="81"/>
      <c r="L11241" s="117"/>
      <c r="P11241" s="81"/>
    </row>
    <row r="11242" spans="6:16">
      <c r="F11242" s="76"/>
      <c r="G11242" s="117"/>
      <c r="I11242" s="81"/>
      <c r="L11242" s="117"/>
      <c r="P11242" s="81"/>
    </row>
    <row r="11243" spans="6:16">
      <c r="F11243" s="76"/>
      <c r="G11243" s="117"/>
      <c r="I11243" s="81"/>
      <c r="L11243" s="117"/>
      <c r="P11243" s="81"/>
    </row>
    <row r="11244" spans="6:16">
      <c r="F11244" s="76"/>
      <c r="G11244" s="117"/>
      <c r="I11244" s="81"/>
      <c r="L11244" s="117"/>
      <c r="P11244" s="81"/>
    </row>
    <row r="11245" spans="6:16">
      <c r="F11245" s="76"/>
      <c r="G11245" s="117"/>
      <c r="I11245" s="81"/>
      <c r="L11245" s="117"/>
      <c r="P11245" s="81"/>
    </row>
    <row r="11246" spans="6:16">
      <c r="F11246" s="76"/>
      <c r="G11246" s="117"/>
      <c r="I11246" s="81"/>
      <c r="L11246" s="117"/>
      <c r="P11246" s="81"/>
    </row>
    <row r="11247" spans="6:16">
      <c r="F11247" s="76"/>
      <c r="G11247" s="117"/>
      <c r="I11247" s="81"/>
      <c r="L11247" s="117"/>
      <c r="P11247" s="81"/>
    </row>
    <row r="11248" spans="6:16">
      <c r="F11248" s="76"/>
      <c r="G11248" s="117"/>
      <c r="I11248" s="81"/>
      <c r="L11248" s="117"/>
      <c r="P11248" s="81"/>
    </row>
    <row r="11249" spans="6:16">
      <c r="F11249" s="76"/>
      <c r="G11249" s="117"/>
      <c r="I11249" s="81"/>
      <c r="L11249" s="117"/>
      <c r="P11249" s="81"/>
    </row>
    <row r="11250" spans="6:16">
      <c r="F11250" s="76"/>
      <c r="G11250" s="117"/>
      <c r="I11250" s="81"/>
      <c r="L11250" s="117"/>
      <c r="P11250" s="81"/>
    </row>
    <row r="11251" spans="6:16">
      <c r="F11251" s="76"/>
      <c r="G11251" s="117"/>
      <c r="I11251" s="81"/>
      <c r="L11251" s="117"/>
      <c r="P11251" s="81"/>
    </row>
    <row r="11252" spans="6:16">
      <c r="F11252" s="76"/>
      <c r="G11252" s="117"/>
      <c r="I11252" s="81"/>
      <c r="L11252" s="117"/>
      <c r="P11252" s="81"/>
    </row>
    <row r="11253" spans="6:16">
      <c r="F11253" s="76"/>
      <c r="G11253" s="117"/>
      <c r="I11253" s="81"/>
      <c r="L11253" s="117"/>
      <c r="P11253" s="81"/>
    </row>
    <row r="11254" spans="6:16">
      <c r="F11254" s="76"/>
      <c r="G11254" s="117"/>
      <c r="I11254" s="81"/>
      <c r="L11254" s="117"/>
      <c r="P11254" s="81"/>
    </row>
    <row r="11255" spans="6:16">
      <c r="F11255" s="76"/>
      <c r="G11255" s="117"/>
      <c r="I11255" s="81"/>
      <c r="L11255" s="117"/>
      <c r="P11255" s="81"/>
    </row>
    <row r="11256" spans="6:16">
      <c r="F11256" s="76"/>
      <c r="G11256" s="117"/>
      <c r="I11256" s="81"/>
      <c r="L11256" s="117"/>
      <c r="P11256" s="81"/>
    </row>
    <row r="11257" spans="6:16">
      <c r="F11257" s="76"/>
      <c r="G11257" s="117"/>
      <c r="I11257" s="81"/>
      <c r="L11257" s="117"/>
      <c r="P11257" s="81"/>
    </row>
    <row r="11258" spans="6:16">
      <c r="F11258" s="76"/>
      <c r="G11258" s="117"/>
      <c r="I11258" s="81"/>
      <c r="L11258" s="117"/>
      <c r="P11258" s="81"/>
    </row>
    <row r="11259" spans="6:16">
      <c r="F11259" s="76"/>
      <c r="G11259" s="117"/>
      <c r="I11259" s="81"/>
      <c r="L11259" s="117"/>
      <c r="P11259" s="81"/>
    </row>
    <row r="11260" spans="6:16">
      <c r="F11260" s="76"/>
      <c r="G11260" s="117"/>
      <c r="I11260" s="81"/>
      <c r="L11260" s="117"/>
      <c r="P11260" s="81"/>
    </row>
    <row r="11261" spans="6:16">
      <c r="F11261" s="76"/>
      <c r="G11261" s="117"/>
      <c r="I11261" s="81"/>
      <c r="L11261" s="117"/>
      <c r="P11261" s="81"/>
    </row>
    <row r="11262" spans="6:16">
      <c r="F11262" s="76"/>
      <c r="G11262" s="117"/>
      <c r="I11262" s="81"/>
      <c r="L11262" s="117"/>
      <c r="P11262" s="81"/>
    </row>
    <row r="11263" spans="6:16">
      <c r="F11263" s="76"/>
      <c r="G11263" s="117"/>
      <c r="I11263" s="81"/>
      <c r="L11263" s="117"/>
      <c r="P11263" s="81"/>
    </row>
    <row r="11264" spans="6:16">
      <c r="F11264" s="76"/>
      <c r="G11264" s="117"/>
      <c r="I11264" s="81"/>
      <c r="L11264" s="117"/>
      <c r="P11264" s="81"/>
    </row>
    <row r="11265" spans="6:16">
      <c r="F11265" s="76"/>
      <c r="G11265" s="117"/>
      <c r="I11265" s="81"/>
      <c r="L11265" s="117"/>
      <c r="P11265" s="81"/>
    </row>
    <row r="11266" spans="6:16">
      <c r="F11266" s="76"/>
      <c r="G11266" s="117"/>
      <c r="I11266" s="81"/>
      <c r="L11266" s="117"/>
      <c r="P11266" s="81"/>
    </row>
    <row r="11267" spans="6:16">
      <c r="F11267" s="76"/>
      <c r="G11267" s="117"/>
      <c r="I11267" s="81"/>
      <c r="L11267" s="117"/>
      <c r="P11267" s="81"/>
    </row>
    <row r="11268" spans="6:16">
      <c r="F11268" s="76"/>
      <c r="G11268" s="117"/>
      <c r="I11268" s="81"/>
      <c r="L11268" s="117"/>
      <c r="P11268" s="81"/>
    </row>
    <row r="11269" spans="6:16">
      <c r="F11269" s="76"/>
      <c r="G11269" s="117"/>
      <c r="I11269" s="81"/>
      <c r="L11269" s="117"/>
      <c r="P11269" s="81"/>
    </row>
    <row r="11270" spans="6:16">
      <c r="F11270" s="76"/>
      <c r="G11270" s="117"/>
      <c r="I11270" s="81"/>
      <c r="L11270" s="117"/>
      <c r="P11270" s="81"/>
    </row>
    <row r="11271" spans="6:16">
      <c r="F11271" s="76"/>
      <c r="G11271" s="117"/>
      <c r="I11271" s="81"/>
      <c r="L11271" s="117"/>
      <c r="P11271" s="81"/>
    </row>
    <row r="11272" spans="6:16">
      <c r="F11272" s="76"/>
      <c r="G11272" s="117"/>
      <c r="I11272" s="81"/>
      <c r="L11272" s="117"/>
      <c r="P11272" s="81"/>
    </row>
    <row r="11273" spans="6:16">
      <c r="F11273" s="76"/>
      <c r="G11273" s="117"/>
      <c r="I11273" s="81"/>
      <c r="L11273" s="117"/>
      <c r="P11273" s="81"/>
    </row>
    <row r="11274" spans="6:16">
      <c r="F11274" s="76"/>
      <c r="G11274" s="117"/>
      <c r="I11274" s="81"/>
      <c r="L11274" s="117"/>
      <c r="P11274" s="81"/>
    </row>
    <row r="11275" spans="6:16">
      <c r="F11275" s="76"/>
      <c r="G11275" s="117"/>
      <c r="I11275" s="81"/>
      <c r="L11275" s="117"/>
      <c r="P11275" s="81"/>
    </row>
    <row r="11276" spans="6:16">
      <c r="F11276" s="76"/>
      <c r="G11276" s="117"/>
      <c r="I11276" s="81"/>
      <c r="L11276" s="117"/>
      <c r="P11276" s="81"/>
    </row>
    <row r="11277" spans="6:16">
      <c r="F11277" s="76"/>
      <c r="G11277" s="117"/>
      <c r="I11277" s="81"/>
      <c r="L11277" s="117"/>
      <c r="P11277" s="81"/>
    </row>
    <row r="11278" spans="6:16">
      <c r="F11278" s="76"/>
      <c r="G11278" s="117"/>
      <c r="I11278" s="81"/>
      <c r="L11278" s="117"/>
      <c r="P11278" s="81"/>
    </row>
    <row r="11279" spans="6:16">
      <c r="F11279" s="76"/>
      <c r="G11279" s="117"/>
      <c r="I11279" s="81"/>
      <c r="L11279" s="117"/>
      <c r="P11279" s="81"/>
    </row>
    <row r="11280" spans="6:16">
      <c r="F11280" s="76"/>
      <c r="G11280" s="117"/>
      <c r="I11280" s="81"/>
      <c r="L11280" s="117"/>
      <c r="P11280" s="81"/>
    </row>
    <row r="11281" spans="6:16">
      <c r="F11281" s="76"/>
      <c r="G11281" s="117"/>
      <c r="I11281" s="81"/>
      <c r="L11281" s="117"/>
      <c r="P11281" s="81"/>
    </row>
    <row r="11282" spans="6:16">
      <c r="F11282" s="76"/>
      <c r="G11282" s="117"/>
      <c r="I11282" s="81"/>
      <c r="L11282" s="117"/>
      <c r="P11282" s="81"/>
    </row>
    <row r="11283" spans="6:16">
      <c r="F11283" s="76"/>
      <c r="G11283" s="117"/>
      <c r="I11283" s="81"/>
      <c r="L11283" s="117"/>
      <c r="P11283" s="81"/>
    </row>
    <row r="11284" spans="6:16">
      <c r="F11284" s="76"/>
      <c r="G11284" s="117"/>
      <c r="I11284" s="81"/>
      <c r="L11284" s="117"/>
      <c r="P11284" s="81"/>
    </row>
    <row r="11285" spans="6:16">
      <c r="F11285" s="76"/>
      <c r="G11285" s="117"/>
      <c r="I11285" s="81"/>
      <c r="L11285" s="117"/>
      <c r="P11285" s="81"/>
    </row>
    <row r="11286" spans="6:16">
      <c r="F11286" s="76"/>
      <c r="G11286" s="117"/>
      <c r="I11286" s="81"/>
      <c r="L11286" s="117"/>
      <c r="P11286" s="81"/>
    </row>
    <row r="11287" spans="6:16">
      <c r="F11287" s="76"/>
      <c r="G11287" s="117"/>
      <c r="I11287" s="81"/>
      <c r="L11287" s="117"/>
      <c r="P11287" s="81"/>
    </row>
    <row r="11288" spans="6:16">
      <c r="F11288" s="76"/>
      <c r="G11288" s="117"/>
      <c r="I11288" s="81"/>
      <c r="L11288" s="117"/>
      <c r="P11288" s="81"/>
    </row>
    <row r="11289" spans="6:16">
      <c r="F11289" s="76"/>
      <c r="G11289" s="117"/>
      <c r="I11289" s="81"/>
      <c r="L11289" s="117"/>
      <c r="P11289" s="81"/>
    </row>
    <row r="11290" spans="6:16">
      <c r="F11290" s="76"/>
      <c r="G11290" s="117"/>
      <c r="I11290" s="81"/>
      <c r="L11290" s="117"/>
      <c r="P11290" s="81"/>
    </row>
    <row r="11291" spans="6:16">
      <c r="F11291" s="76"/>
      <c r="G11291" s="117"/>
      <c r="I11291" s="81"/>
      <c r="L11291" s="117"/>
      <c r="P11291" s="81"/>
    </row>
    <row r="11292" spans="6:16">
      <c r="F11292" s="76"/>
      <c r="G11292" s="117"/>
      <c r="I11292" s="81"/>
      <c r="L11292" s="117"/>
      <c r="P11292" s="81"/>
    </row>
    <row r="11293" spans="6:16">
      <c r="F11293" s="76"/>
      <c r="G11293" s="117"/>
      <c r="I11293" s="81"/>
      <c r="L11293" s="117"/>
      <c r="P11293" s="81"/>
    </row>
    <row r="11294" spans="6:16">
      <c r="F11294" s="76"/>
      <c r="G11294" s="117"/>
      <c r="I11294" s="81"/>
      <c r="L11294" s="117"/>
      <c r="P11294" s="81"/>
    </row>
    <row r="11295" spans="6:16">
      <c r="F11295" s="76"/>
      <c r="G11295" s="117"/>
      <c r="I11295" s="81"/>
      <c r="L11295" s="117"/>
      <c r="P11295" s="81"/>
    </row>
    <row r="11296" spans="6:16">
      <c r="F11296" s="76"/>
      <c r="G11296" s="117"/>
      <c r="I11296" s="81"/>
      <c r="L11296" s="117"/>
      <c r="P11296" s="81"/>
    </row>
    <row r="11297" spans="6:16">
      <c r="F11297" s="76"/>
      <c r="G11297" s="117"/>
      <c r="I11297" s="81"/>
      <c r="L11297" s="117"/>
      <c r="P11297" s="81"/>
    </row>
    <row r="11298" spans="6:16">
      <c r="F11298" s="76"/>
      <c r="G11298" s="117"/>
      <c r="I11298" s="81"/>
      <c r="L11298" s="117"/>
      <c r="P11298" s="81"/>
    </row>
    <row r="11299" spans="6:16">
      <c r="F11299" s="76"/>
      <c r="G11299" s="117"/>
      <c r="I11299" s="81"/>
      <c r="L11299" s="117"/>
      <c r="P11299" s="81"/>
    </row>
    <row r="11300" spans="6:16">
      <c r="F11300" s="76"/>
      <c r="G11300" s="117"/>
      <c r="I11300" s="81"/>
      <c r="L11300" s="117"/>
      <c r="P11300" s="81"/>
    </row>
    <row r="11301" spans="6:16">
      <c r="F11301" s="76"/>
      <c r="G11301" s="117"/>
      <c r="I11301" s="81"/>
      <c r="L11301" s="117"/>
      <c r="P11301" s="81"/>
    </row>
    <row r="11302" spans="6:16">
      <c r="F11302" s="76"/>
      <c r="G11302" s="117"/>
      <c r="I11302" s="81"/>
      <c r="L11302" s="117"/>
      <c r="P11302" s="81"/>
    </row>
    <row r="11303" spans="6:16">
      <c r="F11303" s="76"/>
      <c r="G11303" s="117"/>
      <c r="I11303" s="81"/>
      <c r="L11303" s="117"/>
      <c r="P11303" s="81"/>
    </row>
    <row r="11304" spans="6:16">
      <c r="F11304" s="76"/>
      <c r="G11304" s="117"/>
      <c r="I11304" s="81"/>
      <c r="L11304" s="117"/>
      <c r="P11304" s="81"/>
    </row>
    <row r="11305" spans="6:16">
      <c r="F11305" s="76"/>
      <c r="G11305" s="117"/>
      <c r="I11305" s="81"/>
      <c r="L11305" s="117"/>
      <c r="P11305" s="81"/>
    </row>
    <row r="11306" spans="6:16">
      <c r="F11306" s="76"/>
      <c r="G11306" s="117"/>
      <c r="I11306" s="81"/>
      <c r="L11306" s="117"/>
      <c r="P11306" s="81"/>
    </row>
    <row r="11307" spans="6:16">
      <c r="F11307" s="76"/>
      <c r="G11307" s="117"/>
      <c r="I11307" s="81"/>
      <c r="L11307" s="117"/>
      <c r="P11307" s="81"/>
    </row>
    <row r="11308" spans="6:16">
      <c r="F11308" s="76"/>
      <c r="G11308" s="117"/>
      <c r="I11308" s="81"/>
      <c r="L11308" s="117"/>
      <c r="P11308" s="81"/>
    </row>
    <row r="11309" spans="6:16">
      <c r="F11309" s="76"/>
      <c r="G11309" s="117"/>
      <c r="I11309" s="81"/>
      <c r="L11309" s="117"/>
      <c r="P11309" s="81"/>
    </row>
    <row r="11310" spans="6:16">
      <c r="F11310" s="76"/>
      <c r="G11310" s="117"/>
      <c r="I11310" s="81"/>
      <c r="L11310" s="117"/>
      <c r="P11310" s="81"/>
    </row>
    <row r="11311" spans="6:16">
      <c r="F11311" s="76"/>
      <c r="G11311" s="117"/>
      <c r="I11311" s="81"/>
      <c r="L11311" s="117"/>
      <c r="P11311" s="81"/>
    </row>
    <row r="11312" spans="6:16">
      <c r="F11312" s="76"/>
      <c r="G11312" s="117"/>
      <c r="I11312" s="81"/>
      <c r="L11312" s="117"/>
      <c r="P11312" s="81"/>
    </row>
    <row r="11313" spans="6:16">
      <c r="F11313" s="76"/>
      <c r="G11313" s="117"/>
      <c r="I11313" s="81"/>
      <c r="L11313" s="117"/>
      <c r="P11313" s="81"/>
    </row>
    <row r="11314" spans="6:16">
      <c r="F11314" s="76"/>
      <c r="G11314" s="117"/>
      <c r="I11314" s="81"/>
      <c r="L11314" s="117"/>
      <c r="P11314" s="81"/>
    </row>
    <row r="11315" spans="6:16">
      <c r="F11315" s="76"/>
      <c r="G11315" s="117"/>
      <c r="I11315" s="81"/>
      <c r="L11315" s="117"/>
      <c r="P11315" s="81"/>
    </row>
    <row r="11316" spans="6:16">
      <c r="F11316" s="76"/>
      <c r="G11316" s="117"/>
      <c r="I11316" s="81"/>
      <c r="L11316" s="117"/>
      <c r="P11316" s="81"/>
    </row>
    <row r="11317" spans="6:16">
      <c r="F11317" s="76"/>
      <c r="G11317" s="117"/>
      <c r="I11317" s="81"/>
      <c r="L11317" s="117"/>
      <c r="P11317" s="81"/>
    </row>
    <row r="11318" spans="6:16">
      <c r="F11318" s="76"/>
      <c r="G11318" s="117"/>
      <c r="I11318" s="81"/>
      <c r="L11318" s="117"/>
      <c r="P11318" s="81"/>
    </row>
    <row r="11319" spans="6:16">
      <c r="F11319" s="76"/>
      <c r="G11319" s="117"/>
      <c r="I11319" s="81"/>
      <c r="L11319" s="117"/>
      <c r="P11319" s="81"/>
    </row>
    <row r="11320" spans="6:16">
      <c r="F11320" s="76"/>
      <c r="G11320" s="117"/>
      <c r="I11320" s="81"/>
      <c r="L11320" s="117"/>
      <c r="P11320" s="81"/>
    </row>
    <row r="11321" spans="6:16">
      <c r="F11321" s="76"/>
      <c r="G11321" s="117"/>
      <c r="I11321" s="81"/>
      <c r="L11321" s="117"/>
      <c r="P11321" s="81"/>
    </row>
    <row r="11322" spans="6:16">
      <c r="F11322" s="76"/>
      <c r="G11322" s="117"/>
      <c r="I11322" s="81"/>
      <c r="L11322" s="117"/>
      <c r="P11322" s="81"/>
    </row>
    <row r="11323" spans="6:16">
      <c r="F11323" s="76"/>
      <c r="G11323" s="117"/>
      <c r="I11323" s="81"/>
      <c r="L11323" s="117"/>
      <c r="P11323" s="81"/>
    </row>
    <row r="11324" spans="6:16">
      <c r="F11324" s="76"/>
      <c r="G11324" s="117"/>
      <c r="I11324" s="81"/>
      <c r="L11324" s="117"/>
      <c r="P11324" s="81"/>
    </row>
    <row r="11325" spans="6:16">
      <c r="F11325" s="76"/>
      <c r="G11325" s="117"/>
      <c r="I11325" s="81"/>
      <c r="L11325" s="117"/>
      <c r="P11325" s="81"/>
    </row>
    <row r="11326" spans="6:16">
      <c r="F11326" s="76"/>
      <c r="G11326" s="117"/>
      <c r="I11326" s="81"/>
      <c r="L11326" s="117"/>
      <c r="P11326" s="81"/>
    </row>
    <row r="11327" spans="6:16">
      <c r="F11327" s="76"/>
      <c r="G11327" s="117"/>
      <c r="I11327" s="81"/>
      <c r="L11327" s="117"/>
      <c r="P11327" s="81"/>
    </row>
    <row r="11328" spans="6:16">
      <c r="F11328" s="76"/>
      <c r="G11328" s="117"/>
      <c r="I11328" s="81"/>
      <c r="L11328" s="117"/>
      <c r="P11328" s="81"/>
    </row>
    <row r="11329" spans="6:16">
      <c r="F11329" s="76"/>
      <c r="G11329" s="117"/>
      <c r="I11329" s="81"/>
      <c r="L11329" s="117"/>
      <c r="P11329" s="81"/>
    </row>
    <row r="11330" spans="6:16">
      <c r="F11330" s="76"/>
      <c r="G11330" s="117"/>
      <c r="I11330" s="81"/>
      <c r="L11330" s="117"/>
      <c r="P11330" s="81"/>
    </row>
    <row r="11331" spans="6:16">
      <c r="F11331" s="76"/>
      <c r="G11331" s="117"/>
      <c r="I11331" s="81"/>
      <c r="L11331" s="117"/>
      <c r="P11331" s="81"/>
    </row>
    <row r="11332" spans="6:16">
      <c r="F11332" s="76"/>
      <c r="G11332" s="117"/>
      <c r="I11332" s="81"/>
      <c r="L11332" s="117"/>
      <c r="P11332" s="81"/>
    </row>
    <row r="11333" spans="6:16">
      <c r="F11333" s="76"/>
      <c r="G11333" s="117"/>
      <c r="I11333" s="81"/>
      <c r="L11333" s="117"/>
      <c r="P11333" s="81"/>
    </row>
    <row r="11334" spans="6:16">
      <c r="F11334" s="76"/>
      <c r="G11334" s="117"/>
      <c r="I11334" s="81"/>
      <c r="L11334" s="117"/>
      <c r="P11334" s="81"/>
    </row>
    <row r="11335" spans="6:16">
      <c r="F11335" s="76"/>
      <c r="G11335" s="117"/>
      <c r="I11335" s="81"/>
      <c r="L11335" s="117"/>
      <c r="P11335" s="81"/>
    </row>
    <row r="11336" spans="6:16">
      <c r="F11336" s="76"/>
      <c r="G11336" s="117"/>
      <c r="I11336" s="81"/>
      <c r="L11336" s="117"/>
      <c r="P11336" s="81"/>
    </row>
    <row r="11337" spans="6:16">
      <c r="F11337" s="76"/>
      <c r="G11337" s="117"/>
      <c r="I11337" s="81"/>
      <c r="L11337" s="117"/>
      <c r="P11337" s="81"/>
    </row>
    <row r="11338" spans="6:16">
      <c r="F11338" s="76"/>
      <c r="G11338" s="117"/>
      <c r="I11338" s="81"/>
      <c r="L11338" s="117"/>
      <c r="P11338" s="81"/>
    </row>
    <row r="11339" spans="6:16">
      <c r="F11339" s="76"/>
      <c r="G11339" s="117"/>
      <c r="I11339" s="81"/>
      <c r="L11339" s="117"/>
      <c r="P11339" s="81"/>
    </row>
    <row r="11340" spans="6:16">
      <c r="F11340" s="76"/>
      <c r="G11340" s="117"/>
      <c r="I11340" s="81"/>
      <c r="L11340" s="117"/>
      <c r="P11340" s="81"/>
    </row>
    <row r="11341" spans="6:16">
      <c r="F11341" s="76"/>
      <c r="G11341" s="117"/>
      <c r="I11341" s="81"/>
      <c r="L11341" s="117"/>
      <c r="P11341" s="81"/>
    </row>
    <row r="11342" spans="6:16">
      <c r="F11342" s="76"/>
      <c r="G11342" s="117"/>
      <c r="I11342" s="81"/>
      <c r="L11342" s="117"/>
      <c r="P11342" s="81"/>
    </row>
    <row r="11343" spans="6:16">
      <c r="F11343" s="76"/>
      <c r="G11343" s="117"/>
      <c r="I11343" s="81"/>
      <c r="L11343" s="117"/>
      <c r="P11343" s="81"/>
    </row>
    <row r="11344" spans="6:16">
      <c r="F11344" s="76"/>
      <c r="G11344" s="117"/>
      <c r="I11344" s="81"/>
      <c r="L11344" s="117"/>
      <c r="P11344" s="81"/>
    </row>
    <row r="11345" spans="6:16">
      <c r="F11345" s="76"/>
      <c r="G11345" s="117"/>
      <c r="I11345" s="81"/>
      <c r="L11345" s="117"/>
      <c r="P11345" s="81"/>
    </row>
    <row r="11346" spans="6:16">
      <c r="F11346" s="76"/>
      <c r="G11346" s="117"/>
      <c r="I11346" s="81"/>
      <c r="L11346" s="117"/>
      <c r="P11346" s="81"/>
    </row>
    <row r="11347" spans="6:16">
      <c r="F11347" s="76"/>
      <c r="G11347" s="117"/>
      <c r="I11347" s="81"/>
      <c r="L11347" s="117"/>
      <c r="P11347" s="81"/>
    </row>
    <row r="11348" spans="6:16">
      <c r="F11348" s="76"/>
      <c r="G11348" s="117"/>
      <c r="I11348" s="81"/>
      <c r="L11348" s="117"/>
      <c r="P11348" s="81"/>
    </row>
    <row r="11349" spans="6:16">
      <c r="F11349" s="76"/>
      <c r="G11349" s="117"/>
      <c r="I11349" s="81"/>
      <c r="L11349" s="117"/>
      <c r="P11349" s="81"/>
    </row>
    <row r="11350" spans="6:16">
      <c r="F11350" s="76"/>
      <c r="G11350" s="117"/>
      <c r="I11350" s="81"/>
      <c r="L11350" s="117"/>
      <c r="P11350" s="81"/>
    </row>
    <row r="11351" spans="6:16">
      <c r="F11351" s="76"/>
      <c r="G11351" s="117"/>
      <c r="I11351" s="81"/>
      <c r="L11351" s="117"/>
      <c r="P11351" s="81"/>
    </row>
    <row r="11352" spans="6:16">
      <c r="F11352" s="76"/>
      <c r="G11352" s="117"/>
      <c r="I11352" s="81"/>
      <c r="L11352" s="117"/>
      <c r="P11352" s="81"/>
    </row>
    <row r="11353" spans="6:16">
      <c r="F11353" s="76"/>
      <c r="G11353" s="117"/>
      <c r="I11353" s="81"/>
      <c r="L11353" s="117"/>
      <c r="P11353" s="81"/>
    </row>
    <row r="11354" spans="6:16">
      <c r="F11354" s="76"/>
      <c r="G11354" s="117"/>
      <c r="I11354" s="81"/>
      <c r="L11354" s="117"/>
      <c r="P11354" s="81"/>
    </row>
    <row r="11355" spans="6:16">
      <c r="F11355" s="76"/>
      <c r="G11355" s="117"/>
      <c r="I11355" s="81"/>
      <c r="L11355" s="117"/>
      <c r="P11355" s="81"/>
    </row>
    <row r="11356" spans="6:16">
      <c r="F11356" s="76"/>
      <c r="G11356" s="117"/>
      <c r="I11356" s="81"/>
      <c r="L11356" s="117"/>
      <c r="P11356" s="81"/>
    </row>
    <row r="11357" spans="6:16">
      <c r="F11357" s="76"/>
      <c r="G11357" s="117"/>
      <c r="I11357" s="81"/>
      <c r="L11357" s="117"/>
      <c r="P11357" s="81"/>
    </row>
    <row r="11358" spans="6:16">
      <c r="F11358" s="76"/>
      <c r="G11358" s="117"/>
      <c r="I11358" s="81"/>
      <c r="L11358" s="117"/>
      <c r="P11358" s="81"/>
    </row>
    <row r="11359" spans="6:16">
      <c r="F11359" s="76"/>
      <c r="G11359" s="117"/>
      <c r="I11359" s="81"/>
      <c r="L11359" s="117"/>
      <c r="P11359" s="81"/>
    </row>
    <row r="11360" spans="6:16">
      <c r="F11360" s="76"/>
      <c r="G11360" s="117"/>
      <c r="I11360" s="81"/>
      <c r="L11360" s="117"/>
      <c r="P11360" s="81"/>
    </row>
    <row r="11361" spans="6:16">
      <c r="F11361" s="76"/>
      <c r="G11361" s="117"/>
      <c r="I11361" s="81"/>
      <c r="L11361" s="117"/>
      <c r="P11361" s="81"/>
    </row>
    <row r="11362" spans="6:16">
      <c r="F11362" s="76"/>
      <c r="G11362" s="117"/>
      <c r="I11362" s="81"/>
      <c r="L11362" s="117"/>
      <c r="P11362" s="81"/>
    </row>
    <row r="11363" spans="6:16">
      <c r="F11363" s="76"/>
      <c r="G11363" s="117"/>
      <c r="I11363" s="81"/>
      <c r="L11363" s="117"/>
      <c r="P11363" s="81"/>
    </row>
    <row r="11364" spans="6:16">
      <c r="F11364" s="76"/>
      <c r="G11364" s="117"/>
      <c r="I11364" s="81"/>
      <c r="L11364" s="117"/>
      <c r="P11364" s="81"/>
    </row>
    <row r="11365" spans="6:16">
      <c r="F11365" s="76"/>
      <c r="G11365" s="117"/>
      <c r="I11365" s="81"/>
      <c r="L11365" s="117"/>
      <c r="P11365" s="81"/>
    </row>
    <row r="11366" spans="6:16">
      <c r="F11366" s="76"/>
      <c r="G11366" s="117"/>
      <c r="I11366" s="81"/>
      <c r="L11366" s="117"/>
      <c r="P11366" s="81"/>
    </row>
    <row r="11367" spans="6:16">
      <c r="F11367" s="76"/>
      <c r="G11367" s="117"/>
      <c r="I11367" s="81"/>
      <c r="L11367" s="117"/>
      <c r="P11367" s="81"/>
    </row>
    <row r="11368" spans="6:16">
      <c r="F11368" s="76"/>
      <c r="G11368" s="117"/>
      <c r="I11368" s="81"/>
      <c r="L11368" s="117"/>
      <c r="P11368" s="81"/>
    </row>
    <row r="11369" spans="6:16">
      <c r="F11369" s="76"/>
      <c r="G11369" s="117"/>
      <c r="I11369" s="81"/>
      <c r="L11369" s="117"/>
      <c r="P11369" s="81"/>
    </row>
    <row r="11370" spans="6:16">
      <c r="F11370" s="76"/>
      <c r="G11370" s="117"/>
      <c r="I11370" s="81"/>
      <c r="L11370" s="117"/>
      <c r="P11370" s="81"/>
    </row>
    <row r="11371" spans="6:16">
      <c r="F11371" s="76"/>
      <c r="G11371" s="117"/>
      <c r="I11371" s="81"/>
      <c r="L11371" s="117"/>
      <c r="P11371" s="81"/>
    </row>
    <row r="11372" spans="6:16">
      <c r="F11372" s="76"/>
      <c r="G11372" s="117"/>
      <c r="I11372" s="81"/>
      <c r="L11372" s="117"/>
      <c r="P11372" s="81"/>
    </row>
    <row r="11373" spans="6:16">
      <c r="F11373" s="76"/>
      <c r="G11373" s="117"/>
      <c r="I11373" s="81"/>
      <c r="L11373" s="117"/>
      <c r="P11373" s="81"/>
    </row>
    <row r="11374" spans="6:16">
      <c r="F11374" s="76"/>
      <c r="G11374" s="117"/>
      <c r="I11374" s="81"/>
      <c r="L11374" s="117"/>
      <c r="P11374" s="81"/>
    </row>
    <row r="11375" spans="6:16">
      <c r="F11375" s="76"/>
      <c r="G11375" s="117"/>
      <c r="I11375" s="81"/>
      <c r="L11375" s="117"/>
      <c r="P11375" s="81"/>
    </row>
    <row r="11376" spans="6:16">
      <c r="F11376" s="76"/>
      <c r="G11376" s="117"/>
      <c r="I11376" s="81"/>
      <c r="L11376" s="117"/>
      <c r="P11376" s="81"/>
    </row>
    <row r="11377" spans="6:16">
      <c r="F11377" s="76"/>
      <c r="G11377" s="117"/>
      <c r="I11377" s="81"/>
      <c r="L11377" s="117"/>
      <c r="P11377" s="81"/>
    </row>
    <row r="11378" spans="6:16">
      <c r="F11378" s="76"/>
      <c r="G11378" s="117"/>
      <c r="I11378" s="81"/>
      <c r="L11378" s="117"/>
      <c r="P11378" s="81"/>
    </row>
    <row r="11379" spans="6:16">
      <c r="F11379" s="76"/>
      <c r="G11379" s="117"/>
      <c r="I11379" s="81"/>
      <c r="L11379" s="117"/>
      <c r="P11379" s="81"/>
    </row>
    <row r="11380" spans="6:16">
      <c r="F11380" s="76"/>
      <c r="G11380" s="117"/>
      <c r="I11380" s="81"/>
      <c r="L11380" s="117"/>
      <c r="P11380" s="81"/>
    </row>
    <row r="11381" spans="6:16">
      <c r="F11381" s="76"/>
      <c r="G11381" s="117"/>
      <c r="I11381" s="81"/>
      <c r="L11381" s="117"/>
      <c r="P11381" s="81"/>
    </row>
    <row r="11382" spans="6:16">
      <c r="F11382" s="76"/>
      <c r="G11382" s="117"/>
      <c r="I11382" s="81"/>
      <c r="L11382" s="117"/>
      <c r="P11382" s="81"/>
    </row>
    <row r="11383" spans="6:16">
      <c r="F11383" s="76"/>
      <c r="G11383" s="117"/>
      <c r="I11383" s="81"/>
      <c r="L11383" s="117"/>
      <c r="P11383" s="81"/>
    </row>
    <row r="11384" spans="6:16">
      <c r="F11384" s="76"/>
      <c r="G11384" s="117"/>
      <c r="I11384" s="81"/>
      <c r="L11384" s="117"/>
      <c r="P11384" s="81"/>
    </row>
    <row r="11385" spans="6:16">
      <c r="F11385" s="76"/>
      <c r="G11385" s="117"/>
      <c r="I11385" s="81"/>
      <c r="L11385" s="117"/>
      <c r="P11385" s="81"/>
    </row>
    <row r="11386" spans="6:16">
      <c r="F11386" s="76"/>
      <c r="G11386" s="117"/>
      <c r="I11386" s="81"/>
      <c r="L11386" s="117"/>
      <c r="P11386" s="81"/>
    </row>
    <row r="11387" spans="6:16">
      <c r="F11387" s="76"/>
      <c r="G11387" s="117"/>
      <c r="I11387" s="81"/>
      <c r="L11387" s="117"/>
      <c r="P11387" s="81"/>
    </row>
    <row r="11388" spans="6:16">
      <c r="F11388" s="76"/>
      <c r="G11388" s="117"/>
      <c r="I11388" s="81"/>
      <c r="L11388" s="117"/>
      <c r="P11388" s="81"/>
    </row>
    <row r="11389" spans="6:16">
      <c r="F11389" s="76"/>
      <c r="G11389" s="117"/>
      <c r="I11389" s="81"/>
      <c r="L11389" s="117"/>
      <c r="P11389" s="81"/>
    </row>
    <row r="11390" spans="6:16">
      <c r="F11390" s="76"/>
      <c r="G11390" s="117"/>
      <c r="I11390" s="81"/>
      <c r="L11390" s="117"/>
      <c r="P11390" s="81"/>
    </row>
    <row r="11391" spans="6:16">
      <c r="F11391" s="76"/>
      <c r="G11391" s="117"/>
      <c r="I11391" s="81"/>
      <c r="L11391" s="117"/>
      <c r="P11391" s="81"/>
    </row>
    <row r="11392" spans="6:16">
      <c r="F11392" s="76"/>
      <c r="G11392" s="117"/>
      <c r="I11392" s="81"/>
      <c r="L11392" s="117"/>
      <c r="P11392" s="81"/>
    </row>
    <row r="11393" spans="6:16">
      <c r="F11393" s="76"/>
      <c r="G11393" s="117"/>
      <c r="I11393" s="81"/>
      <c r="L11393" s="117"/>
      <c r="P11393" s="81"/>
    </row>
    <row r="11394" spans="6:16">
      <c r="F11394" s="76"/>
      <c r="G11394" s="117"/>
      <c r="I11394" s="81"/>
      <c r="L11394" s="117"/>
      <c r="P11394" s="81"/>
    </row>
    <row r="11395" spans="6:16">
      <c r="F11395" s="76"/>
      <c r="G11395" s="117"/>
      <c r="I11395" s="81"/>
      <c r="L11395" s="117"/>
      <c r="P11395" s="81"/>
    </row>
    <row r="11396" spans="6:16">
      <c r="F11396" s="76"/>
      <c r="G11396" s="117"/>
      <c r="I11396" s="81"/>
      <c r="L11396" s="117"/>
      <c r="P11396" s="81"/>
    </row>
    <row r="11397" spans="6:16">
      <c r="F11397" s="76"/>
      <c r="G11397" s="117"/>
      <c r="I11397" s="81"/>
      <c r="L11397" s="117"/>
      <c r="P11397" s="81"/>
    </row>
    <row r="11398" spans="6:16">
      <c r="F11398" s="76"/>
      <c r="G11398" s="117"/>
      <c r="I11398" s="81"/>
      <c r="L11398" s="117"/>
      <c r="P11398" s="81"/>
    </row>
    <row r="11399" spans="6:16">
      <c r="F11399" s="76"/>
      <c r="G11399" s="117"/>
      <c r="I11399" s="81"/>
      <c r="L11399" s="117"/>
      <c r="P11399" s="81"/>
    </row>
    <row r="11400" spans="6:16">
      <c r="F11400" s="76"/>
      <c r="G11400" s="117"/>
      <c r="I11400" s="81"/>
      <c r="L11400" s="117"/>
      <c r="P11400" s="81"/>
    </row>
    <row r="11401" spans="6:16">
      <c r="F11401" s="76"/>
      <c r="G11401" s="117"/>
      <c r="I11401" s="81"/>
      <c r="L11401" s="117"/>
      <c r="P11401" s="81"/>
    </row>
    <row r="11402" spans="6:16">
      <c r="F11402" s="76"/>
      <c r="G11402" s="117"/>
      <c r="I11402" s="81"/>
      <c r="L11402" s="117"/>
      <c r="P11402" s="81"/>
    </row>
    <row r="11403" spans="6:16">
      <c r="F11403" s="76"/>
      <c r="G11403" s="117"/>
      <c r="I11403" s="81"/>
      <c r="L11403" s="117"/>
      <c r="P11403" s="81"/>
    </row>
    <row r="11404" spans="6:16">
      <c r="F11404" s="76"/>
      <c r="G11404" s="117"/>
      <c r="I11404" s="81"/>
      <c r="L11404" s="117"/>
      <c r="P11404" s="81"/>
    </row>
    <row r="11405" spans="6:16">
      <c r="F11405" s="76"/>
      <c r="G11405" s="117"/>
      <c r="I11405" s="81"/>
      <c r="L11405" s="117"/>
      <c r="P11405" s="81"/>
    </row>
    <row r="11406" spans="6:16">
      <c r="F11406" s="76"/>
      <c r="G11406" s="117"/>
      <c r="I11406" s="81"/>
      <c r="L11406" s="117"/>
      <c r="P11406" s="81"/>
    </row>
    <row r="11407" spans="6:16">
      <c r="F11407" s="76"/>
      <c r="G11407" s="117"/>
      <c r="I11407" s="81"/>
      <c r="L11407" s="117"/>
      <c r="P11407" s="81"/>
    </row>
    <row r="11408" spans="6:16">
      <c r="F11408" s="76"/>
      <c r="G11408" s="117"/>
      <c r="I11408" s="81"/>
      <c r="L11408" s="117"/>
      <c r="P11408" s="81"/>
    </row>
    <row r="11409" spans="6:16">
      <c r="F11409" s="76"/>
      <c r="G11409" s="117"/>
      <c r="I11409" s="81"/>
      <c r="L11409" s="117"/>
      <c r="P11409" s="81"/>
    </row>
    <row r="11410" spans="6:16">
      <c r="F11410" s="76"/>
      <c r="G11410" s="117"/>
      <c r="I11410" s="81"/>
      <c r="L11410" s="117"/>
      <c r="P11410" s="81"/>
    </row>
    <row r="11411" spans="6:16">
      <c r="F11411" s="76"/>
      <c r="G11411" s="117"/>
      <c r="I11411" s="81"/>
      <c r="L11411" s="117"/>
      <c r="P11411" s="81"/>
    </row>
    <row r="11412" spans="6:16">
      <c r="F11412" s="76"/>
      <c r="G11412" s="117"/>
      <c r="I11412" s="81"/>
      <c r="L11412" s="117"/>
      <c r="P11412" s="81"/>
    </row>
    <row r="11413" spans="6:16">
      <c r="F11413" s="76"/>
      <c r="G11413" s="117"/>
      <c r="I11413" s="81"/>
      <c r="L11413" s="117"/>
      <c r="P11413" s="81"/>
    </row>
    <row r="11414" spans="6:16">
      <c r="F11414" s="76"/>
      <c r="G11414" s="117"/>
      <c r="I11414" s="81"/>
      <c r="L11414" s="117"/>
      <c r="P11414" s="81"/>
    </row>
    <row r="11415" spans="6:16">
      <c r="F11415" s="76"/>
      <c r="G11415" s="117"/>
      <c r="I11415" s="81"/>
      <c r="L11415" s="117"/>
      <c r="P11415" s="81"/>
    </row>
    <row r="11416" spans="6:16">
      <c r="F11416" s="76"/>
      <c r="G11416" s="117"/>
      <c r="I11416" s="81"/>
      <c r="L11416" s="117"/>
      <c r="P11416" s="81"/>
    </row>
    <row r="11417" spans="6:16">
      <c r="F11417" s="76"/>
      <c r="G11417" s="117"/>
      <c r="I11417" s="81"/>
      <c r="L11417" s="117"/>
      <c r="P11417" s="81"/>
    </row>
    <row r="11418" spans="6:16">
      <c r="F11418" s="76"/>
      <c r="G11418" s="117"/>
      <c r="I11418" s="81"/>
      <c r="L11418" s="117"/>
      <c r="P11418" s="81"/>
    </row>
    <row r="11419" spans="6:16">
      <c r="F11419" s="76"/>
      <c r="G11419" s="117"/>
      <c r="I11419" s="81"/>
      <c r="L11419" s="117"/>
      <c r="P11419" s="81"/>
    </row>
    <row r="11420" spans="6:16">
      <c r="F11420" s="76"/>
      <c r="G11420" s="117"/>
      <c r="I11420" s="81"/>
      <c r="L11420" s="117"/>
      <c r="P11420" s="81"/>
    </row>
    <row r="11421" spans="6:16">
      <c r="F11421" s="76"/>
      <c r="G11421" s="117"/>
      <c r="I11421" s="81"/>
      <c r="L11421" s="117"/>
      <c r="P11421" s="81"/>
    </row>
    <row r="11422" spans="6:16">
      <c r="F11422" s="76"/>
      <c r="G11422" s="117"/>
      <c r="I11422" s="81"/>
      <c r="L11422" s="117"/>
      <c r="P11422" s="81"/>
    </row>
    <row r="11423" spans="6:16">
      <c r="F11423" s="76"/>
      <c r="G11423" s="117"/>
      <c r="I11423" s="81"/>
      <c r="L11423" s="117"/>
      <c r="P11423" s="81"/>
    </row>
    <row r="11424" spans="6:16">
      <c r="F11424" s="76"/>
      <c r="G11424" s="117"/>
      <c r="I11424" s="81"/>
      <c r="L11424" s="117"/>
      <c r="P11424" s="81"/>
    </row>
    <row r="11425" spans="6:16">
      <c r="F11425" s="76"/>
      <c r="G11425" s="117"/>
      <c r="I11425" s="81"/>
      <c r="L11425" s="117"/>
      <c r="P11425" s="81"/>
    </row>
    <row r="11426" spans="6:16">
      <c r="F11426" s="76"/>
      <c r="G11426" s="117"/>
      <c r="I11426" s="81"/>
      <c r="L11426" s="117"/>
      <c r="P11426" s="81"/>
    </row>
    <row r="11427" spans="6:16">
      <c r="F11427" s="76"/>
      <c r="G11427" s="117"/>
      <c r="I11427" s="81"/>
      <c r="L11427" s="117"/>
      <c r="P11427" s="81"/>
    </row>
    <row r="11428" spans="6:16">
      <c r="F11428" s="76"/>
      <c r="G11428" s="117"/>
      <c r="I11428" s="81"/>
      <c r="L11428" s="117"/>
      <c r="P11428" s="81"/>
    </row>
    <row r="11429" spans="6:16">
      <c r="F11429" s="76"/>
      <c r="G11429" s="117"/>
      <c r="I11429" s="81"/>
      <c r="L11429" s="117"/>
      <c r="P11429" s="81"/>
    </row>
    <row r="11430" spans="6:16">
      <c r="F11430" s="76"/>
      <c r="G11430" s="117"/>
      <c r="I11430" s="81"/>
      <c r="L11430" s="117"/>
      <c r="P11430" s="81"/>
    </row>
    <row r="11431" spans="6:16">
      <c r="F11431" s="76"/>
      <c r="G11431" s="117"/>
      <c r="I11431" s="81"/>
      <c r="L11431" s="117"/>
      <c r="P11431" s="81"/>
    </row>
    <row r="11432" spans="6:16">
      <c r="F11432" s="76"/>
      <c r="G11432" s="117"/>
      <c r="I11432" s="81"/>
      <c r="L11432" s="117"/>
      <c r="P11432" s="81"/>
    </row>
    <row r="11433" spans="6:16">
      <c r="F11433" s="76"/>
      <c r="G11433" s="117"/>
      <c r="I11433" s="81"/>
      <c r="L11433" s="117"/>
      <c r="P11433" s="81"/>
    </row>
    <row r="11434" spans="6:16">
      <c r="F11434" s="76"/>
      <c r="G11434" s="117"/>
      <c r="I11434" s="81"/>
      <c r="L11434" s="117"/>
      <c r="P11434" s="81"/>
    </row>
    <row r="11435" spans="6:16">
      <c r="F11435" s="76"/>
      <c r="G11435" s="117"/>
      <c r="I11435" s="81"/>
      <c r="L11435" s="117"/>
      <c r="P11435" s="81"/>
    </row>
    <row r="11436" spans="6:16">
      <c r="F11436" s="76"/>
      <c r="G11436" s="117"/>
      <c r="I11436" s="81"/>
      <c r="L11436" s="117"/>
      <c r="P11436" s="81"/>
    </row>
    <row r="11437" spans="6:16">
      <c r="F11437" s="76"/>
      <c r="G11437" s="117"/>
      <c r="I11437" s="81"/>
      <c r="L11437" s="117"/>
      <c r="P11437" s="81"/>
    </row>
    <row r="11438" spans="6:16">
      <c r="F11438" s="76"/>
      <c r="G11438" s="117"/>
      <c r="I11438" s="81"/>
      <c r="L11438" s="117"/>
      <c r="P11438" s="81"/>
    </row>
    <row r="11439" spans="6:16">
      <c r="F11439" s="76"/>
      <c r="G11439" s="117"/>
      <c r="I11439" s="81"/>
      <c r="L11439" s="117"/>
      <c r="P11439" s="81"/>
    </row>
    <row r="11440" spans="6:16">
      <c r="F11440" s="76"/>
      <c r="G11440" s="117"/>
      <c r="I11440" s="81"/>
      <c r="L11440" s="117"/>
      <c r="P11440" s="81"/>
    </row>
    <row r="11441" spans="6:16">
      <c r="F11441" s="76"/>
      <c r="G11441" s="117"/>
      <c r="I11441" s="81"/>
      <c r="L11441" s="117"/>
      <c r="P11441" s="81"/>
    </row>
    <row r="11442" spans="6:16">
      <c r="F11442" s="76"/>
      <c r="G11442" s="117"/>
      <c r="I11442" s="81"/>
      <c r="L11442" s="117"/>
      <c r="P11442" s="81"/>
    </row>
    <row r="11443" spans="6:16">
      <c r="F11443" s="76"/>
      <c r="G11443" s="117"/>
      <c r="I11443" s="81"/>
      <c r="L11443" s="117"/>
      <c r="P11443" s="81"/>
    </row>
    <row r="11444" spans="6:16">
      <c r="F11444" s="76"/>
      <c r="G11444" s="117"/>
      <c r="I11444" s="81"/>
      <c r="L11444" s="117"/>
      <c r="P11444" s="81"/>
    </row>
    <row r="11445" spans="6:16">
      <c r="F11445" s="76"/>
      <c r="G11445" s="117"/>
      <c r="I11445" s="81"/>
      <c r="L11445" s="117"/>
      <c r="P11445" s="81"/>
    </row>
    <row r="11446" spans="6:16">
      <c r="F11446" s="76"/>
      <c r="G11446" s="117"/>
      <c r="I11446" s="81"/>
      <c r="L11446" s="117"/>
      <c r="P11446" s="81"/>
    </row>
    <row r="11447" spans="6:16">
      <c r="F11447" s="76"/>
      <c r="G11447" s="117"/>
      <c r="I11447" s="81"/>
      <c r="L11447" s="117"/>
      <c r="P11447" s="81"/>
    </row>
    <row r="11448" spans="6:16">
      <c r="F11448" s="76"/>
      <c r="G11448" s="117"/>
      <c r="I11448" s="81"/>
      <c r="L11448" s="117"/>
      <c r="P11448" s="81"/>
    </row>
    <row r="11449" spans="6:16">
      <c r="F11449" s="76"/>
      <c r="G11449" s="117"/>
      <c r="I11449" s="81"/>
      <c r="L11449" s="117"/>
      <c r="P11449" s="81"/>
    </row>
    <row r="11450" spans="6:16">
      <c r="F11450" s="76"/>
      <c r="G11450" s="117"/>
      <c r="I11450" s="81"/>
      <c r="L11450" s="117"/>
      <c r="P11450" s="81"/>
    </row>
    <row r="11451" spans="6:16">
      <c r="F11451" s="76"/>
      <c r="G11451" s="117"/>
      <c r="I11451" s="81"/>
      <c r="L11451" s="117"/>
      <c r="P11451" s="81"/>
    </row>
    <row r="11452" spans="6:16">
      <c r="F11452" s="76"/>
      <c r="G11452" s="117"/>
      <c r="I11452" s="81"/>
      <c r="L11452" s="117"/>
      <c r="P11452" s="81"/>
    </row>
    <row r="11453" spans="6:16">
      <c r="F11453" s="76"/>
      <c r="G11453" s="117"/>
      <c r="I11453" s="81"/>
      <c r="L11453" s="117"/>
      <c r="P11453" s="81"/>
    </row>
    <row r="11454" spans="6:16">
      <c r="F11454" s="76"/>
      <c r="G11454" s="117"/>
      <c r="I11454" s="81"/>
      <c r="L11454" s="117"/>
      <c r="P11454" s="81"/>
    </row>
    <row r="11455" spans="6:16">
      <c r="F11455" s="76"/>
      <c r="G11455" s="117"/>
      <c r="I11455" s="81"/>
      <c r="L11455" s="117"/>
      <c r="P11455" s="81"/>
    </row>
    <row r="11456" spans="6:16">
      <c r="F11456" s="76"/>
      <c r="G11456" s="117"/>
      <c r="I11456" s="81"/>
      <c r="L11456" s="117"/>
      <c r="P11456" s="81"/>
    </row>
    <row r="11457" spans="6:16">
      <c r="F11457" s="76"/>
      <c r="G11457" s="117"/>
      <c r="I11457" s="81"/>
      <c r="L11457" s="117"/>
      <c r="P11457" s="81"/>
    </row>
    <row r="11458" spans="6:16">
      <c r="F11458" s="76"/>
      <c r="G11458" s="117"/>
      <c r="I11458" s="81"/>
      <c r="L11458" s="117"/>
      <c r="P11458" s="81"/>
    </row>
    <row r="11459" spans="6:16">
      <c r="F11459" s="76"/>
      <c r="G11459" s="117"/>
      <c r="I11459" s="81"/>
      <c r="L11459" s="117"/>
      <c r="P11459" s="81"/>
    </row>
    <row r="11460" spans="6:16">
      <c r="F11460" s="76"/>
      <c r="G11460" s="117"/>
      <c r="I11460" s="81"/>
      <c r="L11460" s="117"/>
      <c r="P11460" s="81"/>
    </row>
    <row r="11461" spans="6:16">
      <c r="F11461" s="76"/>
      <c r="G11461" s="117"/>
      <c r="I11461" s="81"/>
      <c r="L11461" s="117"/>
      <c r="P11461" s="81"/>
    </row>
    <row r="11462" spans="6:16">
      <c r="F11462" s="76"/>
      <c r="G11462" s="117"/>
      <c r="I11462" s="81"/>
      <c r="L11462" s="117"/>
      <c r="P11462" s="81"/>
    </row>
    <row r="11463" spans="6:16">
      <c r="F11463" s="76"/>
      <c r="G11463" s="117"/>
      <c r="I11463" s="81"/>
      <c r="L11463" s="117"/>
      <c r="P11463" s="81"/>
    </row>
    <row r="11464" spans="6:16">
      <c r="F11464" s="76"/>
      <c r="G11464" s="117"/>
      <c r="I11464" s="81"/>
      <c r="L11464" s="117"/>
      <c r="P11464" s="81"/>
    </row>
    <row r="11465" spans="6:16">
      <c r="F11465" s="76"/>
      <c r="G11465" s="117"/>
      <c r="I11465" s="81"/>
      <c r="L11465" s="117"/>
      <c r="P11465" s="81"/>
    </row>
    <row r="11466" spans="6:16">
      <c r="F11466" s="76"/>
      <c r="G11466" s="117"/>
      <c r="I11466" s="81"/>
      <c r="L11466" s="117"/>
      <c r="P11466" s="81"/>
    </row>
    <row r="11467" spans="6:16">
      <c r="F11467" s="76"/>
      <c r="G11467" s="117"/>
      <c r="I11467" s="81"/>
      <c r="L11467" s="117"/>
      <c r="P11467" s="81"/>
    </row>
    <row r="11468" spans="6:16">
      <c r="F11468" s="76"/>
      <c r="G11468" s="117"/>
      <c r="I11468" s="81"/>
      <c r="L11468" s="117"/>
      <c r="P11468" s="81"/>
    </row>
    <row r="11469" spans="6:16">
      <c r="F11469" s="76"/>
      <c r="G11469" s="117"/>
      <c r="I11469" s="81"/>
      <c r="L11469" s="117"/>
      <c r="P11469" s="81"/>
    </row>
    <row r="11470" spans="6:16">
      <c r="F11470" s="76"/>
      <c r="G11470" s="117"/>
      <c r="I11470" s="81"/>
      <c r="L11470" s="117"/>
      <c r="P11470" s="81"/>
    </row>
    <row r="11471" spans="6:16">
      <c r="F11471" s="76"/>
      <c r="G11471" s="117"/>
      <c r="I11471" s="81"/>
      <c r="L11471" s="117"/>
      <c r="P11471" s="81"/>
    </row>
    <row r="11472" spans="6:16">
      <c r="F11472" s="76"/>
      <c r="G11472" s="117"/>
      <c r="I11472" s="81"/>
      <c r="L11472" s="117"/>
      <c r="P11472" s="81"/>
    </row>
    <row r="11473" spans="6:16">
      <c r="F11473" s="76"/>
      <c r="G11473" s="117"/>
      <c r="I11473" s="81"/>
      <c r="L11473" s="117"/>
      <c r="P11473" s="81"/>
    </row>
    <row r="11474" spans="6:16">
      <c r="F11474" s="76"/>
      <c r="G11474" s="117"/>
      <c r="I11474" s="81"/>
      <c r="L11474" s="117"/>
      <c r="P11474" s="81"/>
    </row>
    <row r="11475" spans="6:16">
      <c r="F11475" s="76"/>
      <c r="G11475" s="117"/>
      <c r="I11475" s="81"/>
      <c r="L11475" s="117"/>
      <c r="P11475" s="81"/>
    </row>
    <row r="11476" spans="6:16">
      <c r="F11476" s="76"/>
      <c r="G11476" s="117"/>
      <c r="I11476" s="81"/>
      <c r="L11476" s="117"/>
      <c r="P11476" s="81"/>
    </row>
    <row r="11477" spans="6:16">
      <c r="F11477" s="76"/>
      <c r="G11477" s="117"/>
      <c r="I11477" s="81"/>
      <c r="L11477" s="117"/>
      <c r="P11477" s="81"/>
    </row>
    <row r="11478" spans="6:16">
      <c r="F11478" s="76"/>
      <c r="G11478" s="117"/>
      <c r="I11478" s="81"/>
      <c r="L11478" s="117"/>
      <c r="P11478" s="81"/>
    </row>
    <row r="11479" spans="6:16">
      <c r="F11479" s="76"/>
      <c r="G11479" s="117"/>
      <c r="I11479" s="81"/>
      <c r="L11479" s="117"/>
      <c r="P11479" s="81"/>
    </row>
    <row r="11480" spans="6:16">
      <c r="F11480" s="76"/>
      <c r="G11480" s="117"/>
      <c r="I11480" s="81"/>
      <c r="L11480" s="117"/>
      <c r="P11480" s="81"/>
    </row>
    <row r="11481" spans="6:16">
      <c r="F11481" s="76"/>
      <c r="G11481" s="117"/>
      <c r="I11481" s="81"/>
      <c r="L11481" s="117"/>
      <c r="P11481" s="81"/>
    </row>
    <row r="11482" spans="6:16">
      <c r="F11482" s="76"/>
      <c r="G11482" s="117"/>
      <c r="I11482" s="81"/>
      <c r="L11482" s="117"/>
      <c r="P11482" s="81"/>
    </row>
    <row r="11483" spans="6:16">
      <c r="F11483" s="76"/>
      <c r="G11483" s="117"/>
      <c r="I11483" s="81"/>
      <c r="L11483" s="117"/>
      <c r="P11483" s="81"/>
    </row>
    <row r="11484" spans="6:16">
      <c r="F11484" s="76"/>
      <c r="G11484" s="117"/>
      <c r="I11484" s="81"/>
      <c r="L11484" s="117"/>
      <c r="P11484" s="81"/>
    </row>
    <row r="11485" spans="6:16">
      <c r="F11485" s="76"/>
      <c r="G11485" s="117"/>
      <c r="I11485" s="81"/>
      <c r="L11485" s="117"/>
      <c r="P11485" s="81"/>
    </row>
    <row r="11486" spans="6:16">
      <c r="F11486" s="76"/>
      <c r="G11486" s="117"/>
      <c r="I11486" s="81"/>
      <c r="L11486" s="117"/>
      <c r="P11486" s="81"/>
    </row>
    <row r="11487" spans="6:16">
      <c r="F11487" s="76"/>
      <c r="G11487" s="117"/>
      <c r="I11487" s="81"/>
      <c r="L11487" s="117"/>
      <c r="P11487" s="81"/>
    </row>
    <row r="11488" spans="6:16">
      <c r="F11488" s="76"/>
      <c r="G11488" s="117"/>
      <c r="I11488" s="81"/>
      <c r="L11488" s="117"/>
      <c r="P11488" s="81"/>
    </row>
    <row r="11489" spans="6:16">
      <c r="F11489" s="76"/>
      <c r="G11489" s="117"/>
      <c r="I11489" s="81"/>
      <c r="L11489" s="117"/>
      <c r="P11489" s="81"/>
    </row>
    <row r="11490" spans="6:16">
      <c r="F11490" s="76"/>
      <c r="G11490" s="117"/>
      <c r="I11490" s="81"/>
      <c r="L11490" s="117"/>
      <c r="P11490" s="81"/>
    </row>
    <row r="11491" spans="6:16">
      <c r="F11491" s="76"/>
      <c r="G11491" s="117"/>
      <c r="I11491" s="81"/>
      <c r="L11491" s="117"/>
      <c r="P11491" s="81"/>
    </row>
    <row r="11492" spans="6:16">
      <c r="F11492" s="76"/>
      <c r="G11492" s="117"/>
      <c r="I11492" s="81"/>
      <c r="L11492" s="117"/>
      <c r="P11492" s="81"/>
    </row>
    <row r="11493" spans="6:16">
      <c r="F11493" s="76"/>
      <c r="G11493" s="117"/>
      <c r="I11493" s="81"/>
      <c r="L11493" s="117"/>
      <c r="P11493" s="81"/>
    </row>
    <row r="11494" spans="6:16">
      <c r="F11494" s="76"/>
      <c r="G11494" s="117"/>
      <c r="I11494" s="81"/>
      <c r="L11494" s="117"/>
      <c r="P11494" s="81"/>
    </row>
    <row r="11495" spans="6:16">
      <c r="F11495" s="76"/>
      <c r="G11495" s="117"/>
      <c r="I11495" s="81"/>
      <c r="L11495" s="117"/>
      <c r="P11495" s="81"/>
    </row>
    <row r="11496" spans="6:16">
      <c r="F11496" s="76"/>
      <c r="G11496" s="117"/>
      <c r="I11496" s="81"/>
      <c r="L11496" s="117"/>
      <c r="P11496" s="81"/>
    </row>
    <row r="11497" spans="6:16">
      <c r="F11497" s="76"/>
      <c r="G11497" s="117"/>
      <c r="I11497" s="81"/>
      <c r="L11497" s="117"/>
      <c r="P11497" s="81"/>
    </row>
    <row r="11498" spans="6:16">
      <c r="F11498" s="76"/>
      <c r="G11498" s="117"/>
      <c r="I11498" s="81"/>
      <c r="L11498" s="117"/>
      <c r="P11498" s="81"/>
    </row>
    <row r="11499" spans="6:16">
      <c r="F11499" s="76"/>
      <c r="G11499" s="117"/>
      <c r="I11499" s="81"/>
      <c r="L11499" s="117"/>
      <c r="P11499" s="81"/>
    </row>
    <row r="11500" spans="6:16">
      <c r="F11500" s="76"/>
      <c r="G11500" s="117"/>
      <c r="I11500" s="81"/>
      <c r="L11500" s="117"/>
      <c r="P11500" s="81"/>
    </row>
    <row r="11501" spans="6:16">
      <c r="F11501" s="76"/>
      <c r="G11501" s="117"/>
      <c r="I11501" s="81"/>
      <c r="L11501" s="117"/>
      <c r="P11501" s="81"/>
    </row>
    <row r="11502" spans="6:16">
      <c r="F11502" s="76"/>
      <c r="G11502" s="117"/>
      <c r="I11502" s="81"/>
      <c r="L11502" s="117"/>
      <c r="P11502" s="81"/>
    </row>
    <row r="11503" spans="6:16">
      <c r="F11503" s="76"/>
      <c r="G11503" s="117"/>
      <c r="I11503" s="81"/>
      <c r="L11503" s="117"/>
      <c r="P11503" s="81"/>
    </row>
    <row r="11504" spans="6:16">
      <c r="F11504" s="76"/>
      <c r="G11504" s="117"/>
      <c r="I11504" s="81"/>
      <c r="L11504" s="117"/>
      <c r="P11504" s="81"/>
    </row>
    <row r="11505" spans="6:16">
      <c r="F11505" s="76"/>
      <c r="G11505" s="117"/>
      <c r="I11505" s="81"/>
      <c r="L11505" s="117"/>
      <c r="P11505" s="81"/>
    </row>
    <row r="11506" spans="6:16">
      <c r="F11506" s="76"/>
      <c r="G11506" s="117"/>
      <c r="I11506" s="81"/>
      <c r="L11506" s="117"/>
      <c r="P11506" s="81"/>
    </row>
    <row r="11507" spans="6:16">
      <c r="F11507" s="76"/>
      <c r="G11507" s="117"/>
      <c r="I11507" s="81"/>
      <c r="L11507" s="117"/>
      <c r="P11507" s="81"/>
    </row>
    <row r="11508" spans="6:16">
      <c r="F11508" s="76"/>
      <c r="G11508" s="117"/>
      <c r="I11508" s="81"/>
      <c r="L11508" s="117"/>
      <c r="P11508" s="81"/>
    </row>
    <row r="11509" spans="6:16">
      <c r="F11509" s="76"/>
      <c r="G11509" s="117"/>
      <c r="I11509" s="81"/>
      <c r="L11509" s="117"/>
      <c r="P11509" s="81"/>
    </row>
    <row r="11510" spans="6:16">
      <c r="F11510" s="76"/>
      <c r="G11510" s="117"/>
      <c r="I11510" s="81"/>
      <c r="L11510" s="117"/>
      <c r="P11510" s="81"/>
    </row>
    <row r="11511" spans="6:16">
      <c r="F11511" s="76"/>
      <c r="G11511" s="117"/>
      <c r="I11511" s="81"/>
      <c r="L11511" s="117"/>
      <c r="P11511" s="81"/>
    </row>
    <row r="11512" spans="6:16">
      <c r="F11512" s="76"/>
      <c r="G11512" s="117"/>
      <c r="I11512" s="81"/>
      <c r="L11512" s="117"/>
      <c r="P11512" s="81"/>
    </row>
    <row r="11513" spans="6:16">
      <c r="F11513" s="76"/>
      <c r="G11513" s="117"/>
      <c r="I11513" s="81"/>
      <c r="L11513" s="117"/>
      <c r="P11513" s="81"/>
    </row>
    <row r="11514" spans="6:16">
      <c r="F11514" s="76"/>
      <c r="G11514" s="117"/>
      <c r="I11514" s="81"/>
      <c r="L11514" s="117"/>
      <c r="P11514" s="81"/>
    </row>
    <row r="11515" spans="6:16">
      <c r="F11515" s="76"/>
      <c r="G11515" s="117"/>
      <c r="I11515" s="81"/>
      <c r="L11515" s="117"/>
      <c r="P11515" s="81"/>
    </row>
    <row r="11516" spans="6:16">
      <c r="F11516" s="76"/>
      <c r="G11516" s="117"/>
      <c r="I11516" s="81"/>
      <c r="L11516" s="117"/>
      <c r="P11516" s="81"/>
    </row>
    <row r="11517" spans="6:16">
      <c r="F11517" s="76"/>
      <c r="G11517" s="117"/>
      <c r="I11517" s="81"/>
      <c r="L11517" s="117"/>
      <c r="P11517" s="81"/>
    </row>
    <row r="11518" spans="6:16">
      <c r="F11518" s="76"/>
      <c r="G11518" s="117"/>
      <c r="I11518" s="81"/>
      <c r="L11518" s="117"/>
      <c r="P11518" s="81"/>
    </row>
    <row r="11519" spans="6:16">
      <c r="F11519" s="76"/>
      <c r="G11519" s="117"/>
      <c r="I11519" s="81"/>
      <c r="L11519" s="117"/>
      <c r="P11519" s="81"/>
    </row>
    <row r="11520" spans="6:16">
      <c r="F11520" s="76"/>
      <c r="G11520" s="117"/>
      <c r="I11520" s="81"/>
      <c r="L11520" s="117"/>
      <c r="P11520" s="81"/>
    </row>
    <row r="11521" spans="6:16">
      <c r="F11521" s="76"/>
      <c r="G11521" s="117"/>
      <c r="I11521" s="81"/>
      <c r="L11521" s="117"/>
      <c r="P11521" s="81"/>
    </row>
    <row r="11522" spans="6:16">
      <c r="F11522" s="76"/>
      <c r="G11522" s="117"/>
      <c r="I11522" s="81"/>
      <c r="L11522" s="117"/>
      <c r="P11522" s="81"/>
    </row>
    <row r="11523" spans="6:16">
      <c r="F11523" s="76"/>
      <c r="G11523" s="117"/>
      <c r="I11523" s="81"/>
      <c r="L11523" s="117"/>
      <c r="P11523" s="81"/>
    </row>
    <row r="11524" spans="6:16">
      <c r="F11524" s="76"/>
      <c r="G11524" s="117"/>
      <c r="I11524" s="81"/>
      <c r="L11524" s="117"/>
      <c r="P11524" s="81"/>
    </row>
    <row r="11525" spans="6:16">
      <c r="F11525" s="76"/>
      <c r="G11525" s="117"/>
      <c r="I11525" s="81"/>
      <c r="L11525" s="117"/>
      <c r="P11525" s="81"/>
    </row>
    <row r="11526" spans="6:16">
      <c r="F11526" s="76"/>
      <c r="G11526" s="117"/>
      <c r="I11526" s="81"/>
      <c r="L11526" s="117"/>
      <c r="P11526" s="81"/>
    </row>
    <row r="11527" spans="6:16">
      <c r="F11527" s="76"/>
      <c r="G11527" s="117"/>
      <c r="I11527" s="81"/>
      <c r="L11527" s="117"/>
      <c r="P11527" s="81"/>
    </row>
    <row r="11528" spans="6:16">
      <c r="F11528" s="76"/>
      <c r="G11528" s="117"/>
      <c r="I11528" s="81"/>
      <c r="L11528" s="117"/>
      <c r="P11528" s="81"/>
    </row>
    <row r="11529" spans="6:16">
      <c r="F11529" s="76"/>
      <c r="G11529" s="117"/>
      <c r="I11529" s="81"/>
      <c r="L11529" s="117"/>
      <c r="P11529" s="81"/>
    </row>
    <row r="11530" spans="6:16">
      <c r="F11530" s="76"/>
      <c r="G11530" s="117"/>
      <c r="I11530" s="81"/>
      <c r="L11530" s="117"/>
      <c r="P11530" s="81"/>
    </row>
    <row r="11531" spans="6:16">
      <c r="F11531" s="76"/>
      <c r="G11531" s="117"/>
      <c r="I11531" s="81"/>
      <c r="L11531" s="117"/>
      <c r="P11531" s="81"/>
    </row>
    <row r="11532" spans="6:16">
      <c r="F11532" s="76"/>
      <c r="G11532" s="117"/>
      <c r="I11532" s="81"/>
      <c r="L11532" s="117"/>
      <c r="P11532" s="81"/>
    </row>
    <row r="11533" spans="6:16">
      <c r="F11533" s="76"/>
      <c r="G11533" s="117"/>
      <c r="I11533" s="81"/>
      <c r="L11533" s="117"/>
      <c r="P11533" s="81"/>
    </row>
    <row r="11534" spans="6:16">
      <c r="F11534" s="76"/>
      <c r="G11534" s="117"/>
      <c r="I11534" s="81"/>
      <c r="L11534" s="117"/>
      <c r="P11534" s="81"/>
    </row>
    <row r="11535" spans="6:16">
      <c r="F11535" s="76"/>
      <c r="G11535" s="117"/>
      <c r="I11535" s="81"/>
      <c r="L11535" s="117"/>
      <c r="P11535" s="81"/>
    </row>
    <row r="11536" spans="6:16">
      <c r="F11536" s="76"/>
      <c r="G11536" s="117"/>
      <c r="I11536" s="81"/>
      <c r="L11536" s="117"/>
      <c r="P11536" s="81"/>
    </row>
    <row r="11537" spans="6:16">
      <c r="F11537" s="76"/>
      <c r="G11537" s="117"/>
      <c r="I11537" s="81"/>
      <c r="L11537" s="117"/>
      <c r="P11537" s="81"/>
    </row>
    <row r="11538" spans="6:16">
      <c r="F11538" s="76"/>
      <c r="G11538" s="117"/>
      <c r="I11538" s="81"/>
      <c r="L11538" s="117"/>
      <c r="P11538" s="81"/>
    </row>
    <row r="11539" spans="6:16">
      <c r="F11539" s="76"/>
      <c r="G11539" s="117"/>
      <c r="I11539" s="81"/>
      <c r="L11539" s="117"/>
      <c r="P11539" s="81"/>
    </row>
    <row r="11540" spans="6:16">
      <c r="F11540" s="76"/>
      <c r="G11540" s="117"/>
      <c r="I11540" s="81"/>
      <c r="L11540" s="117"/>
      <c r="P11540" s="81"/>
    </row>
    <row r="11541" spans="6:16">
      <c r="F11541" s="76"/>
      <c r="G11541" s="117"/>
      <c r="I11541" s="81"/>
      <c r="L11541" s="117"/>
      <c r="P11541" s="81"/>
    </row>
    <row r="11542" spans="6:16">
      <c r="F11542" s="76"/>
      <c r="G11542" s="117"/>
      <c r="I11542" s="81"/>
      <c r="L11542" s="117"/>
      <c r="P11542" s="81"/>
    </row>
    <row r="11543" spans="6:16">
      <c r="F11543" s="76"/>
      <c r="G11543" s="117"/>
      <c r="I11543" s="81"/>
      <c r="L11543" s="117"/>
      <c r="P11543" s="81"/>
    </row>
    <row r="11544" spans="6:16">
      <c r="F11544" s="76"/>
      <c r="G11544" s="117"/>
      <c r="I11544" s="81"/>
      <c r="L11544" s="117"/>
      <c r="P11544" s="81"/>
    </row>
    <row r="11545" spans="6:16">
      <c r="F11545" s="76"/>
      <c r="G11545" s="117"/>
      <c r="I11545" s="81"/>
      <c r="L11545" s="117"/>
      <c r="P11545" s="81"/>
    </row>
    <row r="11546" spans="6:16">
      <c r="F11546" s="76"/>
      <c r="G11546" s="117"/>
      <c r="I11546" s="81"/>
      <c r="L11546" s="117"/>
      <c r="P11546" s="81"/>
    </row>
    <row r="11547" spans="6:16">
      <c r="F11547" s="76"/>
      <c r="G11547" s="117"/>
      <c r="I11547" s="81"/>
      <c r="L11547" s="117"/>
      <c r="P11547" s="81"/>
    </row>
    <row r="11548" spans="6:16">
      <c r="F11548" s="76"/>
      <c r="G11548" s="117"/>
      <c r="I11548" s="81"/>
      <c r="L11548" s="117"/>
      <c r="P11548" s="81"/>
    </row>
    <row r="11549" spans="6:16">
      <c r="F11549" s="76"/>
      <c r="G11549" s="117"/>
      <c r="I11549" s="81"/>
      <c r="L11549" s="117"/>
      <c r="P11549" s="81"/>
    </row>
    <row r="11550" spans="6:16">
      <c r="F11550" s="76"/>
      <c r="G11550" s="117"/>
      <c r="I11550" s="81"/>
      <c r="L11550" s="117"/>
      <c r="P11550" s="81"/>
    </row>
    <row r="11551" spans="6:16">
      <c r="F11551" s="76"/>
      <c r="G11551" s="117"/>
      <c r="I11551" s="81"/>
      <c r="L11551" s="117"/>
      <c r="P11551" s="81"/>
    </row>
    <row r="11552" spans="6:16">
      <c r="F11552" s="76"/>
      <c r="G11552" s="117"/>
      <c r="I11552" s="81"/>
      <c r="L11552" s="117"/>
      <c r="P11552" s="81"/>
    </row>
    <row r="11553" spans="6:16">
      <c r="F11553" s="76"/>
      <c r="G11553" s="117"/>
      <c r="I11553" s="81"/>
      <c r="L11553" s="117"/>
      <c r="P11553" s="81"/>
    </row>
    <row r="11554" spans="6:16">
      <c r="F11554" s="76"/>
      <c r="G11554" s="117"/>
      <c r="I11554" s="81"/>
      <c r="L11554" s="117"/>
      <c r="P11554" s="81"/>
    </row>
    <row r="11555" spans="6:16">
      <c r="F11555" s="76"/>
      <c r="G11555" s="117"/>
      <c r="I11555" s="81"/>
      <c r="L11555" s="117"/>
      <c r="P11555" s="81"/>
    </row>
    <row r="11556" spans="6:16">
      <c r="F11556" s="76"/>
      <c r="G11556" s="117"/>
      <c r="I11556" s="81"/>
      <c r="L11556" s="117"/>
      <c r="P11556" s="81"/>
    </row>
    <row r="11557" spans="6:16">
      <c r="F11557" s="76"/>
      <c r="G11557" s="117"/>
      <c r="I11557" s="81"/>
      <c r="L11557" s="117"/>
      <c r="P11557" s="81"/>
    </row>
    <row r="11558" spans="6:16">
      <c r="F11558" s="76"/>
      <c r="G11558" s="117"/>
      <c r="I11558" s="81"/>
      <c r="L11558" s="117"/>
      <c r="P11558" s="81"/>
    </row>
    <row r="11559" spans="6:16">
      <c r="F11559" s="76"/>
      <c r="G11559" s="117"/>
      <c r="I11559" s="81"/>
      <c r="L11559" s="117"/>
      <c r="P11559" s="81"/>
    </row>
    <row r="11560" spans="6:16">
      <c r="F11560" s="76"/>
      <c r="G11560" s="117"/>
      <c r="I11560" s="81"/>
      <c r="L11560" s="117"/>
      <c r="P11560" s="81"/>
    </row>
    <row r="11561" spans="6:16">
      <c r="F11561" s="76"/>
      <c r="G11561" s="117"/>
      <c r="I11561" s="81"/>
      <c r="L11561" s="117"/>
      <c r="P11561" s="81"/>
    </row>
    <row r="11562" spans="6:16">
      <c r="F11562" s="76"/>
      <c r="G11562" s="117"/>
      <c r="I11562" s="81"/>
      <c r="L11562" s="117"/>
      <c r="P11562" s="81"/>
    </row>
    <row r="11563" spans="6:16">
      <c r="F11563" s="76"/>
      <c r="G11563" s="117"/>
      <c r="I11563" s="81"/>
      <c r="L11563" s="117"/>
      <c r="P11563" s="81"/>
    </row>
    <row r="11564" spans="6:16">
      <c r="F11564" s="76"/>
      <c r="G11564" s="117"/>
      <c r="I11564" s="81"/>
      <c r="L11564" s="117"/>
      <c r="P11564" s="81"/>
    </row>
    <row r="11565" spans="6:16">
      <c r="F11565" s="76"/>
      <c r="G11565" s="117"/>
      <c r="I11565" s="81"/>
      <c r="L11565" s="117"/>
      <c r="P11565" s="81"/>
    </row>
    <row r="11566" spans="6:16">
      <c r="F11566" s="76"/>
      <c r="G11566" s="117"/>
      <c r="I11566" s="81"/>
      <c r="L11566" s="117"/>
      <c r="P11566" s="81"/>
    </row>
    <row r="11567" spans="6:16">
      <c r="F11567" s="76"/>
      <c r="G11567" s="117"/>
      <c r="I11567" s="81"/>
      <c r="L11567" s="117"/>
      <c r="P11567" s="81"/>
    </row>
    <row r="11568" spans="6:16">
      <c r="F11568" s="76"/>
      <c r="G11568" s="117"/>
      <c r="I11568" s="81"/>
      <c r="L11568" s="117"/>
      <c r="P11568" s="81"/>
    </row>
    <row r="11569" spans="6:16">
      <c r="F11569" s="76"/>
      <c r="G11569" s="117"/>
      <c r="I11569" s="81"/>
      <c r="L11569" s="117"/>
      <c r="P11569" s="81"/>
    </row>
    <row r="11570" spans="6:16">
      <c r="F11570" s="76"/>
      <c r="G11570" s="117"/>
      <c r="I11570" s="81"/>
      <c r="L11570" s="117"/>
      <c r="P11570" s="81"/>
    </row>
    <row r="11571" spans="6:16">
      <c r="F11571" s="76"/>
      <c r="G11571" s="117"/>
      <c r="I11571" s="81"/>
      <c r="L11571" s="117"/>
      <c r="P11571" s="81"/>
    </row>
    <row r="11572" spans="6:16">
      <c r="F11572" s="76"/>
      <c r="G11572" s="117"/>
      <c r="I11572" s="81"/>
      <c r="L11572" s="117"/>
      <c r="P11572" s="81"/>
    </row>
    <row r="11573" spans="6:16">
      <c r="F11573" s="76"/>
      <c r="G11573" s="117"/>
      <c r="I11573" s="81"/>
      <c r="L11573" s="117"/>
      <c r="P11573" s="81"/>
    </row>
    <row r="11574" spans="6:16">
      <c r="F11574" s="76"/>
      <c r="G11574" s="117"/>
      <c r="I11574" s="81"/>
      <c r="L11574" s="117"/>
      <c r="P11574" s="81"/>
    </row>
    <row r="11575" spans="6:16">
      <c r="F11575" s="76"/>
      <c r="G11575" s="117"/>
      <c r="I11575" s="81"/>
      <c r="L11575" s="117"/>
      <c r="P11575" s="81"/>
    </row>
    <row r="11576" spans="6:16">
      <c r="F11576" s="76"/>
      <c r="G11576" s="117"/>
      <c r="I11576" s="81"/>
      <c r="L11576" s="117"/>
      <c r="P11576" s="81"/>
    </row>
    <row r="11577" spans="6:16">
      <c r="F11577" s="76"/>
      <c r="G11577" s="117"/>
      <c r="I11577" s="81"/>
      <c r="L11577" s="117"/>
      <c r="P11577" s="81"/>
    </row>
    <row r="11578" spans="6:16">
      <c r="F11578" s="76"/>
      <c r="G11578" s="117"/>
      <c r="I11578" s="81"/>
      <c r="L11578" s="117"/>
      <c r="P11578" s="81"/>
    </row>
    <row r="11579" spans="6:16">
      <c r="F11579" s="76"/>
      <c r="G11579" s="117"/>
      <c r="I11579" s="81"/>
      <c r="L11579" s="117"/>
      <c r="P11579" s="81"/>
    </row>
    <row r="11580" spans="6:16">
      <c r="F11580" s="76"/>
      <c r="G11580" s="117"/>
      <c r="I11580" s="81"/>
      <c r="L11580" s="117"/>
      <c r="P11580" s="81"/>
    </row>
    <row r="11581" spans="6:16">
      <c r="F11581" s="76"/>
      <c r="G11581" s="117"/>
      <c r="I11581" s="81"/>
      <c r="L11581" s="117"/>
      <c r="P11581" s="81"/>
    </row>
    <row r="11582" spans="6:16">
      <c r="F11582" s="76"/>
      <c r="G11582" s="117"/>
      <c r="I11582" s="81"/>
      <c r="L11582" s="117"/>
      <c r="P11582" s="81"/>
    </row>
    <row r="11583" spans="6:16">
      <c r="F11583" s="76"/>
      <c r="G11583" s="117"/>
      <c r="I11583" s="81"/>
      <c r="L11583" s="117"/>
      <c r="P11583" s="81"/>
    </row>
    <row r="11584" spans="6:16">
      <c r="F11584" s="76"/>
      <c r="G11584" s="117"/>
      <c r="I11584" s="81"/>
      <c r="L11584" s="117"/>
      <c r="P11584" s="81"/>
    </row>
    <row r="11585" spans="6:16">
      <c r="F11585" s="76"/>
      <c r="G11585" s="117"/>
      <c r="I11585" s="81"/>
      <c r="L11585" s="117"/>
      <c r="P11585" s="81"/>
    </row>
    <row r="11586" spans="6:16">
      <c r="F11586" s="76"/>
      <c r="G11586" s="117"/>
      <c r="I11586" s="81"/>
      <c r="L11586" s="117"/>
      <c r="P11586" s="81"/>
    </row>
    <row r="11587" spans="6:16">
      <c r="F11587" s="76"/>
      <c r="G11587" s="117"/>
      <c r="I11587" s="81"/>
      <c r="L11587" s="117"/>
      <c r="P11587" s="81"/>
    </row>
    <row r="11588" spans="6:16">
      <c r="F11588" s="76"/>
      <c r="G11588" s="117"/>
      <c r="I11588" s="81"/>
      <c r="L11588" s="117"/>
      <c r="P11588" s="81"/>
    </row>
    <row r="11589" spans="6:16">
      <c r="F11589" s="76"/>
      <c r="G11589" s="117"/>
      <c r="I11589" s="81"/>
      <c r="L11589" s="117"/>
      <c r="P11589" s="81"/>
    </row>
    <row r="11590" spans="6:16">
      <c r="F11590" s="76"/>
      <c r="G11590" s="117"/>
      <c r="I11590" s="81"/>
      <c r="L11590" s="117"/>
      <c r="P11590" s="81"/>
    </row>
    <row r="11591" spans="6:16">
      <c r="F11591" s="76"/>
      <c r="G11591" s="117"/>
      <c r="I11591" s="81"/>
      <c r="L11591" s="117"/>
      <c r="P11591" s="81"/>
    </row>
    <row r="11592" spans="6:16">
      <c r="F11592" s="76"/>
      <c r="G11592" s="117"/>
      <c r="I11592" s="81"/>
      <c r="L11592" s="117"/>
      <c r="P11592" s="81"/>
    </row>
    <row r="11593" spans="6:16">
      <c r="F11593" s="76"/>
      <c r="G11593" s="117"/>
      <c r="I11593" s="81"/>
      <c r="L11593" s="117"/>
      <c r="P11593" s="81"/>
    </row>
    <row r="11594" spans="6:16">
      <c r="F11594" s="76"/>
      <c r="G11594" s="117"/>
      <c r="I11594" s="81"/>
      <c r="L11594" s="117"/>
      <c r="P11594" s="81"/>
    </row>
    <row r="11595" spans="6:16">
      <c r="F11595" s="76"/>
      <c r="G11595" s="117"/>
      <c r="I11595" s="81"/>
      <c r="L11595" s="117"/>
      <c r="P11595" s="81"/>
    </row>
    <row r="11596" spans="6:16">
      <c r="F11596" s="76"/>
      <c r="G11596" s="117"/>
      <c r="I11596" s="81"/>
      <c r="L11596" s="117"/>
      <c r="P11596" s="81"/>
    </row>
    <row r="11597" spans="6:16">
      <c r="F11597" s="76"/>
      <c r="G11597" s="117"/>
      <c r="I11597" s="81"/>
      <c r="L11597" s="117"/>
      <c r="P11597" s="81"/>
    </row>
    <row r="11598" spans="6:16">
      <c r="F11598" s="76"/>
      <c r="G11598" s="117"/>
      <c r="I11598" s="81"/>
      <c r="L11598" s="117"/>
      <c r="P11598" s="81"/>
    </row>
    <row r="11599" spans="6:16">
      <c r="F11599" s="76"/>
      <c r="G11599" s="117"/>
      <c r="I11599" s="81"/>
      <c r="L11599" s="117"/>
      <c r="P11599" s="81"/>
    </row>
    <row r="11600" spans="6:16">
      <c r="F11600" s="76"/>
      <c r="G11600" s="117"/>
      <c r="I11600" s="81"/>
      <c r="L11600" s="117"/>
      <c r="P11600" s="81"/>
    </row>
    <row r="11601" spans="6:16">
      <c r="F11601" s="76"/>
      <c r="G11601" s="117"/>
      <c r="I11601" s="81"/>
      <c r="L11601" s="117"/>
      <c r="P11601" s="81"/>
    </row>
    <row r="11602" spans="6:16">
      <c r="F11602" s="76"/>
      <c r="G11602" s="117"/>
      <c r="I11602" s="81"/>
      <c r="L11602" s="117"/>
      <c r="P11602" s="81"/>
    </row>
    <row r="11603" spans="6:16">
      <c r="F11603" s="76"/>
      <c r="G11603" s="117"/>
      <c r="I11603" s="81"/>
      <c r="L11603" s="117"/>
      <c r="P11603" s="81"/>
    </row>
    <row r="11604" spans="6:16">
      <c r="F11604" s="76"/>
      <c r="G11604" s="117"/>
      <c r="I11604" s="81"/>
      <c r="L11604" s="117"/>
      <c r="P11604" s="81"/>
    </row>
    <row r="11605" spans="6:16">
      <c r="F11605" s="76"/>
      <c r="G11605" s="117"/>
      <c r="I11605" s="81"/>
      <c r="L11605" s="117"/>
      <c r="P11605" s="81"/>
    </row>
    <row r="11606" spans="6:16">
      <c r="F11606" s="76"/>
      <c r="G11606" s="117"/>
      <c r="I11606" s="81"/>
      <c r="L11606" s="117"/>
      <c r="P11606" s="81"/>
    </row>
    <row r="11607" spans="6:16">
      <c r="F11607" s="76"/>
      <c r="G11607" s="117"/>
      <c r="I11607" s="81"/>
      <c r="L11607" s="117"/>
      <c r="P11607" s="81"/>
    </row>
    <row r="11608" spans="6:16">
      <c r="F11608" s="76"/>
      <c r="G11608" s="117"/>
      <c r="I11608" s="81"/>
      <c r="L11608" s="117"/>
      <c r="P11608" s="81"/>
    </row>
    <row r="11609" spans="6:16">
      <c r="F11609" s="76"/>
      <c r="G11609" s="117"/>
      <c r="I11609" s="81"/>
      <c r="L11609" s="117"/>
      <c r="P11609" s="81"/>
    </row>
    <row r="11610" spans="6:16">
      <c r="F11610" s="76"/>
      <c r="G11610" s="117"/>
      <c r="I11610" s="81"/>
      <c r="L11610" s="117"/>
      <c r="P11610" s="81"/>
    </row>
    <row r="11611" spans="6:16">
      <c r="F11611" s="76"/>
      <c r="G11611" s="117"/>
      <c r="I11611" s="81"/>
      <c r="L11611" s="117"/>
      <c r="P11611" s="81"/>
    </row>
    <row r="11612" spans="6:16">
      <c r="F11612" s="76"/>
      <c r="G11612" s="117"/>
      <c r="I11612" s="81"/>
      <c r="L11612" s="117"/>
      <c r="P11612" s="81"/>
    </row>
    <row r="11613" spans="6:16">
      <c r="F11613" s="76"/>
      <c r="G11613" s="117"/>
      <c r="I11613" s="81"/>
      <c r="L11613" s="117"/>
      <c r="P11613" s="81"/>
    </row>
    <row r="11614" spans="6:16">
      <c r="F11614" s="76"/>
      <c r="G11614" s="117"/>
      <c r="I11614" s="81"/>
      <c r="L11614" s="117"/>
      <c r="P11614" s="81"/>
    </row>
    <row r="11615" spans="6:16">
      <c r="F11615" s="76"/>
      <c r="G11615" s="117"/>
      <c r="I11615" s="81"/>
      <c r="L11615" s="117"/>
      <c r="P11615" s="81"/>
    </row>
    <row r="11616" spans="6:16">
      <c r="F11616" s="76"/>
      <c r="G11616" s="117"/>
      <c r="I11616" s="81"/>
      <c r="L11616" s="117"/>
      <c r="P11616" s="81"/>
    </row>
    <row r="11617" spans="6:16">
      <c r="F11617" s="76"/>
      <c r="G11617" s="117"/>
      <c r="I11617" s="81"/>
      <c r="L11617" s="117"/>
      <c r="P11617" s="81"/>
    </row>
    <row r="11618" spans="6:16">
      <c r="F11618" s="76"/>
      <c r="G11618" s="117"/>
      <c r="I11618" s="81"/>
      <c r="L11618" s="117"/>
      <c r="P11618" s="81"/>
    </row>
    <row r="11619" spans="6:16">
      <c r="F11619" s="76"/>
      <c r="G11619" s="117"/>
      <c r="I11619" s="81"/>
      <c r="L11619" s="117"/>
      <c r="P11619" s="81"/>
    </row>
    <row r="11620" spans="6:16">
      <c r="F11620" s="76"/>
      <c r="G11620" s="117"/>
      <c r="I11620" s="81"/>
      <c r="L11620" s="117"/>
      <c r="P11620" s="81"/>
    </row>
    <row r="11621" spans="6:16">
      <c r="F11621" s="76"/>
      <c r="G11621" s="117"/>
      <c r="I11621" s="81"/>
      <c r="L11621" s="117"/>
      <c r="P11621" s="81"/>
    </row>
    <row r="11622" spans="6:16">
      <c r="F11622" s="76"/>
      <c r="G11622" s="117"/>
      <c r="I11622" s="81"/>
      <c r="L11622" s="117"/>
      <c r="P11622" s="81"/>
    </row>
    <row r="11623" spans="6:16">
      <c r="F11623" s="76"/>
      <c r="G11623" s="117"/>
      <c r="I11623" s="81"/>
      <c r="L11623" s="117"/>
      <c r="P11623" s="81"/>
    </row>
    <row r="11624" spans="6:16">
      <c r="F11624" s="76"/>
      <c r="G11624" s="117"/>
      <c r="I11624" s="81"/>
      <c r="L11624" s="117"/>
      <c r="P11624" s="81"/>
    </row>
    <row r="11625" spans="6:16">
      <c r="F11625" s="76"/>
      <c r="G11625" s="117"/>
      <c r="I11625" s="81"/>
      <c r="L11625" s="117"/>
      <c r="P11625" s="81"/>
    </row>
    <row r="11626" spans="6:16">
      <c r="F11626" s="76"/>
      <c r="G11626" s="117"/>
      <c r="I11626" s="81"/>
      <c r="L11626" s="117"/>
      <c r="P11626" s="81"/>
    </row>
    <row r="11627" spans="6:16">
      <c r="F11627" s="76"/>
      <c r="G11627" s="117"/>
      <c r="I11627" s="81"/>
      <c r="L11627" s="117"/>
      <c r="P11627" s="81"/>
    </row>
    <row r="11628" spans="6:16">
      <c r="F11628" s="76"/>
      <c r="G11628" s="117"/>
      <c r="I11628" s="81"/>
      <c r="L11628" s="117"/>
      <c r="P11628" s="81"/>
    </row>
    <row r="11629" spans="6:16">
      <c r="F11629" s="76"/>
      <c r="G11629" s="117"/>
      <c r="I11629" s="81"/>
      <c r="L11629" s="117"/>
      <c r="P11629" s="81"/>
    </row>
    <row r="11630" spans="6:16">
      <c r="F11630" s="76"/>
      <c r="G11630" s="117"/>
      <c r="I11630" s="81"/>
      <c r="L11630" s="117"/>
      <c r="P11630" s="81"/>
    </row>
    <row r="11631" spans="6:16">
      <c r="F11631" s="76"/>
      <c r="G11631" s="117"/>
      <c r="I11631" s="81"/>
      <c r="L11631" s="117"/>
      <c r="P11631" s="81"/>
    </row>
    <row r="11632" spans="6:16">
      <c r="F11632" s="76"/>
      <c r="G11632" s="117"/>
      <c r="I11632" s="81"/>
      <c r="L11632" s="117"/>
      <c r="P11632" s="81"/>
    </row>
    <row r="11633" spans="6:16">
      <c r="F11633" s="76"/>
      <c r="G11633" s="117"/>
      <c r="I11633" s="81"/>
      <c r="L11633" s="117"/>
      <c r="P11633" s="81"/>
    </row>
    <row r="11634" spans="6:16">
      <c r="F11634" s="76"/>
      <c r="G11634" s="117"/>
      <c r="I11634" s="81"/>
      <c r="L11634" s="117"/>
      <c r="P11634" s="81"/>
    </row>
    <row r="11635" spans="6:16">
      <c r="F11635" s="76"/>
      <c r="G11635" s="117"/>
      <c r="I11635" s="81"/>
      <c r="L11635" s="117"/>
      <c r="P11635" s="81"/>
    </row>
    <row r="11636" spans="6:16">
      <c r="F11636" s="76"/>
      <c r="G11636" s="117"/>
      <c r="I11636" s="81"/>
      <c r="L11636" s="117"/>
      <c r="P11636" s="81"/>
    </row>
    <row r="11637" spans="6:16">
      <c r="F11637" s="76"/>
      <c r="G11637" s="117"/>
      <c r="I11637" s="81"/>
      <c r="L11637" s="117"/>
      <c r="P11637" s="81"/>
    </row>
    <row r="11638" spans="6:16">
      <c r="F11638" s="76"/>
      <c r="G11638" s="117"/>
      <c r="I11638" s="81"/>
      <c r="L11638" s="117"/>
      <c r="P11638" s="81"/>
    </row>
    <row r="11639" spans="6:16">
      <c r="F11639" s="76"/>
      <c r="G11639" s="117"/>
      <c r="I11639" s="81"/>
      <c r="L11639" s="117"/>
      <c r="P11639" s="81"/>
    </row>
    <row r="11640" spans="6:16">
      <c r="F11640" s="76"/>
      <c r="G11640" s="117"/>
      <c r="I11640" s="81"/>
      <c r="L11640" s="117"/>
      <c r="P11640" s="81"/>
    </row>
    <row r="11641" spans="6:16">
      <c r="F11641" s="76"/>
      <c r="G11641" s="117"/>
      <c r="I11641" s="81"/>
      <c r="L11641" s="117"/>
      <c r="P11641" s="81"/>
    </row>
    <row r="11642" spans="6:16">
      <c r="F11642" s="76"/>
      <c r="G11642" s="117"/>
      <c r="I11642" s="81"/>
      <c r="L11642" s="117"/>
      <c r="P11642" s="81"/>
    </row>
    <row r="11643" spans="6:16">
      <c r="F11643" s="76"/>
      <c r="G11643" s="117"/>
      <c r="I11643" s="81"/>
      <c r="L11643" s="117"/>
      <c r="P11643" s="81"/>
    </row>
    <row r="11644" spans="6:16">
      <c r="F11644" s="76"/>
      <c r="G11644" s="117"/>
      <c r="I11644" s="81"/>
      <c r="L11644" s="117"/>
      <c r="P11644" s="81"/>
    </row>
    <row r="11645" spans="6:16">
      <c r="F11645" s="76"/>
      <c r="G11645" s="117"/>
      <c r="I11645" s="81"/>
      <c r="L11645" s="117"/>
      <c r="P11645" s="81"/>
    </row>
    <row r="11646" spans="6:16">
      <c r="F11646" s="76"/>
      <c r="G11646" s="117"/>
      <c r="I11646" s="81"/>
      <c r="L11646" s="117"/>
      <c r="P11646" s="81"/>
    </row>
    <row r="11647" spans="6:16">
      <c r="F11647" s="76"/>
      <c r="G11647" s="117"/>
      <c r="I11647" s="81"/>
      <c r="L11647" s="117"/>
      <c r="P11647" s="81"/>
    </row>
    <row r="11648" spans="6:16">
      <c r="F11648" s="76"/>
      <c r="G11648" s="117"/>
      <c r="I11648" s="81"/>
      <c r="L11648" s="117"/>
      <c r="P11648" s="81"/>
    </row>
    <row r="11649" spans="6:16">
      <c r="F11649" s="76"/>
      <c r="G11649" s="117"/>
      <c r="I11649" s="81"/>
      <c r="L11649" s="117"/>
      <c r="P11649" s="81"/>
    </row>
    <row r="11650" spans="6:16">
      <c r="F11650" s="76"/>
      <c r="G11650" s="117"/>
      <c r="I11650" s="81"/>
      <c r="L11650" s="117"/>
      <c r="P11650" s="81"/>
    </row>
    <row r="11651" spans="6:16">
      <c r="F11651" s="76"/>
      <c r="G11651" s="117"/>
      <c r="I11651" s="81"/>
      <c r="L11651" s="117"/>
      <c r="P11651" s="81"/>
    </row>
    <row r="11652" spans="6:16">
      <c r="F11652" s="76"/>
      <c r="G11652" s="117"/>
      <c r="I11652" s="81"/>
      <c r="L11652" s="117"/>
      <c r="P11652" s="81"/>
    </row>
    <row r="11653" spans="6:16">
      <c r="F11653" s="76"/>
      <c r="G11653" s="117"/>
      <c r="I11653" s="81"/>
      <c r="L11653" s="117"/>
      <c r="P11653" s="81"/>
    </row>
    <row r="11654" spans="6:16">
      <c r="F11654" s="76"/>
      <c r="G11654" s="117"/>
      <c r="I11654" s="81"/>
      <c r="L11654" s="117"/>
      <c r="P11654" s="81"/>
    </row>
    <row r="11655" spans="6:16">
      <c r="F11655" s="76"/>
      <c r="G11655" s="117"/>
      <c r="I11655" s="81"/>
      <c r="L11655" s="117"/>
      <c r="P11655" s="81"/>
    </row>
    <row r="11656" spans="6:16">
      <c r="F11656" s="76"/>
      <c r="G11656" s="117"/>
      <c r="I11656" s="81"/>
      <c r="L11656" s="117"/>
      <c r="P11656" s="81"/>
    </row>
    <row r="11657" spans="6:16">
      <c r="F11657" s="76"/>
      <c r="G11657" s="117"/>
      <c r="I11657" s="81"/>
      <c r="L11657" s="117"/>
      <c r="P11657" s="81"/>
    </row>
    <row r="11658" spans="6:16">
      <c r="F11658" s="76"/>
      <c r="G11658" s="117"/>
      <c r="I11658" s="81"/>
      <c r="L11658" s="117"/>
      <c r="P11658" s="81"/>
    </row>
    <row r="11659" spans="6:16">
      <c r="F11659" s="76"/>
      <c r="G11659" s="117"/>
      <c r="I11659" s="81"/>
      <c r="L11659" s="117"/>
      <c r="P11659" s="81"/>
    </row>
    <row r="11660" spans="6:16">
      <c r="F11660" s="76"/>
      <c r="G11660" s="117"/>
      <c r="I11660" s="81"/>
      <c r="L11660" s="117"/>
      <c r="P11660" s="81"/>
    </row>
    <row r="11661" spans="6:16">
      <c r="F11661" s="76"/>
      <c r="G11661" s="117"/>
      <c r="I11661" s="81"/>
      <c r="L11661" s="117"/>
      <c r="P11661" s="81"/>
    </row>
    <row r="11662" spans="6:16">
      <c r="F11662" s="76"/>
      <c r="G11662" s="117"/>
      <c r="I11662" s="81"/>
      <c r="L11662" s="117"/>
      <c r="P11662" s="81"/>
    </row>
    <row r="11663" spans="6:16">
      <c r="F11663" s="76"/>
      <c r="G11663" s="117"/>
      <c r="I11663" s="81"/>
      <c r="L11663" s="117"/>
      <c r="P11663" s="81"/>
    </row>
    <row r="11664" spans="6:16">
      <c r="F11664" s="76"/>
      <c r="G11664" s="117"/>
      <c r="I11664" s="81"/>
      <c r="L11664" s="117"/>
      <c r="P11664" s="81"/>
    </row>
    <row r="11665" spans="6:16">
      <c r="F11665" s="76"/>
      <c r="G11665" s="117"/>
      <c r="I11665" s="81"/>
      <c r="L11665" s="117"/>
      <c r="P11665" s="81"/>
    </row>
    <row r="11666" spans="6:16">
      <c r="F11666" s="76"/>
      <c r="G11666" s="117"/>
      <c r="I11666" s="81"/>
      <c r="L11666" s="117"/>
      <c r="P11666" s="81"/>
    </row>
    <row r="11667" spans="6:16">
      <c r="F11667" s="76"/>
      <c r="G11667" s="117"/>
      <c r="I11667" s="81"/>
      <c r="L11667" s="117"/>
      <c r="P11667" s="81"/>
    </row>
    <row r="11668" spans="6:16">
      <c r="F11668" s="76"/>
      <c r="G11668" s="117"/>
      <c r="I11668" s="81"/>
      <c r="L11668" s="117"/>
      <c r="P11668" s="81"/>
    </row>
    <row r="11669" spans="6:16">
      <c r="F11669" s="76"/>
      <c r="G11669" s="117"/>
      <c r="I11669" s="81"/>
      <c r="L11669" s="117"/>
      <c r="P11669" s="81"/>
    </row>
    <row r="11670" spans="6:16">
      <c r="F11670" s="76"/>
      <c r="G11670" s="117"/>
      <c r="I11670" s="81"/>
      <c r="L11670" s="117"/>
      <c r="P11670" s="81"/>
    </row>
    <row r="11671" spans="6:16">
      <c r="F11671" s="76"/>
      <c r="G11671" s="117"/>
      <c r="I11671" s="81"/>
      <c r="L11671" s="117"/>
      <c r="P11671" s="81"/>
    </row>
    <row r="11672" spans="6:16">
      <c r="F11672" s="76"/>
      <c r="G11672" s="117"/>
      <c r="I11672" s="81"/>
      <c r="L11672" s="117"/>
      <c r="P11672" s="81"/>
    </row>
    <row r="11673" spans="6:16">
      <c r="F11673" s="76"/>
      <c r="G11673" s="117"/>
      <c r="I11673" s="81"/>
      <c r="L11673" s="117"/>
      <c r="P11673" s="81"/>
    </row>
    <row r="11674" spans="6:16">
      <c r="F11674" s="76"/>
      <c r="G11674" s="117"/>
      <c r="I11674" s="81"/>
      <c r="L11674" s="117"/>
      <c r="P11674" s="81"/>
    </row>
    <row r="11675" spans="6:16">
      <c r="F11675" s="76"/>
      <c r="G11675" s="117"/>
      <c r="I11675" s="81"/>
      <c r="L11675" s="117"/>
      <c r="P11675" s="81"/>
    </row>
    <row r="11676" spans="6:16">
      <c r="F11676" s="76"/>
      <c r="G11676" s="117"/>
      <c r="I11676" s="81"/>
      <c r="L11676" s="117"/>
      <c r="P11676" s="81"/>
    </row>
    <row r="11677" spans="6:16">
      <c r="F11677" s="76"/>
      <c r="G11677" s="117"/>
      <c r="I11677" s="81"/>
      <c r="L11677" s="117"/>
      <c r="P11677" s="81"/>
    </row>
    <row r="11678" spans="6:16">
      <c r="F11678" s="76"/>
      <c r="G11678" s="117"/>
      <c r="I11678" s="81"/>
      <c r="L11678" s="117"/>
      <c r="P11678" s="81"/>
    </row>
    <row r="11679" spans="6:16">
      <c r="F11679" s="76"/>
      <c r="G11679" s="117"/>
      <c r="I11679" s="81"/>
      <c r="L11679" s="117"/>
      <c r="P11679" s="81"/>
    </row>
    <row r="11680" spans="6:16">
      <c r="F11680" s="76"/>
      <c r="G11680" s="117"/>
      <c r="I11680" s="81"/>
      <c r="L11680" s="117"/>
      <c r="P11680" s="81"/>
    </row>
    <row r="11681" spans="6:16">
      <c r="F11681" s="76"/>
      <c r="G11681" s="117"/>
      <c r="I11681" s="81"/>
      <c r="L11681" s="117"/>
      <c r="P11681" s="81"/>
    </row>
    <row r="11682" spans="6:16">
      <c r="F11682" s="76"/>
      <c r="G11682" s="117"/>
      <c r="I11682" s="81"/>
      <c r="L11682" s="117"/>
      <c r="P11682" s="81"/>
    </row>
    <row r="11683" spans="6:16">
      <c r="F11683" s="76"/>
      <c r="G11683" s="117"/>
      <c r="I11683" s="81"/>
      <c r="L11683" s="117"/>
      <c r="P11683" s="81"/>
    </row>
    <row r="11684" spans="6:16">
      <c r="F11684" s="76"/>
      <c r="G11684" s="117"/>
      <c r="I11684" s="81"/>
      <c r="L11684" s="117"/>
      <c r="P11684" s="81"/>
    </row>
    <row r="11685" spans="6:16">
      <c r="F11685" s="76"/>
      <c r="G11685" s="117"/>
      <c r="I11685" s="81"/>
      <c r="L11685" s="117"/>
      <c r="P11685" s="81"/>
    </row>
    <row r="11686" spans="6:16">
      <c r="F11686" s="76"/>
      <c r="G11686" s="117"/>
      <c r="I11686" s="81"/>
      <c r="L11686" s="117"/>
      <c r="P11686" s="81"/>
    </row>
    <row r="11687" spans="6:16">
      <c r="F11687" s="76"/>
      <c r="G11687" s="117"/>
      <c r="I11687" s="81"/>
      <c r="L11687" s="117"/>
      <c r="P11687" s="81"/>
    </row>
    <row r="11688" spans="6:16">
      <c r="F11688" s="76"/>
      <c r="G11688" s="117"/>
      <c r="I11688" s="81"/>
      <c r="L11688" s="117"/>
      <c r="P11688" s="81"/>
    </row>
    <row r="11689" spans="6:16">
      <c r="F11689" s="76"/>
      <c r="G11689" s="117"/>
      <c r="I11689" s="81"/>
      <c r="L11689" s="117"/>
      <c r="P11689" s="81"/>
    </row>
    <row r="11690" spans="6:16">
      <c r="F11690" s="76"/>
      <c r="G11690" s="117"/>
      <c r="I11690" s="81"/>
      <c r="L11690" s="117"/>
      <c r="P11690" s="81"/>
    </row>
    <row r="11691" spans="6:16">
      <c r="F11691" s="76"/>
      <c r="G11691" s="117"/>
      <c r="I11691" s="81"/>
      <c r="L11691" s="117"/>
      <c r="P11691" s="81"/>
    </row>
    <row r="11692" spans="6:16">
      <c r="F11692" s="76"/>
      <c r="G11692" s="117"/>
      <c r="I11692" s="81"/>
      <c r="L11692" s="117"/>
      <c r="P11692" s="81"/>
    </row>
    <row r="11693" spans="6:16">
      <c r="F11693" s="76"/>
      <c r="G11693" s="117"/>
      <c r="I11693" s="81"/>
      <c r="L11693" s="117"/>
      <c r="P11693" s="81"/>
    </row>
    <row r="11694" spans="6:16">
      <c r="F11694" s="76"/>
      <c r="G11694" s="117"/>
      <c r="I11694" s="81"/>
      <c r="L11694" s="117"/>
      <c r="P11694" s="81"/>
    </row>
    <row r="11695" spans="6:16">
      <c r="F11695" s="76"/>
      <c r="G11695" s="117"/>
      <c r="I11695" s="81"/>
      <c r="L11695" s="117"/>
      <c r="P11695" s="81"/>
    </row>
    <row r="11696" spans="6:16">
      <c r="F11696" s="76"/>
      <c r="G11696" s="117"/>
      <c r="I11696" s="81"/>
      <c r="L11696" s="117"/>
      <c r="P11696" s="81"/>
    </row>
    <row r="11697" spans="6:16">
      <c r="F11697" s="76"/>
      <c r="G11697" s="117"/>
      <c r="I11697" s="81"/>
      <c r="L11697" s="117"/>
      <c r="P11697" s="81"/>
    </row>
    <row r="11698" spans="6:16">
      <c r="F11698" s="76"/>
      <c r="G11698" s="117"/>
      <c r="I11698" s="81"/>
      <c r="L11698" s="117"/>
      <c r="P11698" s="81"/>
    </row>
    <row r="11699" spans="6:16">
      <c r="F11699" s="76"/>
      <c r="G11699" s="117"/>
      <c r="I11699" s="81"/>
      <c r="L11699" s="117"/>
      <c r="P11699" s="81"/>
    </row>
    <row r="11700" spans="6:16">
      <c r="F11700" s="76"/>
      <c r="G11700" s="117"/>
      <c r="I11700" s="81"/>
      <c r="L11700" s="117"/>
      <c r="P11700" s="81"/>
    </row>
    <row r="11701" spans="6:16">
      <c r="F11701" s="76"/>
      <c r="G11701" s="117"/>
      <c r="I11701" s="81"/>
      <c r="L11701" s="117"/>
      <c r="P11701" s="81"/>
    </row>
    <row r="11702" spans="6:16">
      <c r="F11702" s="76"/>
      <c r="G11702" s="117"/>
      <c r="I11702" s="81"/>
      <c r="L11702" s="117"/>
      <c r="P11702" s="81"/>
    </row>
    <row r="11703" spans="6:16">
      <c r="F11703" s="76"/>
      <c r="G11703" s="117"/>
      <c r="I11703" s="81"/>
      <c r="L11703" s="117"/>
      <c r="P11703" s="81"/>
    </row>
    <row r="11704" spans="6:16">
      <c r="F11704" s="76"/>
      <c r="G11704" s="117"/>
      <c r="I11704" s="81"/>
      <c r="L11704" s="117"/>
      <c r="P11704" s="81"/>
    </row>
    <row r="11705" spans="6:16">
      <c r="F11705" s="76"/>
      <c r="G11705" s="117"/>
      <c r="I11705" s="81"/>
      <c r="L11705" s="117"/>
      <c r="P11705" s="81"/>
    </row>
    <row r="11706" spans="6:16">
      <c r="F11706" s="76"/>
      <c r="G11706" s="117"/>
      <c r="I11706" s="81"/>
      <c r="L11706" s="117"/>
      <c r="P11706" s="81"/>
    </row>
    <row r="11707" spans="6:16">
      <c r="F11707" s="76"/>
      <c r="G11707" s="117"/>
      <c r="I11707" s="81"/>
      <c r="L11707" s="117"/>
      <c r="P11707" s="81"/>
    </row>
    <row r="11708" spans="6:16">
      <c r="F11708" s="76"/>
      <c r="G11708" s="117"/>
      <c r="I11708" s="81"/>
      <c r="L11708" s="117"/>
      <c r="P11708" s="81"/>
    </row>
    <row r="11709" spans="6:16">
      <c r="F11709" s="76"/>
      <c r="G11709" s="117"/>
      <c r="I11709" s="81"/>
      <c r="L11709" s="117"/>
      <c r="P11709" s="81"/>
    </row>
    <row r="11710" spans="6:16">
      <c r="F11710" s="76"/>
      <c r="G11710" s="117"/>
      <c r="I11710" s="81"/>
      <c r="L11710" s="117"/>
      <c r="P11710" s="81"/>
    </row>
    <row r="11711" spans="6:16">
      <c r="F11711" s="76"/>
      <c r="G11711" s="117"/>
      <c r="I11711" s="81"/>
      <c r="L11711" s="117"/>
      <c r="P11711" s="81"/>
    </row>
    <row r="11712" spans="6:16">
      <c r="F11712" s="76"/>
      <c r="G11712" s="117"/>
      <c r="I11712" s="81"/>
      <c r="L11712" s="117"/>
      <c r="P11712" s="81"/>
    </row>
    <row r="11713" spans="6:16">
      <c r="F11713" s="76"/>
      <c r="G11713" s="117"/>
      <c r="I11713" s="81"/>
      <c r="L11713" s="117"/>
      <c r="P11713" s="81"/>
    </row>
    <row r="11714" spans="6:16">
      <c r="F11714" s="76"/>
      <c r="G11714" s="117"/>
      <c r="I11714" s="81"/>
      <c r="L11714" s="117"/>
      <c r="P11714" s="81"/>
    </row>
    <row r="11715" spans="6:16">
      <c r="F11715" s="76"/>
      <c r="G11715" s="117"/>
      <c r="I11715" s="81"/>
      <c r="L11715" s="117"/>
      <c r="P11715" s="81"/>
    </row>
    <row r="11716" spans="6:16">
      <c r="F11716" s="76"/>
      <c r="G11716" s="117"/>
      <c r="I11716" s="81"/>
      <c r="L11716" s="117"/>
      <c r="P11716" s="81"/>
    </row>
    <row r="11717" spans="6:16">
      <c r="F11717" s="76"/>
      <c r="G11717" s="117"/>
      <c r="I11717" s="81"/>
      <c r="L11717" s="117"/>
      <c r="P11717" s="81"/>
    </row>
    <row r="11718" spans="6:16">
      <c r="F11718" s="76"/>
      <c r="G11718" s="117"/>
      <c r="I11718" s="81"/>
      <c r="L11718" s="117"/>
      <c r="P11718" s="81"/>
    </row>
    <row r="11719" spans="6:16">
      <c r="F11719" s="76"/>
      <c r="G11719" s="117"/>
      <c r="I11719" s="81"/>
      <c r="L11719" s="117"/>
      <c r="P11719" s="81"/>
    </row>
    <row r="11720" spans="6:16">
      <c r="F11720" s="76"/>
      <c r="G11720" s="117"/>
      <c r="I11720" s="81"/>
      <c r="L11720" s="117"/>
      <c r="P11720" s="81"/>
    </row>
    <row r="11721" spans="6:16">
      <c r="F11721" s="76"/>
      <c r="G11721" s="117"/>
      <c r="I11721" s="81"/>
      <c r="L11721" s="117"/>
      <c r="P11721" s="81"/>
    </row>
    <row r="11722" spans="6:16">
      <c r="F11722" s="76"/>
      <c r="G11722" s="117"/>
      <c r="I11722" s="81"/>
      <c r="L11722" s="117"/>
      <c r="P11722" s="81"/>
    </row>
    <row r="11723" spans="6:16">
      <c r="F11723" s="76"/>
      <c r="G11723" s="117"/>
      <c r="I11723" s="81"/>
      <c r="L11723" s="117"/>
      <c r="P11723" s="81"/>
    </row>
    <row r="11724" spans="6:16">
      <c r="F11724" s="76"/>
      <c r="G11724" s="117"/>
      <c r="I11724" s="81"/>
      <c r="L11724" s="117"/>
      <c r="P11724" s="81"/>
    </row>
    <row r="11725" spans="6:16">
      <c r="F11725" s="76"/>
      <c r="G11725" s="117"/>
      <c r="I11725" s="81"/>
      <c r="L11725" s="117"/>
      <c r="P11725" s="81"/>
    </row>
    <row r="11726" spans="6:16">
      <c r="F11726" s="76"/>
      <c r="G11726" s="117"/>
      <c r="I11726" s="81"/>
      <c r="L11726" s="117"/>
      <c r="P11726" s="81"/>
    </row>
    <row r="11727" spans="6:16">
      <c r="F11727" s="76"/>
      <c r="G11727" s="117"/>
      <c r="I11727" s="81"/>
      <c r="L11727" s="117"/>
      <c r="P11727" s="81"/>
    </row>
    <row r="11728" spans="6:16">
      <c r="F11728" s="76"/>
      <c r="G11728" s="117"/>
      <c r="I11728" s="81"/>
      <c r="L11728" s="117"/>
      <c r="P11728" s="81"/>
    </row>
    <row r="11729" spans="6:16">
      <c r="F11729" s="76"/>
      <c r="G11729" s="117"/>
      <c r="I11729" s="81"/>
      <c r="L11729" s="117"/>
      <c r="P11729" s="81"/>
    </row>
    <row r="11730" spans="6:16">
      <c r="F11730" s="76"/>
      <c r="G11730" s="117"/>
      <c r="I11730" s="81"/>
      <c r="L11730" s="117"/>
      <c r="P11730" s="81"/>
    </row>
    <row r="11731" spans="6:16">
      <c r="F11731" s="76"/>
      <c r="G11731" s="117"/>
      <c r="I11731" s="81"/>
      <c r="L11731" s="117"/>
      <c r="P11731" s="81"/>
    </row>
    <row r="11732" spans="6:16">
      <c r="F11732" s="76"/>
      <c r="G11732" s="117"/>
      <c r="I11732" s="81"/>
      <c r="L11732" s="117"/>
      <c r="P11732" s="81"/>
    </row>
    <row r="11733" spans="6:16">
      <c r="F11733" s="76"/>
      <c r="G11733" s="117"/>
      <c r="I11733" s="81"/>
      <c r="L11733" s="117"/>
      <c r="P11733" s="81"/>
    </row>
    <row r="11734" spans="6:16">
      <c r="F11734" s="76"/>
      <c r="G11734" s="117"/>
      <c r="I11734" s="81"/>
      <c r="L11734" s="117"/>
      <c r="P11734" s="81"/>
    </row>
    <row r="11735" spans="6:16">
      <c r="F11735" s="76"/>
      <c r="G11735" s="117"/>
      <c r="I11735" s="81"/>
      <c r="L11735" s="117"/>
      <c r="P11735" s="81"/>
    </row>
    <row r="11736" spans="6:16">
      <c r="F11736" s="76"/>
      <c r="G11736" s="117"/>
      <c r="I11736" s="81"/>
      <c r="L11736" s="117"/>
      <c r="P11736" s="81"/>
    </row>
    <row r="11737" spans="6:16">
      <c r="F11737" s="76"/>
      <c r="G11737" s="117"/>
      <c r="I11737" s="81"/>
      <c r="L11737" s="117"/>
      <c r="P11737" s="81"/>
    </row>
    <row r="11738" spans="6:16">
      <c r="F11738" s="76"/>
      <c r="G11738" s="117"/>
      <c r="I11738" s="81"/>
      <c r="L11738" s="117"/>
      <c r="P11738" s="81"/>
    </row>
    <row r="11739" spans="6:16">
      <c r="F11739" s="76"/>
      <c r="G11739" s="117"/>
      <c r="I11739" s="81"/>
      <c r="L11739" s="117"/>
      <c r="P11739" s="81"/>
    </row>
    <row r="11740" spans="6:16">
      <c r="F11740" s="76"/>
      <c r="G11740" s="117"/>
      <c r="I11740" s="81"/>
      <c r="L11740" s="117"/>
      <c r="P11740" s="81"/>
    </row>
    <row r="11741" spans="6:16">
      <c r="F11741" s="76"/>
      <c r="G11741" s="117"/>
      <c r="I11741" s="81"/>
      <c r="L11741" s="117"/>
      <c r="P11741" s="81"/>
    </row>
    <row r="11742" spans="6:16">
      <c r="F11742" s="76"/>
      <c r="G11742" s="117"/>
      <c r="I11742" s="81"/>
      <c r="L11742" s="117"/>
      <c r="P11742" s="81"/>
    </row>
    <row r="11743" spans="6:16">
      <c r="F11743" s="76"/>
      <c r="G11743" s="117"/>
      <c r="I11743" s="81"/>
      <c r="L11743" s="117"/>
      <c r="P11743" s="81"/>
    </row>
    <row r="11744" spans="6:16">
      <c r="F11744" s="76"/>
      <c r="G11744" s="117"/>
      <c r="I11744" s="81"/>
      <c r="L11744" s="117"/>
      <c r="P11744" s="81"/>
    </row>
    <row r="11745" spans="6:16">
      <c r="F11745" s="76"/>
      <c r="G11745" s="117"/>
      <c r="I11745" s="81"/>
      <c r="L11745" s="117"/>
      <c r="P11745" s="81"/>
    </row>
    <row r="11746" spans="6:16">
      <c r="F11746" s="76"/>
      <c r="G11746" s="117"/>
      <c r="I11746" s="81"/>
      <c r="L11746" s="117"/>
      <c r="P11746" s="81"/>
    </row>
    <row r="11747" spans="6:16">
      <c r="F11747" s="76"/>
      <c r="G11747" s="117"/>
      <c r="I11747" s="81"/>
      <c r="L11747" s="117"/>
      <c r="P11747" s="81"/>
    </row>
    <row r="11748" spans="6:16">
      <c r="F11748" s="76"/>
      <c r="G11748" s="117"/>
      <c r="I11748" s="81"/>
      <c r="L11748" s="117"/>
      <c r="P11748" s="81"/>
    </row>
    <row r="11749" spans="6:16">
      <c r="F11749" s="76"/>
      <c r="G11749" s="117"/>
      <c r="I11749" s="81"/>
      <c r="L11749" s="117"/>
      <c r="P11749" s="81"/>
    </row>
    <row r="11750" spans="6:16">
      <c r="F11750" s="76"/>
      <c r="G11750" s="117"/>
      <c r="I11750" s="81"/>
      <c r="L11750" s="117"/>
      <c r="P11750" s="81"/>
    </row>
    <row r="11751" spans="6:16">
      <c r="F11751" s="76"/>
      <c r="G11751" s="117"/>
      <c r="I11751" s="81"/>
      <c r="L11751" s="117"/>
      <c r="P11751" s="81"/>
    </row>
    <row r="11752" spans="6:16">
      <c r="F11752" s="76"/>
      <c r="G11752" s="117"/>
      <c r="I11752" s="81"/>
      <c r="L11752" s="117"/>
      <c r="P11752" s="81"/>
    </row>
    <row r="11753" spans="6:16">
      <c r="F11753" s="76"/>
      <c r="G11753" s="117"/>
      <c r="I11753" s="81"/>
      <c r="L11753" s="117"/>
      <c r="P11753" s="81"/>
    </row>
    <row r="11754" spans="6:16">
      <c r="F11754" s="76"/>
      <c r="G11754" s="117"/>
      <c r="I11754" s="81"/>
      <c r="L11754" s="117"/>
      <c r="P11754" s="81"/>
    </row>
    <row r="11755" spans="6:16">
      <c r="F11755" s="76"/>
      <c r="G11755" s="117"/>
      <c r="I11755" s="81"/>
      <c r="L11755" s="117"/>
      <c r="P11755" s="81"/>
    </row>
    <row r="11756" spans="6:16">
      <c r="F11756" s="76"/>
      <c r="G11756" s="117"/>
      <c r="I11756" s="81"/>
      <c r="L11756" s="117"/>
      <c r="P11756" s="81"/>
    </row>
    <row r="11757" spans="6:16">
      <c r="F11757" s="76"/>
      <c r="G11757" s="117"/>
      <c r="I11757" s="81"/>
      <c r="L11757" s="117"/>
      <c r="P11757" s="81"/>
    </row>
    <row r="11758" spans="6:16">
      <c r="F11758" s="76"/>
      <c r="G11758" s="117"/>
      <c r="I11758" s="81"/>
      <c r="L11758" s="117"/>
      <c r="P11758" s="81"/>
    </row>
    <row r="11759" spans="6:16">
      <c r="F11759" s="76"/>
      <c r="G11759" s="117"/>
      <c r="I11759" s="81"/>
      <c r="L11759" s="117"/>
      <c r="P11759" s="81"/>
    </row>
    <row r="11760" spans="6:16">
      <c r="F11760" s="76"/>
      <c r="G11760" s="117"/>
      <c r="I11760" s="81"/>
      <c r="L11760" s="117"/>
      <c r="P11760" s="81"/>
    </row>
    <row r="11761" spans="6:16">
      <c r="F11761" s="76"/>
      <c r="G11761" s="117"/>
      <c r="I11761" s="81"/>
      <c r="L11761" s="117"/>
      <c r="P11761" s="81"/>
    </row>
    <row r="11762" spans="6:16">
      <c r="F11762" s="76"/>
      <c r="G11762" s="117"/>
      <c r="I11762" s="81"/>
      <c r="L11762" s="117"/>
      <c r="P11762" s="81"/>
    </row>
    <row r="11763" spans="6:16">
      <c r="F11763" s="76"/>
      <c r="G11763" s="117"/>
      <c r="I11763" s="81"/>
      <c r="L11763" s="117"/>
      <c r="P11763" s="81"/>
    </row>
    <row r="11764" spans="6:16">
      <c r="F11764" s="76"/>
      <c r="G11764" s="117"/>
      <c r="I11764" s="81"/>
      <c r="L11764" s="117"/>
      <c r="P11764" s="81"/>
    </row>
    <row r="11765" spans="6:16">
      <c r="F11765" s="76"/>
      <c r="G11765" s="117"/>
      <c r="I11765" s="81"/>
      <c r="L11765" s="117"/>
      <c r="P11765" s="81"/>
    </row>
    <row r="11766" spans="6:16">
      <c r="F11766" s="76"/>
      <c r="G11766" s="117"/>
      <c r="I11766" s="81"/>
      <c r="L11766" s="117"/>
      <c r="P11766" s="81"/>
    </row>
    <row r="11767" spans="6:16">
      <c r="F11767" s="76"/>
      <c r="G11767" s="117"/>
      <c r="I11767" s="81"/>
      <c r="L11767" s="117"/>
      <c r="P11767" s="81"/>
    </row>
    <row r="11768" spans="6:16">
      <c r="F11768" s="76"/>
      <c r="G11768" s="117"/>
      <c r="I11768" s="81"/>
      <c r="L11768" s="117"/>
      <c r="P11768" s="81"/>
    </row>
    <row r="11769" spans="6:16">
      <c r="F11769" s="76"/>
      <c r="G11769" s="117"/>
      <c r="I11769" s="81"/>
      <c r="L11769" s="117"/>
      <c r="P11769" s="81"/>
    </row>
    <row r="11770" spans="6:16">
      <c r="F11770" s="76"/>
      <c r="G11770" s="117"/>
      <c r="I11770" s="81"/>
      <c r="L11770" s="117"/>
      <c r="P11770" s="81"/>
    </row>
    <row r="11771" spans="6:16">
      <c r="F11771" s="76"/>
      <c r="G11771" s="117"/>
      <c r="I11771" s="81"/>
      <c r="L11771" s="117"/>
      <c r="P11771" s="81"/>
    </row>
    <row r="11772" spans="6:16">
      <c r="F11772" s="76"/>
      <c r="G11772" s="117"/>
      <c r="I11772" s="81"/>
      <c r="L11772" s="117"/>
      <c r="P11772" s="81"/>
    </row>
    <row r="11773" spans="6:16">
      <c r="F11773" s="76"/>
      <c r="G11773" s="117"/>
      <c r="I11773" s="81"/>
      <c r="L11773" s="117"/>
      <c r="P11773" s="81"/>
    </row>
    <row r="11774" spans="6:16">
      <c r="F11774" s="76"/>
      <c r="G11774" s="117"/>
      <c r="I11774" s="81"/>
      <c r="L11774" s="117"/>
      <c r="P11774" s="81"/>
    </row>
    <row r="11775" spans="6:16">
      <c r="F11775" s="76"/>
      <c r="G11775" s="117"/>
      <c r="I11775" s="81"/>
      <c r="L11775" s="117"/>
      <c r="P11775" s="81"/>
    </row>
    <row r="11776" spans="6:16">
      <c r="F11776" s="76"/>
      <c r="G11776" s="117"/>
      <c r="I11776" s="81"/>
      <c r="L11776" s="117"/>
      <c r="P11776" s="81"/>
    </row>
    <row r="11777" spans="6:16">
      <c r="F11777" s="76"/>
      <c r="G11777" s="117"/>
      <c r="I11777" s="81"/>
      <c r="L11777" s="117"/>
      <c r="P11777" s="81"/>
    </row>
    <row r="11778" spans="6:16">
      <c r="F11778" s="76"/>
      <c r="G11778" s="117"/>
      <c r="I11778" s="81"/>
      <c r="L11778" s="117"/>
      <c r="P11778" s="81"/>
    </row>
    <row r="11779" spans="6:16">
      <c r="F11779" s="76"/>
      <c r="G11779" s="117"/>
      <c r="I11779" s="81"/>
      <c r="L11779" s="117"/>
      <c r="P11779" s="81"/>
    </row>
    <row r="11780" spans="6:16">
      <c r="F11780" s="76"/>
      <c r="G11780" s="117"/>
      <c r="I11780" s="81"/>
      <c r="L11780" s="117"/>
      <c r="P11780" s="81"/>
    </row>
    <row r="11781" spans="6:16">
      <c r="F11781" s="76"/>
      <c r="G11781" s="117"/>
      <c r="I11781" s="81"/>
      <c r="L11781" s="117"/>
      <c r="P11781" s="81"/>
    </row>
    <row r="11782" spans="6:16">
      <c r="F11782" s="76"/>
      <c r="G11782" s="117"/>
      <c r="I11782" s="81"/>
      <c r="L11782" s="117"/>
      <c r="P11782" s="81"/>
    </row>
    <row r="11783" spans="6:16">
      <c r="F11783" s="76"/>
      <c r="G11783" s="117"/>
      <c r="I11783" s="81"/>
      <c r="L11783" s="117"/>
      <c r="P11783" s="81"/>
    </row>
    <row r="11784" spans="6:16">
      <c r="F11784" s="76"/>
      <c r="G11784" s="117"/>
      <c r="I11784" s="81"/>
      <c r="L11784" s="117"/>
      <c r="P11784" s="81"/>
    </row>
    <row r="11785" spans="6:16">
      <c r="F11785" s="76"/>
      <c r="G11785" s="117"/>
      <c r="I11785" s="81"/>
      <c r="L11785" s="117"/>
      <c r="P11785" s="81"/>
    </row>
    <row r="11786" spans="6:16">
      <c r="F11786" s="76"/>
      <c r="G11786" s="117"/>
      <c r="I11786" s="81"/>
      <c r="L11786" s="117"/>
      <c r="P11786" s="81"/>
    </row>
    <row r="11787" spans="6:16">
      <c r="F11787" s="76"/>
      <c r="G11787" s="117"/>
      <c r="I11787" s="81"/>
      <c r="L11787" s="117"/>
      <c r="P11787" s="81"/>
    </row>
    <row r="11788" spans="6:16">
      <c r="F11788" s="76"/>
      <c r="G11788" s="117"/>
      <c r="I11788" s="81"/>
      <c r="L11788" s="117"/>
      <c r="P11788" s="81"/>
    </row>
    <row r="11789" spans="6:16">
      <c r="F11789" s="76"/>
      <c r="G11789" s="117"/>
      <c r="I11789" s="81"/>
      <c r="L11789" s="117"/>
      <c r="P11789" s="81"/>
    </row>
    <row r="11790" spans="6:16">
      <c r="F11790" s="76"/>
      <c r="G11790" s="117"/>
      <c r="I11790" s="81"/>
      <c r="L11790" s="117"/>
      <c r="P11790" s="81"/>
    </row>
    <row r="11791" spans="6:16">
      <c r="F11791" s="76"/>
      <c r="G11791" s="117"/>
      <c r="I11791" s="81"/>
      <c r="L11791" s="117"/>
      <c r="P11791" s="81"/>
    </row>
    <row r="11792" spans="6:16">
      <c r="F11792" s="76"/>
      <c r="G11792" s="117"/>
      <c r="I11792" s="81"/>
      <c r="L11792" s="117"/>
      <c r="P11792" s="81"/>
    </row>
    <row r="11793" spans="6:16">
      <c r="F11793" s="76"/>
      <c r="G11793" s="117"/>
      <c r="I11793" s="81"/>
      <c r="L11793" s="117"/>
      <c r="P11793" s="81"/>
    </row>
    <row r="11794" spans="6:16">
      <c r="F11794" s="76"/>
      <c r="G11794" s="117"/>
      <c r="I11794" s="81"/>
      <c r="L11794" s="117"/>
      <c r="P11794" s="81"/>
    </row>
    <row r="11795" spans="6:16">
      <c r="F11795" s="76"/>
      <c r="G11795" s="117"/>
      <c r="I11795" s="81"/>
      <c r="L11795" s="117"/>
      <c r="P11795" s="81"/>
    </row>
    <row r="11796" spans="6:16">
      <c r="F11796" s="76"/>
      <c r="G11796" s="117"/>
      <c r="I11796" s="81"/>
      <c r="L11796" s="117"/>
      <c r="P11796" s="81"/>
    </row>
    <row r="11797" spans="6:16">
      <c r="F11797" s="76"/>
      <c r="G11797" s="117"/>
      <c r="I11797" s="81"/>
      <c r="L11797" s="117"/>
      <c r="P11797" s="81"/>
    </row>
    <row r="11798" spans="6:16">
      <c r="F11798" s="76"/>
      <c r="G11798" s="117"/>
      <c r="I11798" s="81"/>
      <c r="L11798" s="117"/>
      <c r="P11798" s="81"/>
    </row>
    <row r="11799" spans="6:16">
      <c r="F11799" s="76"/>
      <c r="G11799" s="117"/>
      <c r="I11799" s="81"/>
      <c r="L11799" s="117"/>
      <c r="P11799" s="81"/>
    </row>
    <row r="11800" spans="6:16">
      <c r="F11800" s="76"/>
      <c r="G11800" s="117"/>
      <c r="I11800" s="81"/>
      <c r="L11800" s="117"/>
      <c r="P11800" s="81"/>
    </row>
    <row r="11801" spans="6:16">
      <c r="F11801" s="76"/>
      <c r="G11801" s="117"/>
      <c r="I11801" s="81"/>
      <c r="L11801" s="117"/>
      <c r="P11801" s="81"/>
    </row>
    <row r="11802" spans="6:16">
      <c r="F11802" s="76"/>
      <c r="G11802" s="117"/>
      <c r="I11802" s="81"/>
      <c r="L11802" s="117"/>
      <c r="P11802" s="81"/>
    </row>
    <row r="11803" spans="6:16">
      <c r="F11803" s="76"/>
      <c r="G11803" s="117"/>
      <c r="I11803" s="81"/>
      <c r="L11803" s="117"/>
      <c r="P11803" s="81"/>
    </row>
    <row r="11804" spans="6:16">
      <c r="F11804" s="76"/>
      <c r="G11804" s="117"/>
      <c r="I11804" s="81"/>
      <c r="L11804" s="117"/>
      <c r="P11804" s="81"/>
    </row>
    <row r="11805" spans="6:16">
      <c r="F11805" s="76"/>
      <c r="G11805" s="117"/>
      <c r="I11805" s="81"/>
      <c r="L11805" s="117"/>
      <c r="P11805" s="81"/>
    </row>
    <row r="11806" spans="6:16">
      <c r="F11806" s="76"/>
      <c r="G11806" s="117"/>
      <c r="I11806" s="81"/>
      <c r="L11806" s="117"/>
      <c r="P11806" s="81"/>
    </row>
    <row r="11807" spans="6:16">
      <c r="F11807" s="76"/>
      <c r="G11807" s="117"/>
      <c r="I11807" s="81"/>
      <c r="L11807" s="117"/>
      <c r="P11807" s="81"/>
    </row>
    <row r="11808" spans="6:16">
      <c r="F11808" s="76"/>
      <c r="G11808" s="117"/>
      <c r="I11808" s="81"/>
      <c r="L11808" s="117"/>
      <c r="P11808" s="81"/>
    </row>
    <row r="11809" spans="6:16">
      <c r="F11809" s="76"/>
      <c r="G11809" s="117"/>
      <c r="I11809" s="81"/>
      <c r="L11809" s="117"/>
      <c r="P11809" s="81"/>
    </row>
    <row r="11810" spans="6:16">
      <c r="F11810" s="76"/>
      <c r="G11810" s="117"/>
      <c r="I11810" s="81"/>
      <c r="L11810" s="117"/>
      <c r="P11810" s="81"/>
    </row>
    <row r="11811" spans="6:16">
      <c r="F11811" s="76"/>
      <c r="G11811" s="117"/>
      <c r="I11811" s="81"/>
      <c r="L11811" s="117"/>
      <c r="P11811" s="81"/>
    </row>
    <row r="11812" spans="6:16">
      <c r="F11812" s="76"/>
      <c r="G11812" s="117"/>
      <c r="I11812" s="81"/>
      <c r="L11812" s="117"/>
      <c r="P11812" s="81"/>
    </row>
    <row r="11813" spans="6:16">
      <c r="F11813" s="76"/>
      <c r="G11813" s="117"/>
      <c r="I11813" s="81"/>
      <c r="L11813" s="117"/>
      <c r="P11813" s="81"/>
    </row>
    <row r="11814" spans="6:16">
      <c r="F11814" s="76"/>
      <c r="G11814" s="117"/>
      <c r="I11814" s="81"/>
      <c r="L11814" s="117"/>
      <c r="P11814" s="81"/>
    </row>
    <row r="11815" spans="6:16">
      <c r="F11815" s="76"/>
      <c r="G11815" s="117"/>
      <c r="I11815" s="81"/>
      <c r="L11815" s="117"/>
      <c r="P11815" s="81"/>
    </row>
    <row r="11816" spans="6:16">
      <c r="F11816" s="76"/>
      <c r="G11816" s="117"/>
      <c r="I11816" s="81"/>
      <c r="L11816" s="117"/>
      <c r="P11816" s="81"/>
    </row>
    <row r="11817" spans="6:16">
      <c r="F11817" s="76"/>
      <c r="G11817" s="117"/>
      <c r="I11817" s="81"/>
      <c r="L11817" s="117"/>
      <c r="P11817" s="81"/>
    </row>
    <row r="11818" spans="6:16">
      <c r="F11818" s="76"/>
      <c r="G11818" s="117"/>
      <c r="I11818" s="81"/>
      <c r="L11818" s="117"/>
      <c r="P11818" s="81"/>
    </row>
    <row r="11819" spans="6:16">
      <c r="F11819" s="76"/>
      <c r="G11819" s="117"/>
      <c r="I11819" s="81"/>
      <c r="L11819" s="117"/>
      <c r="P11819" s="81"/>
    </row>
    <row r="11820" spans="6:16">
      <c r="F11820" s="76"/>
      <c r="G11820" s="117"/>
      <c r="I11820" s="81"/>
      <c r="L11820" s="117"/>
      <c r="P11820" s="81"/>
    </row>
    <row r="11821" spans="6:16">
      <c r="F11821" s="76"/>
      <c r="G11821" s="117"/>
      <c r="I11821" s="81"/>
      <c r="L11821" s="117"/>
      <c r="P11821" s="81"/>
    </row>
    <row r="11822" spans="6:16">
      <c r="F11822" s="76"/>
      <c r="G11822" s="117"/>
      <c r="I11822" s="81"/>
      <c r="L11822" s="117"/>
      <c r="P11822" s="81"/>
    </row>
    <row r="11823" spans="6:16">
      <c r="F11823" s="76"/>
      <c r="G11823" s="117"/>
      <c r="I11823" s="81"/>
      <c r="L11823" s="117"/>
      <c r="P11823" s="81"/>
    </row>
    <row r="11824" spans="6:16">
      <c r="F11824" s="76"/>
      <c r="G11824" s="117"/>
      <c r="I11824" s="81"/>
      <c r="L11824" s="117"/>
      <c r="P11824" s="81"/>
    </row>
    <row r="11825" spans="6:16">
      <c r="F11825" s="76"/>
      <c r="G11825" s="117"/>
      <c r="I11825" s="81"/>
      <c r="L11825" s="117"/>
      <c r="P11825" s="81"/>
    </row>
    <row r="11826" spans="6:16">
      <c r="F11826" s="76"/>
      <c r="G11826" s="117"/>
      <c r="I11826" s="81"/>
      <c r="L11826" s="117"/>
      <c r="P11826" s="81"/>
    </row>
    <row r="11827" spans="6:16">
      <c r="F11827" s="76"/>
      <c r="G11827" s="117"/>
      <c r="I11827" s="81"/>
      <c r="L11827" s="117"/>
      <c r="P11827" s="81"/>
    </row>
    <row r="11828" spans="6:16">
      <c r="F11828" s="76"/>
      <c r="G11828" s="117"/>
      <c r="I11828" s="81"/>
      <c r="L11828" s="117"/>
      <c r="P11828" s="81"/>
    </row>
    <row r="11829" spans="6:16">
      <c r="F11829" s="76"/>
      <c r="G11829" s="117"/>
      <c r="I11829" s="81"/>
      <c r="L11829" s="117"/>
      <c r="P11829" s="81"/>
    </row>
    <row r="11830" spans="6:16">
      <c r="F11830" s="76"/>
      <c r="G11830" s="117"/>
      <c r="I11830" s="81"/>
      <c r="L11830" s="117"/>
      <c r="P11830" s="81"/>
    </row>
    <row r="11831" spans="6:16">
      <c r="F11831" s="76"/>
      <c r="G11831" s="117"/>
      <c r="I11831" s="81"/>
      <c r="L11831" s="117"/>
      <c r="P11831" s="81"/>
    </row>
    <row r="11832" spans="6:16">
      <c r="F11832" s="76"/>
      <c r="G11832" s="117"/>
      <c r="I11832" s="81"/>
      <c r="L11832" s="117"/>
      <c r="P11832" s="81"/>
    </row>
    <row r="11833" spans="6:16">
      <c r="F11833" s="76"/>
      <c r="G11833" s="117"/>
      <c r="I11833" s="81"/>
      <c r="L11833" s="117"/>
      <c r="P11833" s="81"/>
    </row>
    <row r="11834" spans="6:16">
      <c r="F11834" s="76"/>
      <c r="G11834" s="117"/>
      <c r="I11834" s="81"/>
      <c r="L11834" s="117"/>
      <c r="P11834" s="81"/>
    </row>
    <row r="11835" spans="6:16">
      <c r="F11835" s="76"/>
      <c r="G11835" s="117"/>
      <c r="I11835" s="81"/>
      <c r="L11835" s="117"/>
      <c r="P11835" s="81"/>
    </row>
    <row r="11836" spans="6:16">
      <c r="F11836" s="76"/>
      <c r="G11836" s="117"/>
      <c r="I11836" s="81"/>
      <c r="L11836" s="117"/>
      <c r="P11836" s="81"/>
    </row>
    <row r="11837" spans="6:16">
      <c r="F11837" s="76"/>
      <c r="G11837" s="117"/>
      <c r="I11837" s="81"/>
      <c r="L11837" s="117"/>
      <c r="P11837" s="81"/>
    </row>
    <row r="11838" spans="6:16">
      <c r="F11838" s="76"/>
      <c r="G11838" s="117"/>
      <c r="I11838" s="81"/>
      <c r="L11838" s="117"/>
      <c r="P11838" s="81"/>
    </row>
    <row r="11839" spans="6:16">
      <c r="F11839" s="76"/>
      <c r="G11839" s="117"/>
      <c r="I11839" s="81"/>
      <c r="L11839" s="117"/>
      <c r="P11839" s="81"/>
    </row>
    <row r="11840" spans="6:16">
      <c r="F11840" s="76"/>
      <c r="G11840" s="117"/>
      <c r="I11840" s="81"/>
      <c r="L11840" s="117"/>
      <c r="P11840" s="81"/>
    </row>
    <row r="11841" spans="6:16">
      <c r="F11841" s="76"/>
      <c r="G11841" s="117"/>
      <c r="I11841" s="81"/>
      <c r="L11841" s="117"/>
      <c r="P11841" s="81"/>
    </row>
    <row r="11842" spans="6:16">
      <c r="F11842" s="76"/>
      <c r="G11842" s="117"/>
      <c r="I11842" s="81"/>
      <c r="L11842" s="117"/>
      <c r="P11842" s="81"/>
    </row>
    <row r="11843" spans="6:16">
      <c r="F11843" s="76"/>
      <c r="G11843" s="117"/>
      <c r="I11843" s="81"/>
      <c r="L11843" s="117"/>
      <c r="P11843" s="81"/>
    </row>
    <row r="11844" spans="6:16">
      <c r="F11844" s="76"/>
      <c r="G11844" s="117"/>
      <c r="I11844" s="81"/>
      <c r="L11844" s="117"/>
      <c r="P11844" s="81"/>
    </row>
    <row r="11845" spans="6:16">
      <c r="F11845" s="76"/>
      <c r="G11845" s="117"/>
      <c r="I11845" s="81"/>
      <c r="L11845" s="117"/>
      <c r="P11845" s="81"/>
    </row>
    <row r="11846" spans="6:16">
      <c r="F11846" s="76"/>
      <c r="G11846" s="117"/>
      <c r="I11846" s="81"/>
      <c r="L11846" s="117"/>
      <c r="P11846" s="81"/>
    </row>
    <row r="11847" spans="6:16">
      <c r="F11847" s="76"/>
      <c r="G11847" s="117"/>
      <c r="I11847" s="81"/>
      <c r="L11847" s="117"/>
      <c r="P11847" s="81"/>
    </row>
    <row r="11848" spans="6:16">
      <c r="F11848" s="76"/>
      <c r="G11848" s="117"/>
      <c r="I11848" s="81"/>
      <c r="L11848" s="117"/>
      <c r="P11848" s="81"/>
    </row>
    <row r="11849" spans="6:16">
      <c r="F11849" s="76"/>
      <c r="G11849" s="117"/>
      <c r="I11849" s="81"/>
      <c r="L11849" s="117"/>
      <c r="P11849" s="81"/>
    </row>
    <row r="11850" spans="6:16">
      <c r="F11850" s="76"/>
      <c r="G11850" s="117"/>
      <c r="I11850" s="81"/>
      <c r="L11850" s="117"/>
      <c r="P11850" s="81"/>
    </row>
    <row r="11851" spans="6:16">
      <c r="F11851" s="76"/>
      <c r="G11851" s="117"/>
      <c r="I11851" s="81"/>
      <c r="L11851" s="117"/>
      <c r="P11851" s="81"/>
    </row>
    <row r="11852" spans="6:16">
      <c r="F11852" s="76"/>
      <c r="G11852" s="117"/>
      <c r="I11852" s="81"/>
      <c r="L11852" s="117"/>
      <c r="P11852" s="81"/>
    </row>
    <row r="11853" spans="6:16">
      <c r="F11853" s="76"/>
      <c r="G11853" s="117"/>
      <c r="I11853" s="81"/>
      <c r="L11853" s="117"/>
      <c r="P11853" s="81"/>
    </row>
    <row r="11854" spans="6:16">
      <c r="F11854" s="76"/>
      <c r="G11854" s="117"/>
      <c r="I11854" s="81"/>
      <c r="L11854" s="117"/>
      <c r="P11854" s="81"/>
    </row>
    <row r="11855" spans="6:16">
      <c r="F11855" s="76"/>
      <c r="G11855" s="117"/>
      <c r="I11855" s="81"/>
      <c r="L11855" s="117"/>
      <c r="P11855" s="81"/>
    </row>
    <row r="11856" spans="6:16">
      <c r="F11856" s="76"/>
      <c r="G11856" s="117"/>
      <c r="I11856" s="81"/>
      <c r="L11856" s="117"/>
      <c r="P11856" s="81"/>
    </row>
    <row r="11857" spans="6:16">
      <c r="F11857" s="76"/>
      <c r="G11857" s="117"/>
      <c r="I11857" s="81"/>
      <c r="L11857" s="117"/>
      <c r="P11857" s="81"/>
    </row>
    <row r="11858" spans="6:16">
      <c r="F11858" s="76"/>
      <c r="G11858" s="117"/>
      <c r="I11858" s="81"/>
      <c r="L11858" s="117"/>
      <c r="P11858" s="81"/>
    </row>
    <row r="11859" spans="6:16">
      <c r="F11859" s="76"/>
      <c r="G11859" s="117"/>
      <c r="I11859" s="81"/>
      <c r="L11859" s="117"/>
      <c r="P11859" s="81"/>
    </row>
    <row r="11860" spans="6:16">
      <c r="F11860" s="76"/>
      <c r="G11860" s="117"/>
      <c r="I11860" s="81"/>
      <c r="L11860" s="117"/>
      <c r="P11860" s="81"/>
    </row>
    <row r="11861" spans="6:16">
      <c r="F11861" s="76"/>
      <c r="G11861" s="117"/>
      <c r="I11861" s="81"/>
      <c r="L11861" s="117"/>
      <c r="P11861" s="81"/>
    </row>
    <row r="11862" spans="6:16">
      <c r="F11862" s="76"/>
      <c r="G11862" s="117"/>
      <c r="I11862" s="81"/>
      <c r="L11862" s="117"/>
      <c r="P11862" s="81"/>
    </row>
    <row r="11863" spans="6:16">
      <c r="F11863" s="76"/>
      <c r="G11863" s="117"/>
      <c r="I11863" s="81"/>
      <c r="L11863" s="117"/>
      <c r="P11863" s="81"/>
    </row>
    <row r="11864" spans="6:16">
      <c r="F11864" s="76"/>
      <c r="G11864" s="117"/>
      <c r="I11864" s="81"/>
      <c r="L11864" s="117"/>
      <c r="P11864" s="81"/>
    </row>
    <row r="11865" spans="6:16">
      <c r="F11865" s="76"/>
      <c r="G11865" s="117"/>
      <c r="I11865" s="81"/>
      <c r="L11865" s="117"/>
      <c r="P11865" s="81"/>
    </row>
    <row r="11866" spans="6:16">
      <c r="F11866" s="76"/>
      <c r="G11866" s="117"/>
      <c r="I11866" s="81"/>
      <c r="L11866" s="117"/>
      <c r="P11866" s="81"/>
    </row>
    <row r="11867" spans="6:16">
      <c r="F11867" s="76"/>
      <c r="G11867" s="117"/>
      <c r="I11867" s="81"/>
      <c r="L11867" s="117"/>
      <c r="P11867" s="81"/>
    </row>
    <row r="11868" spans="6:16">
      <c r="F11868" s="76"/>
      <c r="G11868" s="117"/>
      <c r="I11868" s="81"/>
      <c r="L11868" s="117"/>
      <c r="P11868" s="81"/>
    </row>
    <row r="11869" spans="6:16">
      <c r="F11869" s="76"/>
      <c r="G11869" s="117"/>
      <c r="I11869" s="81"/>
      <c r="L11869" s="117"/>
      <c r="P11869" s="81"/>
    </row>
    <row r="11870" spans="6:16">
      <c r="F11870" s="76"/>
      <c r="G11870" s="117"/>
      <c r="I11870" s="81"/>
      <c r="L11870" s="117"/>
      <c r="P11870" s="81"/>
    </row>
    <row r="11871" spans="6:16">
      <c r="F11871" s="76"/>
      <c r="G11871" s="117"/>
      <c r="I11871" s="81"/>
      <c r="L11871" s="117"/>
      <c r="P11871" s="81"/>
    </row>
    <row r="11872" spans="6:16">
      <c r="F11872" s="76"/>
      <c r="G11872" s="117"/>
      <c r="I11872" s="81"/>
      <c r="L11872" s="117"/>
      <c r="P11872" s="81"/>
    </row>
    <row r="11873" spans="6:16">
      <c r="F11873" s="76"/>
      <c r="G11873" s="117"/>
      <c r="I11873" s="81"/>
      <c r="L11873" s="117"/>
      <c r="P11873" s="81"/>
    </row>
    <row r="11874" spans="6:16">
      <c r="F11874" s="76"/>
      <c r="G11874" s="117"/>
      <c r="I11874" s="81"/>
      <c r="L11874" s="117"/>
      <c r="P11874" s="81"/>
    </row>
    <row r="11875" spans="6:16">
      <c r="F11875" s="76"/>
      <c r="G11875" s="117"/>
      <c r="I11875" s="81"/>
      <c r="L11875" s="117"/>
      <c r="P11875" s="81"/>
    </row>
    <row r="11876" spans="6:16">
      <c r="F11876" s="76"/>
      <c r="G11876" s="117"/>
      <c r="I11876" s="81"/>
      <c r="L11876" s="117"/>
      <c r="P11876" s="81"/>
    </row>
    <row r="11877" spans="6:16">
      <c r="F11877" s="76"/>
      <c r="G11877" s="117"/>
      <c r="I11877" s="81"/>
      <c r="L11877" s="117"/>
      <c r="P11877" s="81"/>
    </row>
    <row r="11878" spans="6:16">
      <c r="F11878" s="76"/>
      <c r="G11878" s="117"/>
      <c r="I11878" s="81"/>
      <c r="L11878" s="117"/>
      <c r="P11878" s="81"/>
    </row>
    <row r="11879" spans="6:16">
      <c r="F11879" s="76"/>
      <c r="G11879" s="117"/>
      <c r="I11879" s="81"/>
      <c r="L11879" s="117"/>
      <c r="P11879" s="81"/>
    </row>
    <row r="11880" spans="6:16">
      <c r="F11880" s="76"/>
      <c r="G11880" s="117"/>
      <c r="I11880" s="81"/>
      <c r="L11880" s="117"/>
      <c r="P11880" s="81"/>
    </row>
    <row r="11881" spans="6:16">
      <c r="F11881" s="76"/>
      <c r="G11881" s="117"/>
      <c r="I11881" s="81"/>
      <c r="L11881" s="117"/>
      <c r="P11881" s="81"/>
    </row>
    <row r="11882" spans="6:16">
      <c r="F11882" s="76"/>
      <c r="G11882" s="117"/>
      <c r="I11882" s="81"/>
      <c r="L11882" s="117"/>
      <c r="P11882" s="81"/>
    </row>
    <row r="11883" spans="6:16">
      <c r="F11883" s="76"/>
      <c r="G11883" s="117"/>
      <c r="I11883" s="81"/>
      <c r="L11883" s="117"/>
      <c r="P11883" s="81"/>
    </row>
    <row r="11884" spans="6:16">
      <c r="F11884" s="76"/>
      <c r="G11884" s="117"/>
      <c r="I11884" s="81"/>
      <c r="L11884" s="117"/>
      <c r="P11884" s="81"/>
    </row>
    <row r="11885" spans="6:16">
      <c r="F11885" s="76"/>
      <c r="G11885" s="117"/>
      <c r="I11885" s="81"/>
      <c r="L11885" s="117"/>
      <c r="P11885" s="81"/>
    </row>
    <row r="11886" spans="6:16">
      <c r="F11886" s="76"/>
      <c r="G11886" s="117"/>
      <c r="I11886" s="81"/>
      <c r="L11886" s="117"/>
      <c r="P11886" s="81"/>
    </row>
    <row r="11887" spans="6:16">
      <c r="F11887" s="76"/>
      <c r="G11887" s="117"/>
      <c r="I11887" s="81"/>
      <c r="L11887" s="117"/>
      <c r="P11887" s="81"/>
    </row>
    <row r="11888" spans="6:16">
      <c r="F11888" s="76"/>
      <c r="G11888" s="117"/>
      <c r="I11888" s="81"/>
      <c r="L11888" s="117"/>
      <c r="P11888" s="81"/>
    </row>
    <row r="11889" spans="6:16">
      <c r="F11889" s="76"/>
      <c r="G11889" s="117"/>
      <c r="I11889" s="81"/>
      <c r="L11889" s="117"/>
      <c r="P11889" s="81"/>
    </row>
    <row r="11890" spans="6:16">
      <c r="F11890" s="76"/>
      <c r="G11890" s="117"/>
      <c r="I11890" s="81"/>
      <c r="L11890" s="117"/>
      <c r="P11890" s="81"/>
    </row>
    <row r="11891" spans="6:16">
      <c r="F11891" s="76"/>
      <c r="G11891" s="117"/>
      <c r="I11891" s="81"/>
      <c r="L11891" s="117"/>
      <c r="P11891" s="81"/>
    </row>
    <row r="11892" spans="6:16">
      <c r="F11892" s="76"/>
      <c r="G11892" s="117"/>
      <c r="I11892" s="81"/>
      <c r="L11892" s="117"/>
      <c r="P11892" s="81"/>
    </row>
    <row r="11893" spans="6:16">
      <c r="F11893" s="76"/>
      <c r="G11893" s="117"/>
      <c r="I11893" s="81"/>
      <c r="L11893" s="117"/>
      <c r="P11893" s="81"/>
    </row>
    <row r="11894" spans="6:16">
      <c r="F11894" s="76"/>
      <c r="G11894" s="117"/>
      <c r="I11894" s="81"/>
      <c r="L11894" s="117"/>
      <c r="P11894" s="81"/>
    </row>
    <row r="11895" spans="6:16">
      <c r="F11895" s="76"/>
      <c r="G11895" s="117"/>
      <c r="I11895" s="81"/>
      <c r="L11895" s="117"/>
      <c r="P11895" s="81"/>
    </row>
    <row r="11896" spans="6:16">
      <c r="F11896" s="76"/>
      <c r="G11896" s="117"/>
      <c r="I11896" s="81"/>
      <c r="L11896" s="117"/>
      <c r="P11896" s="81"/>
    </row>
    <row r="11897" spans="6:16">
      <c r="F11897" s="76"/>
      <c r="G11897" s="117"/>
      <c r="I11897" s="81"/>
      <c r="L11897" s="117"/>
      <c r="P11897" s="81"/>
    </row>
    <row r="11898" spans="6:16">
      <c r="F11898" s="76"/>
      <c r="G11898" s="117"/>
      <c r="I11898" s="81"/>
      <c r="L11898" s="117"/>
      <c r="P11898" s="81"/>
    </row>
    <row r="11899" spans="6:16">
      <c r="F11899" s="76"/>
      <c r="G11899" s="117"/>
      <c r="I11899" s="81"/>
      <c r="L11899" s="117"/>
      <c r="P11899" s="81"/>
    </row>
    <row r="11900" spans="6:16">
      <c r="F11900" s="76"/>
      <c r="G11900" s="117"/>
      <c r="I11900" s="81"/>
      <c r="L11900" s="117"/>
      <c r="P11900" s="81"/>
    </row>
    <row r="11901" spans="6:16">
      <c r="F11901" s="76"/>
      <c r="G11901" s="117"/>
      <c r="I11901" s="81"/>
      <c r="L11901" s="117"/>
      <c r="P11901" s="81"/>
    </row>
    <row r="11902" spans="6:16">
      <c r="F11902" s="76"/>
      <c r="G11902" s="117"/>
      <c r="I11902" s="81"/>
      <c r="L11902" s="117"/>
      <c r="P11902" s="81"/>
    </row>
    <row r="11903" spans="6:16">
      <c r="F11903" s="76"/>
      <c r="G11903" s="117"/>
      <c r="I11903" s="81"/>
      <c r="L11903" s="117"/>
      <c r="P11903" s="81"/>
    </row>
    <row r="11904" spans="6:16">
      <c r="F11904" s="76"/>
      <c r="G11904" s="117"/>
      <c r="I11904" s="81"/>
      <c r="L11904" s="117"/>
      <c r="P11904" s="81"/>
    </row>
    <row r="11905" spans="6:16">
      <c r="F11905" s="76"/>
      <c r="G11905" s="117"/>
      <c r="I11905" s="81"/>
      <c r="L11905" s="117"/>
      <c r="P11905" s="81"/>
    </row>
    <row r="11906" spans="6:16">
      <c r="F11906" s="76"/>
      <c r="G11906" s="117"/>
      <c r="I11906" s="81"/>
      <c r="L11906" s="117"/>
      <c r="P11906" s="81"/>
    </row>
    <row r="11907" spans="6:16">
      <c r="F11907" s="76"/>
      <c r="G11907" s="117"/>
      <c r="I11907" s="81"/>
      <c r="L11907" s="117"/>
      <c r="P11907" s="81"/>
    </row>
    <row r="11908" spans="6:16">
      <c r="F11908" s="76"/>
      <c r="G11908" s="117"/>
      <c r="I11908" s="81"/>
      <c r="L11908" s="117"/>
      <c r="P11908" s="81"/>
    </row>
    <row r="11909" spans="6:16">
      <c r="F11909" s="76"/>
      <c r="G11909" s="117"/>
      <c r="I11909" s="81"/>
      <c r="L11909" s="117"/>
      <c r="P11909" s="81"/>
    </row>
    <row r="11910" spans="6:16">
      <c r="F11910" s="76"/>
      <c r="G11910" s="117"/>
      <c r="I11910" s="81"/>
      <c r="L11910" s="117"/>
      <c r="P11910" s="81"/>
    </row>
    <row r="11911" spans="6:16">
      <c r="F11911" s="76"/>
      <c r="G11911" s="117"/>
      <c r="I11911" s="81"/>
      <c r="L11911" s="117"/>
      <c r="P11911" s="81"/>
    </row>
    <row r="11912" spans="6:16">
      <c r="F11912" s="76"/>
      <c r="G11912" s="117"/>
      <c r="I11912" s="81"/>
      <c r="L11912" s="117"/>
      <c r="P11912" s="81"/>
    </row>
    <row r="11913" spans="6:16">
      <c r="F11913" s="76"/>
      <c r="G11913" s="117"/>
      <c r="I11913" s="81"/>
      <c r="L11913" s="117"/>
      <c r="P11913" s="81"/>
    </row>
    <row r="11914" spans="6:16">
      <c r="F11914" s="76"/>
      <c r="G11914" s="117"/>
      <c r="I11914" s="81"/>
      <c r="L11914" s="117"/>
      <c r="P11914" s="81"/>
    </row>
    <row r="11915" spans="6:16">
      <c r="F11915" s="76"/>
      <c r="G11915" s="117"/>
      <c r="I11915" s="81"/>
      <c r="L11915" s="117"/>
      <c r="P11915" s="81"/>
    </row>
    <row r="11916" spans="6:16">
      <c r="F11916" s="76"/>
      <c r="G11916" s="117"/>
      <c r="I11916" s="81"/>
      <c r="L11916" s="117"/>
      <c r="P11916" s="81"/>
    </row>
    <row r="11917" spans="6:16">
      <c r="F11917" s="76"/>
      <c r="G11917" s="117"/>
      <c r="I11917" s="81"/>
      <c r="L11917" s="117"/>
      <c r="P11917" s="81"/>
    </row>
    <row r="11918" spans="6:16">
      <c r="F11918" s="76"/>
      <c r="G11918" s="117"/>
      <c r="I11918" s="81"/>
      <c r="L11918" s="117"/>
      <c r="P11918" s="81"/>
    </row>
    <row r="11919" spans="6:16">
      <c r="F11919" s="76"/>
      <c r="G11919" s="117"/>
      <c r="I11919" s="81"/>
      <c r="L11919" s="117"/>
      <c r="P11919" s="81"/>
    </row>
    <row r="11920" spans="6:16">
      <c r="F11920" s="76"/>
      <c r="G11920" s="117"/>
      <c r="I11920" s="81"/>
      <c r="L11920" s="117"/>
      <c r="P11920" s="81"/>
    </row>
    <row r="11921" spans="6:16">
      <c r="F11921" s="76"/>
      <c r="G11921" s="117"/>
      <c r="I11921" s="81"/>
      <c r="L11921" s="117"/>
      <c r="P11921" s="81"/>
    </row>
    <row r="11922" spans="6:16">
      <c r="F11922" s="76"/>
      <c r="G11922" s="117"/>
      <c r="I11922" s="81"/>
      <c r="L11922" s="117"/>
      <c r="P11922" s="81"/>
    </row>
    <row r="11923" spans="6:16">
      <c r="F11923" s="76"/>
      <c r="G11923" s="117"/>
      <c r="I11923" s="81"/>
      <c r="L11923" s="117"/>
      <c r="P11923" s="81"/>
    </row>
    <row r="11924" spans="6:16">
      <c r="F11924" s="76"/>
      <c r="G11924" s="117"/>
      <c r="I11924" s="81"/>
      <c r="L11924" s="117"/>
      <c r="P11924" s="81"/>
    </row>
    <row r="11925" spans="6:16">
      <c r="F11925" s="76"/>
      <c r="G11925" s="117"/>
      <c r="I11925" s="81"/>
      <c r="L11925" s="117"/>
      <c r="P11925" s="81"/>
    </row>
    <row r="11926" spans="6:16">
      <c r="F11926" s="76"/>
      <c r="G11926" s="117"/>
      <c r="I11926" s="81"/>
      <c r="L11926" s="117"/>
      <c r="P11926" s="81"/>
    </row>
    <row r="11927" spans="6:16">
      <c r="F11927" s="76"/>
      <c r="G11927" s="117"/>
      <c r="I11927" s="81"/>
      <c r="L11927" s="117"/>
      <c r="P11927" s="81"/>
    </row>
    <row r="11928" spans="6:16">
      <c r="F11928" s="76"/>
      <c r="G11928" s="117"/>
      <c r="I11928" s="81"/>
      <c r="L11928" s="117"/>
      <c r="P11928" s="81"/>
    </row>
    <row r="11929" spans="6:16">
      <c r="F11929" s="76"/>
      <c r="G11929" s="117"/>
      <c r="I11929" s="81"/>
      <c r="L11929" s="117"/>
      <c r="P11929" s="81"/>
    </row>
    <row r="11930" spans="6:16">
      <c r="F11930" s="76"/>
      <c r="G11930" s="117"/>
      <c r="I11930" s="81"/>
      <c r="L11930" s="117"/>
      <c r="P11930" s="81"/>
    </row>
    <row r="11931" spans="6:16">
      <c r="F11931" s="76"/>
      <c r="G11931" s="117"/>
      <c r="I11931" s="81"/>
      <c r="L11931" s="117"/>
      <c r="P11931" s="81"/>
    </row>
    <row r="11932" spans="6:16">
      <c r="F11932" s="76"/>
      <c r="G11932" s="117"/>
      <c r="I11932" s="81"/>
      <c r="L11932" s="117"/>
      <c r="P11932" s="81"/>
    </row>
    <row r="11933" spans="6:16">
      <c r="F11933" s="76"/>
      <c r="G11933" s="117"/>
      <c r="I11933" s="81"/>
      <c r="L11933" s="117"/>
      <c r="P11933" s="81"/>
    </row>
    <row r="11934" spans="6:16">
      <c r="F11934" s="76"/>
      <c r="G11934" s="117"/>
      <c r="I11934" s="81"/>
      <c r="L11934" s="117"/>
      <c r="P11934" s="81"/>
    </row>
    <row r="11935" spans="6:16">
      <c r="F11935" s="76"/>
      <c r="G11935" s="117"/>
      <c r="I11935" s="81"/>
      <c r="L11935" s="117"/>
      <c r="P11935" s="81"/>
    </row>
    <row r="11936" spans="6:16">
      <c r="F11936" s="76"/>
      <c r="G11936" s="117"/>
      <c r="I11936" s="81"/>
      <c r="L11936" s="117"/>
      <c r="P11936" s="81"/>
    </row>
    <row r="11937" spans="6:16">
      <c r="F11937" s="76"/>
      <c r="G11937" s="117"/>
      <c r="I11937" s="81"/>
      <c r="L11937" s="117"/>
      <c r="P11937" s="81"/>
    </row>
    <row r="11938" spans="6:16">
      <c r="F11938" s="76"/>
      <c r="G11938" s="117"/>
      <c r="I11938" s="81"/>
      <c r="L11938" s="117"/>
      <c r="P11938" s="81"/>
    </row>
    <row r="11939" spans="6:16">
      <c r="F11939" s="76"/>
      <c r="G11939" s="117"/>
      <c r="I11939" s="81"/>
      <c r="L11939" s="117"/>
      <c r="P11939" s="81"/>
    </row>
    <row r="11940" spans="6:16">
      <c r="F11940" s="76"/>
      <c r="G11940" s="117"/>
      <c r="I11940" s="81"/>
      <c r="L11940" s="117"/>
      <c r="P11940" s="81"/>
    </row>
    <row r="11941" spans="6:16">
      <c r="F11941" s="76"/>
      <c r="G11941" s="117"/>
      <c r="I11941" s="81"/>
      <c r="L11941" s="117"/>
      <c r="P11941" s="81"/>
    </row>
    <row r="11942" spans="6:16">
      <c r="F11942" s="76"/>
      <c r="G11942" s="117"/>
      <c r="I11942" s="81"/>
      <c r="L11942" s="117"/>
      <c r="P11942" s="81"/>
    </row>
    <row r="11943" spans="6:16">
      <c r="F11943" s="76"/>
      <c r="G11943" s="117"/>
      <c r="I11943" s="81"/>
      <c r="L11943" s="117"/>
      <c r="P11943" s="81"/>
    </row>
    <row r="11944" spans="6:16">
      <c r="F11944" s="76"/>
      <c r="G11944" s="117"/>
      <c r="I11944" s="81"/>
      <c r="L11944" s="117"/>
      <c r="P11944" s="81"/>
    </row>
    <row r="11945" spans="6:16">
      <c r="F11945" s="76"/>
      <c r="G11945" s="117"/>
      <c r="I11945" s="81"/>
      <c r="L11945" s="117"/>
      <c r="P11945" s="81"/>
    </row>
    <row r="11946" spans="6:16">
      <c r="F11946" s="76"/>
      <c r="G11946" s="117"/>
      <c r="I11946" s="81"/>
      <c r="L11946" s="117"/>
      <c r="P11946" s="81"/>
    </row>
    <row r="11947" spans="6:16">
      <c r="F11947" s="76"/>
      <c r="G11947" s="117"/>
      <c r="I11947" s="81"/>
      <c r="L11947" s="117"/>
      <c r="P11947" s="81"/>
    </row>
    <row r="11948" spans="6:16">
      <c r="F11948" s="76"/>
      <c r="G11948" s="117"/>
      <c r="I11948" s="81"/>
      <c r="L11948" s="117"/>
      <c r="P11948" s="81"/>
    </row>
    <row r="11949" spans="6:16">
      <c r="F11949" s="76"/>
      <c r="G11949" s="117"/>
      <c r="I11949" s="81"/>
      <c r="L11949" s="117"/>
      <c r="P11949" s="81"/>
    </row>
    <row r="11950" spans="6:16">
      <c r="F11950" s="76"/>
      <c r="G11950" s="117"/>
      <c r="I11950" s="81"/>
      <c r="L11950" s="117"/>
      <c r="P11950" s="81"/>
    </row>
    <row r="11951" spans="6:16">
      <c r="F11951" s="76"/>
      <c r="G11951" s="117"/>
      <c r="I11951" s="81"/>
      <c r="L11951" s="117"/>
      <c r="P11951" s="81"/>
    </row>
    <row r="11952" spans="6:16">
      <c r="F11952" s="76"/>
      <c r="G11952" s="117"/>
      <c r="I11952" s="81"/>
      <c r="L11952" s="117"/>
      <c r="P11952" s="81"/>
    </row>
    <row r="11953" spans="6:16">
      <c r="F11953" s="76"/>
      <c r="G11953" s="117"/>
      <c r="I11953" s="81"/>
      <c r="L11953" s="117"/>
      <c r="P11953" s="81"/>
    </row>
    <row r="11954" spans="6:16">
      <c r="F11954" s="76"/>
      <c r="G11954" s="117"/>
      <c r="I11954" s="81"/>
      <c r="L11954" s="117"/>
      <c r="P11954" s="81"/>
    </row>
    <row r="11955" spans="6:16">
      <c r="F11955" s="76"/>
      <c r="G11955" s="117"/>
      <c r="I11955" s="81"/>
      <c r="L11955" s="117"/>
      <c r="P11955" s="81"/>
    </row>
    <row r="11956" spans="6:16">
      <c r="F11956" s="76"/>
      <c r="G11956" s="117"/>
      <c r="I11956" s="81"/>
      <c r="L11956" s="117"/>
      <c r="P11956" s="81"/>
    </row>
    <row r="11957" spans="6:16">
      <c r="F11957" s="76"/>
      <c r="G11957" s="117"/>
      <c r="I11957" s="81"/>
      <c r="L11957" s="117"/>
      <c r="P11957" s="81"/>
    </row>
    <row r="11958" spans="6:16">
      <c r="F11958" s="76"/>
      <c r="G11958" s="117"/>
      <c r="I11958" s="81"/>
      <c r="L11958" s="117"/>
      <c r="P11958" s="81"/>
    </row>
    <row r="11959" spans="6:16">
      <c r="F11959" s="76"/>
      <c r="G11959" s="117"/>
      <c r="I11959" s="81"/>
      <c r="L11959" s="117"/>
      <c r="P11959" s="81"/>
    </row>
    <row r="11960" spans="6:16">
      <c r="F11960" s="76"/>
      <c r="G11960" s="117"/>
      <c r="I11960" s="81"/>
      <c r="L11960" s="117"/>
      <c r="P11960" s="81"/>
    </row>
    <row r="11961" spans="6:16">
      <c r="F11961" s="76"/>
      <c r="G11961" s="117"/>
      <c r="I11961" s="81"/>
      <c r="L11961" s="117"/>
      <c r="P11961" s="81"/>
    </row>
    <row r="11962" spans="6:16">
      <c r="F11962" s="76"/>
      <c r="G11962" s="117"/>
      <c r="I11962" s="81"/>
      <c r="L11962" s="117"/>
      <c r="P11962" s="81"/>
    </row>
    <row r="11963" spans="6:16">
      <c r="F11963" s="76"/>
      <c r="G11963" s="117"/>
      <c r="I11963" s="81"/>
      <c r="L11963" s="117"/>
      <c r="P11963" s="81"/>
    </row>
    <row r="11964" spans="6:16">
      <c r="F11964" s="76"/>
      <c r="G11964" s="117"/>
      <c r="I11964" s="81"/>
      <c r="L11964" s="117"/>
      <c r="P11964" s="81"/>
    </row>
    <row r="11965" spans="6:16">
      <c r="F11965" s="76"/>
      <c r="G11965" s="117"/>
      <c r="I11965" s="81"/>
      <c r="L11965" s="117"/>
      <c r="P11965" s="81"/>
    </row>
    <row r="11966" spans="6:16">
      <c r="F11966" s="76"/>
      <c r="G11966" s="117"/>
      <c r="I11966" s="81"/>
      <c r="L11966" s="117"/>
      <c r="P11966" s="81"/>
    </row>
    <row r="11967" spans="6:16">
      <c r="F11967" s="76"/>
      <c r="G11967" s="117"/>
      <c r="I11967" s="81"/>
      <c r="L11967" s="117"/>
      <c r="P11967" s="81"/>
    </row>
    <row r="11968" spans="6:16">
      <c r="F11968" s="76"/>
      <c r="G11968" s="117"/>
      <c r="I11968" s="81"/>
      <c r="L11968" s="117"/>
      <c r="P11968" s="81"/>
    </row>
    <row r="11969" spans="6:16">
      <c r="F11969" s="76"/>
      <c r="G11969" s="117"/>
      <c r="I11969" s="81"/>
      <c r="L11969" s="117"/>
      <c r="P11969" s="81"/>
    </row>
    <row r="11970" spans="6:16">
      <c r="F11970" s="76"/>
      <c r="G11970" s="117"/>
      <c r="I11970" s="81"/>
      <c r="L11970" s="117"/>
      <c r="P11970" s="81"/>
    </row>
    <row r="11971" spans="6:16">
      <c r="F11971" s="76"/>
      <c r="G11971" s="117"/>
      <c r="I11971" s="81"/>
      <c r="L11971" s="117"/>
      <c r="P11971" s="81"/>
    </row>
    <row r="11972" spans="6:16">
      <c r="F11972" s="76"/>
      <c r="G11972" s="117"/>
      <c r="I11972" s="81"/>
      <c r="L11972" s="117"/>
      <c r="P11972" s="81"/>
    </row>
    <row r="11973" spans="6:16">
      <c r="F11973" s="76"/>
      <c r="G11973" s="117"/>
      <c r="I11973" s="81"/>
      <c r="L11973" s="117"/>
      <c r="P11973" s="81"/>
    </row>
    <row r="11974" spans="6:16">
      <c r="F11974" s="76"/>
      <c r="G11974" s="117"/>
      <c r="I11974" s="81"/>
      <c r="L11974" s="117"/>
      <c r="P11974" s="81"/>
    </row>
    <row r="11975" spans="6:16">
      <c r="F11975" s="76"/>
      <c r="G11975" s="117"/>
      <c r="I11975" s="81"/>
      <c r="L11975" s="117"/>
      <c r="P11975" s="81"/>
    </row>
    <row r="11976" spans="6:16">
      <c r="F11976" s="76"/>
      <c r="G11976" s="117"/>
      <c r="I11976" s="81"/>
      <c r="L11976" s="117"/>
      <c r="P11976" s="81"/>
    </row>
    <row r="11977" spans="6:16">
      <c r="F11977" s="76"/>
      <c r="G11977" s="117"/>
      <c r="I11977" s="81"/>
      <c r="L11977" s="117"/>
      <c r="P11977" s="81"/>
    </row>
    <row r="11978" spans="6:16">
      <c r="F11978" s="76"/>
      <c r="G11978" s="117"/>
      <c r="I11978" s="81"/>
      <c r="L11978" s="117"/>
      <c r="P11978" s="81"/>
    </row>
    <row r="11979" spans="6:16">
      <c r="F11979" s="76"/>
      <c r="G11979" s="117"/>
      <c r="I11979" s="81"/>
      <c r="L11979" s="117"/>
      <c r="P11979" s="81"/>
    </row>
    <row r="11980" spans="6:16">
      <c r="F11980" s="76"/>
      <c r="G11980" s="117"/>
      <c r="I11980" s="81"/>
      <c r="L11980" s="117"/>
      <c r="P11980" s="81"/>
    </row>
    <row r="11981" spans="6:16">
      <c r="F11981" s="76"/>
      <c r="G11981" s="117"/>
      <c r="I11981" s="81"/>
      <c r="L11981" s="117"/>
      <c r="P11981" s="81"/>
    </row>
    <row r="11982" spans="6:16">
      <c r="F11982" s="76"/>
      <c r="G11982" s="117"/>
      <c r="I11982" s="81"/>
      <c r="L11982" s="117"/>
      <c r="P11982" s="81"/>
    </row>
    <row r="11983" spans="6:16">
      <c r="F11983" s="76"/>
      <c r="G11983" s="117"/>
      <c r="I11983" s="81"/>
      <c r="L11983" s="117"/>
      <c r="P11983" s="81"/>
    </row>
    <row r="11984" spans="6:16">
      <c r="F11984" s="76"/>
      <c r="G11984" s="117"/>
      <c r="I11984" s="81"/>
      <c r="L11984" s="117"/>
      <c r="P11984" s="81"/>
    </row>
    <row r="11985" spans="6:16">
      <c r="F11985" s="76"/>
      <c r="G11985" s="117"/>
      <c r="I11985" s="81"/>
      <c r="L11985" s="117"/>
      <c r="P11985" s="81"/>
    </row>
    <row r="11986" spans="6:16">
      <c r="F11986" s="76"/>
      <c r="G11986" s="117"/>
      <c r="I11986" s="81"/>
      <c r="L11986" s="117"/>
      <c r="P11986" s="81"/>
    </row>
    <row r="11987" spans="6:16">
      <c r="F11987" s="76"/>
      <c r="G11987" s="117"/>
      <c r="I11987" s="81"/>
      <c r="L11987" s="117"/>
      <c r="P11987" s="81"/>
    </row>
    <row r="11988" spans="6:16">
      <c r="F11988" s="76"/>
      <c r="G11988" s="117"/>
      <c r="I11988" s="81"/>
      <c r="L11988" s="117"/>
      <c r="P11988" s="81"/>
    </row>
    <row r="11989" spans="6:16">
      <c r="F11989" s="76"/>
      <c r="G11989" s="117"/>
      <c r="I11989" s="81"/>
      <c r="L11989" s="117"/>
      <c r="P11989" s="81"/>
    </row>
    <row r="11990" spans="6:16">
      <c r="F11990" s="76"/>
      <c r="G11990" s="117"/>
      <c r="I11990" s="81"/>
      <c r="L11990" s="117"/>
      <c r="P11990" s="81"/>
    </row>
    <row r="11991" spans="6:16">
      <c r="F11991" s="76"/>
      <c r="G11991" s="117"/>
      <c r="I11991" s="81"/>
      <c r="L11991" s="117"/>
      <c r="P11991" s="81"/>
    </row>
    <row r="11992" spans="6:16">
      <c r="F11992" s="76"/>
      <c r="G11992" s="117"/>
      <c r="I11992" s="81"/>
      <c r="L11992" s="117"/>
      <c r="P11992" s="81"/>
    </row>
    <row r="11993" spans="6:16">
      <c r="F11993" s="76"/>
      <c r="G11993" s="117"/>
      <c r="I11993" s="81"/>
      <c r="L11993" s="117"/>
      <c r="P11993" s="81"/>
    </row>
    <row r="11994" spans="6:16">
      <c r="F11994" s="76"/>
      <c r="G11994" s="117"/>
      <c r="I11994" s="81"/>
      <c r="L11994" s="117"/>
      <c r="P11994" s="81"/>
    </row>
    <row r="11995" spans="6:16">
      <c r="F11995" s="76"/>
      <c r="G11995" s="117"/>
      <c r="I11995" s="81"/>
      <c r="L11995" s="117"/>
      <c r="P11995" s="81"/>
    </row>
    <row r="11996" spans="6:16">
      <c r="F11996" s="76"/>
      <c r="G11996" s="117"/>
      <c r="I11996" s="81"/>
      <c r="L11996" s="117"/>
      <c r="P11996" s="81"/>
    </row>
    <row r="11997" spans="6:16">
      <c r="F11997" s="76"/>
      <c r="G11997" s="117"/>
      <c r="I11997" s="81"/>
      <c r="L11997" s="117"/>
      <c r="P11997" s="81"/>
    </row>
    <row r="11998" spans="6:16">
      <c r="F11998" s="76"/>
      <c r="G11998" s="117"/>
      <c r="I11998" s="81"/>
      <c r="L11998" s="117"/>
      <c r="P11998" s="81"/>
    </row>
    <row r="11999" spans="6:16">
      <c r="F11999" s="76"/>
      <c r="G11999" s="117"/>
      <c r="I11999" s="81"/>
      <c r="L11999" s="117"/>
      <c r="P11999" s="81"/>
    </row>
    <row r="12000" spans="6:16">
      <c r="F12000" s="76"/>
      <c r="G12000" s="117"/>
      <c r="I12000" s="81"/>
      <c r="L12000" s="117"/>
      <c r="P12000" s="81"/>
    </row>
    <row r="12001" spans="6:16">
      <c r="F12001" s="76"/>
      <c r="G12001" s="117"/>
      <c r="I12001" s="81"/>
      <c r="L12001" s="117"/>
      <c r="P12001" s="81"/>
    </row>
    <row r="12002" spans="6:16">
      <c r="F12002" s="76"/>
      <c r="G12002" s="117"/>
      <c r="I12002" s="81"/>
      <c r="L12002" s="117"/>
      <c r="P12002" s="81"/>
    </row>
    <row r="12003" spans="6:16">
      <c r="F12003" s="76"/>
      <c r="G12003" s="117"/>
      <c r="I12003" s="81"/>
      <c r="L12003" s="117"/>
      <c r="P12003" s="81"/>
    </row>
    <row r="12004" spans="6:16">
      <c r="F12004" s="76"/>
      <c r="G12004" s="117"/>
      <c r="I12004" s="81"/>
      <c r="L12004" s="117"/>
      <c r="P12004" s="81"/>
    </row>
    <row r="12005" spans="6:16">
      <c r="F12005" s="76"/>
      <c r="G12005" s="117"/>
      <c r="I12005" s="81"/>
      <c r="L12005" s="117"/>
      <c r="P12005" s="81"/>
    </row>
    <row r="12006" spans="6:16">
      <c r="F12006" s="76"/>
      <c r="G12006" s="117"/>
      <c r="I12006" s="81"/>
      <c r="L12006" s="117"/>
      <c r="P12006" s="81"/>
    </row>
    <row r="12007" spans="6:16">
      <c r="F12007" s="76"/>
      <c r="G12007" s="117"/>
      <c r="I12007" s="81"/>
      <c r="L12007" s="117"/>
      <c r="P12007" s="81"/>
    </row>
    <row r="12008" spans="6:16">
      <c r="F12008" s="76"/>
      <c r="G12008" s="117"/>
      <c r="I12008" s="81"/>
      <c r="L12008" s="117"/>
      <c r="P12008" s="81"/>
    </row>
    <row r="12009" spans="6:16">
      <c r="F12009" s="76"/>
      <c r="G12009" s="117"/>
      <c r="I12009" s="81"/>
      <c r="L12009" s="117"/>
      <c r="P12009" s="81"/>
    </row>
    <row r="12010" spans="6:16">
      <c r="F12010" s="76"/>
      <c r="G12010" s="117"/>
      <c r="I12010" s="81"/>
      <c r="L12010" s="117"/>
      <c r="P12010" s="81"/>
    </row>
    <row r="12011" spans="6:16">
      <c r="F12011" s="76"/>
      <c r="G12011" s="117"/>
      <c r="I12011" s="81"/>
      <c r="L12011" s="117"/>
      <c r="P12011" s="81"/>
    </row>
    <row r="12012" spans="6:16">
      <c r="F12012" s="76"/>
      <c r="G12012" s="117"/>
      <c r="I12012" s="81"/>
      <c r="L12012" s="117"/>
      <c r="P12012" s="81"/>
    </row>
    <row r="12013" spans="6:16">
      <c r="F12013" s="76"/>
      <c r="G12013" s="117"/>
      <c r="I12013" s="81"/>
      <c r="L12013" s="117"/>
      <c r="P12013" s="81"/>
    </row>
    <row r="12014" spans="6:16">
      <c r="F12014" s="76"/>
      <c r="G12014" s="117"/>
      <c r="I12014" s="81"/>
      <c r="L12014" s="117"/>
      <c r="P12014" s="81"/>
    </row>
    <row r="12015" spans="6:16">
      <c r="F12015" s="76"/>
      <c r="G12015" s="117"/>
      <c r="I12015" s="81"/>
      <c r="L12015" s="117"/>
      <c r="P12015" s="81"/>
    </row>
    <row r="12016" spans="6:16">
      <c r="F12016" s="76"/>
      <c r="G12016" s="117"/>
      <c r="I12016" s="81"/>
      <c r="L12016" s="117"/>
      <c r="P12016" s="81"/>
    </row>
    <row r="12017" spans="6:16">
      <c r="F12017" s="76"/>
      <c r="G12017" s="117"/>
      <c r="I12017" s="81"/>
      <c r="L12017" s="117"/>
      <c r="P12017" s="81"/>
    </row>
    <row r="12018" spans="6:16">
      <c r="F12018" s="76"/>
      <c r="G12018" s="117"/>
      <c r="I12018" s="81"/>
      <c r="L12018" s="117"/>
      <c r="P12018" s="81"/>
    </row>
    <row r="12019" spans="6:16">
      <c r="F12019" s="76"/>
      <c r="G12019" s="117"/>
      <c r="I12019" s="81"/>
      <c r="L12019" s="117"/>
      <c r="P12019" s="81"/>
    </row>
    <row r="12020" spans="6:16">
      <c r="F12020" s="76"/>
      <c r="G12020" s="117"/>
      <c r="I12020" s="81"/>
      <c r="L12020" s="117"/>
      <c r="P12020" s="81"/>
    </row>
    <row r="12021" spans="6:16">
      <c r="F12021" s="76"/>
      <c r="G12021" s="117"/>
      <c r="I12021" s="81"/>
      <c r="L12021" s="117"/>
      <c r="P12021" s="81"/>
    </row>
    <row r="12022" spans="6:16">
      <c r="F12022" s="76"/>
      <c r="G12022" s="117"/>
      <c r="I12022" s="81"/>
      <c r="L12022" s="117"/>
      <c r="P12022" s="81"/>
    </row>
    <row r="12023" spans="6:16">
      <c r="F12023" s="76"/>
      <c r="G12023" s="117"/>
      <c r="I12023" s="81"/>
      <c r="L12023" s="117"/>
      <c r="P12023" s="81"/>
    </row>
    <row r="12024" spans="6:16">
      <c r="F12024" s="76"/>
      <c r="G12024" s="117"/>
      <c r="I12024" s="81"/>
      <c r="L12024" s="117"/>
      <c r="P12024" s="81"/>
    </row>
    <row r="12025" spans="6:16">
      <c r="F12025" s="76"/>
      <c r="G12025" s="117"/>
      <c r="I12025" s="81"/>
      <c r="L12025" s="117"/>
      <c r="P12025" s="81"/>
    </row>
    <row r="12026" spans="6:16">
      <c r="F12026" s="76"/>
      <c r="G12026" s="117"/>
      <c r="I12026" s="81"/>
      <c r="L12026" s="117"/>
      <c r="P12026" s="81"/>
    </row>
    <row r="12027" spans="6:16">
      <c r="F12027" s="76"/>
      <c r="G12027" s="117"/>
      <c r="I12027" s="81"/>
      <c r="L12027" s="117"/>
      <c r="P12027" s="81"/>
    </row>
    <row r="12028" spans="6:16">
      <c r="F12028" s="76"/>
      <c r="G12028" s="117"/>
      <c r="I12028" s="81"/>
      <c r="L12028" s="117"/>
      <c r="P12028" s="81"/>
    </row>
    <row r="12029" spans="6:16">
      <c r="F12029" s="76"/>
      <c r="G12029" s="117"/>
      <c r="I12029" s="81"/>
      <c r="L12029" s="117"/>
      <c r="P12029" s="81"/>
    </row>
    <row r="12030" spans="6:16">
      <c r="F12030" s="76"/>
      <c r="G12030" s="117"/>
      <c r="I12030" s="81"/>
      <c r="L12030" s="117"/>
      <c r="P12030" s="81"/>
    </row>
    <row r="12031" spans="6:16">
      <c r="F12031" s="76"/>
      <c r="G12031" s="117"/>
      <c r="I12031" s="81"/>
      <c r="L12031" s="117"/>
      <c r="P12031" s="81"/>
    </row>
    <row r="12032" spans="6:16">
      <c r="F12032" s="76"/>
      <c r="G12032" s="117"/>
      <c r="I12032" s="81"/>
      <c r="L12032" s="117"/>
      <c r="P12032" s="81"/>
    </row>
    <row r="12033" spans="6:16">
      <c r="F12033" s="76"/>
      <c r="G12033" s="117"/>
      <c r="I12033" s="81"/>
      <c r="L12033" s="117"/>
      <c r="P12033" s="81"/>
    </row>
    <row r="12034" spans="6:16">
      <c r="F12034" s="76"/>
      <c r="G12034" s="117"/>
      <c r="I12034" s="81"/>
      <c r="L12034" s="117"/>
      <c r="P12034" s="81"/>
    </row>
    <row r="12035" spans="6:16">
      <c r="F12035" s="76"/>
      <c r="G12035" s="117"/>
      <c r="I12035" s="81"/>
      <c r="L12035" s="117"/>
      <c r="P12035" s="81"/>
    </row>
    <row r="12036" spans="6:16">
      <c r="F12036" s="76"/>
      <c r="G12036" s="117"/>
      <c r="I12036" s="81"/>
      <c r="L12036" s="117"/>
      <c r="P12036" s="81"/>
    </row>
    <row r="12037" spans="6:16">
      <c r="F12037" s="76"/>
      <c r="G12037" s="117"/>
      <c r="I12037" s="81"/>
      <c r="L12037" s="117"/>
      <c r="P12037" s="81"/>
    </row>
    <row r="12038" spans="6:16">
      <c r="F12038" s="76"/>
      <c r="G12038" s="117"/>
      <c r="I12038" s="81"/>
      <c r="L12038" s="117"/>
      <c r="P12038" s="81"/>
    </row>
    <row r="12039" spans="6:16">
      <c r="F12039" s="76"/>
      <c r="G12039" s="117"/>
      <c r="I12039" s="81"/>
      <c r="L12039" s="117"/>
      <c r="P12039" s="81"/>
    </row>
    <row r="12040" spans="6:16">
      <c r="F12040" s="76"/>
      <c r="G12040" s="117"/>
      <c r="I12040" s="81"/>
      <c r="L12040" s="117"/>
      <c r="P12040" s="81"/>
    </row>
    <row r="12041" spans="6:16">
      <c r="F12041" s="76"/>
      <c r="G12041" s="117"/>
      <c r="I12041" s="81"/>
      <c r="L12041" s="117"/>
      <c r="P12041" s="81"/>
    </row>
    <row r="12042" spans="6:16">
      <c r="F12042" s="76"/>
      <c r="G12042" s="117"/>
      <c r="I12042" s="81"/>
      <c r="L12042" s="117"/>
      <c r="P12042" s="81"/>
    </row>
    <row r="12043" spans="6:16">
      <c r="F12043" s="76"/>
      <c r="G12043" s="117"/>
      <c r="I12043" s="81"/>
      <c r="L12043" s="117"/>
      <c r="P12043" s="81"/>
    </row>
    <row r="12044" spans="6:16">
      <c r="F12044" s="76"/>
      <c r="G12044" s="117"/>
      <c r="I12044" s="81"/>
      <c r="L12044" s="117"/>
      <c r="P12044" s="81"/>
    </row>
    <row r="12045" spans="6:16">
      <c r="F12045" s="76"/>
      <c r="G12045" s="117"/>
      <c r="I12045" s="81"/>
      <c r="L12045" s="117"/>
      <c r="P12045" s="81"/>
    </row>
    <row r="12046" spans="6:16">
      <c r="F12046" s="76"/>
      <c r="G12046" s="117"/>
      <c r="I12046" s="81"/>
      <c r="L12046" s="117"/>
      <c r="P12046" s="81"/>
    </row>
    <row r="12047" spans="6:16">
      <c r="F12047" s="76"/>
      <c r="G12047" s="117"/>
      <c r="I12047" s="81"/>
      <c r="L12047" s="117"/>
      <c r="P12047" s="81"/>
    </row>
    <row r="12048" spans="6:16">
      <c r="F12048" s="76"/>
      <c r="G12048" s="117"/>
      <c r="I12048" s="81"/>
      <c r="L12048" s="117"/>
      <c r="P12048" s="81"/>
    </row>
    <row r="12049" spans="6:16">
      <c r="F12049" s="76"/>
      <c r="G12049" s="117"/>
      <c r="I12049" s="81"/>
      <c r="L12049" s="117"/>
      <c r="P12049" s="81"/>
    </row>
    <row r="12050" spans="6:16">
      <c r="F12050" s="76"/>
      <c r="G12050" s="117"/>
      <c r="I12050" s="81"/>
      <c r="L12050" s="117"/>
      <c r="P12050" s="81"/>
    </row>
    <row r="12051" spans="6:16">
      <c r="F12051" s="76"/>
      <c r="G12051" s="117"/>
      <c r="I12051" s="81"/>
      <c r="L12051" s="117"/>
      <c r="P12051" s="81"/>
    </row>
    <row r="12052" spans="6:16">
      <c r="F12052" s="76"/>
      <c r="G12052" s="117"/>
      <c r="I12052" s="81"/>
      <c r="L12052" s="117"/>
      <c r="P12052" s="81"/>
    </row>
    <row r="12053" spans="6:16">
      <c r="F12053" s="76"/>
      <c r="G12053" s="117"/>
      <c r="I12053" s="81"/>
      <c r="L12053" s="117"/>
      <c r="P12053" s="81"/>
    </row>
    <row r="12054" spans="6:16">
      <c r="F12054" s="76"/>
      <c r="G12054" s="117"/>
      <c r="I12054" s="81"/>
      <c r="L12054" s="117"/>
      <c r="P12054" s="81"/>
    </row>
    <row r="12055" spans="6:16">
      <c r="F12055" s="76"/>
      <c r="G12055" s="117"/>
      <c r="I12055" s="81"/>
      <c r="L12055" s="117"/>
      <c r="P12055" s="81"/>
    </row>
    <row r="12056" spans="6:16">
      <c r="F12056" s="76"/>
      <c r="G12056" s="117"/>
      <c r="I12056" s="81"/>
      <c r="L12056" s="117"/>
      <c r="P12056" s="81"/>
    </row>
    <row r="12057" spans="6:16">
      <c r="F12057" s="76"/>
      <c r="G12057" s="117"/>
      <c r="I12057" s="81"/>
      <c r="L12057" s="117"/>
      <c r="P12057" s="81"/>
    </row>
    <row r="12058" spans="6:16">
      <c r="F12058" s="76"/>
      <c r="G12058" s="117"/>
      <c r="I12058" s="81"/>
      <c r="L12058" s="117"/>
      <c r="P12058" s="81"/>
    </row>
    <row r="12059" spans="6:16">
      <c r="F12059" s="76"/>
      <c r="G12059" s="117"/>
      <c r="I12059" s="81"/>
      <c r="L12059" s="117"/>
      <c r="P12059" s="81"/>
    </row>
    <row r="12060" spans="6:16">
      <c r="F12060" s="76"/>
      <c r="G12060" s="117"/>
      <c r="I12060" s="81"/>
      <c r="L12060" s="117"/>
      <c r="P12060" s="81"/>
    </row>
    <row r="12061" spans="6:16">
      <c r="F12061" s="76"/>
      <c r="G12061" s="117"/>
      <c r="I12061" s="81"/>
      <c r="L12061" s="117"/>
      <c r="P12061" s="81"/>
    </row>
    <row r="12062" spans="6:16">
      <c r="F12062" s="76"/>
      <c r="G12062" s="117"/>
      <c r="I12062" s="81"/>
      <c r="L12062" s="117"/>
      <c r="P12062" s="81"/>
    </row>
    <row r="12063" spans="6:16">
      <c r="F12063" s="76"/>
      <c r="G12063" s="117"/>
      <c r="I12063" s="81"/>
      <c r="L12063" s="117"/>
      <c r="P12063" s="81"/>
    </row>
    <row r="12064" spans="6:16">
      <c r="F12064" s="76"/>
      <c r="G12064" s="117"/>
      <c r="I12064" s="81"/>
      <c r="L12064" s="117"/>
      <c r="P12064" s="81"/>
    </row>
    <row r="12065" spans="6:16">
      <c r="F12065" s="76"/>
      <c r="G12065" s="117"/>
      <c r="I12065" s="81"/>
      <c r="L12065" s="117"/>
      <c r="P12065" s="81"/>
    </row>
    <row r="12066" spans="6:16">
      <c r="F12066" s="76"/>
      <c r="G12066" s="117"/>
      <c r="I12066" s="81"/>
      <c r="L12066" s="117"/>
      <c r="P12066" s="81"/>
    </row>
    <row r="12067" spans="6:16">
      <c r="F12067" s="76"/>
      <c r="G12067" s="117"/>
      <c r="I12067" s="81"/>
      <c r="L12067" s="117"/>
      <c r="P12067" s="81"/>
    </row>
    <row r="12068" spans="6:16">
      <c r="F12068" s="76"/>
      <c r="G12068" s="117"/>
      <c r="I12068" s="81"/>
      <c r="L12068" s="117"/>
      <c r="P12068" s="81"/>
    </row>
    <row r="12069" spans="6:16">
      <c r="F12069" s="76"/>
      <c r="G12069" s="117"/>
      <c r="I12069" s="81"/>
      <c r="L12069" s="117"/>
      <c r="P12069" s="81"/>
    </row>
    <row r="12070" spans="6:16">
      <c r="F12070" s="76"/>
      <c r="G12070" s="117"/>
      <c r="I12070" s="81"/>
      <c r="L12070" s="117"/>
      <c r="P12070" s="81"/>
    </row>
    <row r="12071" spans="6:16">
      <c r="F12071" s="76"/>
      <c r="G12071" s="117"/>
      <c r="I12071" s="81"/>
      <c r="L12071" s="117"/>
      <c r="P12071" s="81"/>
    </row>
    <row r="12072" spans="6:16">
      <c r="F12072" s="76"/>
      <c r="G12072" s="117"/>
      <c r="I12072" s="81"/>
      <c r="L12072" s="117"/>
      <c r="P12072" s="81"/>
    </row>
    <row r="12073" spans="6:16">
      <c r="F12073" s="76"/>
      <c r="G12073" s="117"/>
      <c r="I12073" s="81"/>
      <c r="L12073" s="117"/>
      <c r="P12073" s="81"/>
    </row>
    <row r="12074" spans="6:16">
      <c r="F12074" s="76"/>
      <c r="G12074" s="117"/>
      <c r="I12074" s="81"/>
      <c r="L12074" s="117"/>
      <c r="P12074" s="81"/>
    </row>
    <row r="12075" spans="6:16">
      <c r="F12075" s="76"/>
      <c r="G12075" s="117"/>
      <c r="I12075" s="81"/>
      <c r="L12075" s="117"/>
      <c r="P12075" s="81"/>
    </row>
    <row r="12076" spans="6:16">
      <c r="F12076" s="76"/>
      <c r="G12076" s="117"/>
      <c r="I12076" s="81"/>
      <c r="L12076" s="117"/>
      <c r="P12076" s="81"/>
    </row>
    <row r="12077" spans="6:16">
      <c r="F12077" s="76"/>
      <c r="G12077" s="117"/>
      <c r="I12077" s="81"/>
      <c r="L12077" s="117"/>
      <c r="P12077" s="81"/>
    </row>
    <row r="12078" spans="6:16">
      <c r="F12078" s="76"/>
      <c r="G12078" s="117"/>
      <c r="I12078" s="81"/>
      <c r="L12078" s="117"/>
      <c r="P12078" s="81"/>
    </row>
    <row r="12079" spans="6:16">
      <c r="F12079" s="76"/>
      <c r="G12079" s="117"/>
      <c r="I12079" s="81"/>
      <c r="L12079" s="117"/>
      <c r="P12079" s="81"/>
    </row>
    <row r="12080" spans="6:16">
      <c r="F12080" s="76"/>
      <c r="G12080" s="117"/>
      <c r="I12080" s="81"/>
      <c r="L12080" s="117"/>
      <c r="P12080" s="81"/>
    </row>
    <row r="12081" spans="6:16">
      <c r="F12081" s="76"/>
      <c r="G12081" s="117"/>
      <c r="I12081" s="81"/>
      <c r="L12081" s="117"/>
      <c r="P12081" s="81"/>
    </row>
    <row r="12082" spans="6:16">
      <c r="F12082" s="76"/>
      <c r="G12082" s="117"/>
      <c r="I12082" s="81"/>
      <c r="L12082" s="117"/>
      <c r="P12082" s="81"/>
    </row>
    <row r="12083" spans="6:16">
      <c r="F12083" s="76"/>
      <c r="G12083" s="117"/>
      <c r="I12083" s="81"/>
      <c r="L12083" s="117"/>
      <c r="P12083" s="81"/>
    </row>
    <row r="12084" spans="6:16">
      <c r="F12084" s="76"/>
      <c r="G12084" s="117"/>
      <c r="I12084" s="81"/>
      <c r="L12084" s="117"/>
      <c r="P12084" s="81"/>
    </row>
    <row r="12085" spans="6:16">
      <c r="F12085" s="76"/>
      <c r="G12085" s="117"/>
      <c r="I12085" s="81"/>
      <c r="L12085" s="117"/>
      <c r="P12085" s="81"/>
    </row>
    <row r="12086" spans="6:16">
      <c r="F12086" s="76"/>
      <c r="G12086" s="117"/>
      <c r="I12086" s="81"/>
      <c r="L12086" s="117"/>
      <c r="P12086" s="81"/>
    </row>
    <row r="12087" spans="6:16">
      <c r="F12087" s="76"/>
      <c r="G12087" s="117"/>
      <c r="I12087" s="81"/>
      <c r="L12087" s="117"/>
      <c r="P12087" s="81"/>
    </row>
    <row r="12088" spans="6:16">
      <c r="F12088" s="76"/>
      <c r="G12088" s="117"/>
      <c r="I12088" s="81"/>
      <c r="L12088" s="117"/>
      <c r="P12088" s="81"/>
    </row>
    <row r="12089" spans="6:16">
      <c r="F12089" s="76"/>
      <c r="G12089" s="117"/>
      <c r="I12089" s="81"/>
      <c r="L12089" s="117"/>
      <c r="P12089" s="81"/>
    </row>
    <row r="12090" spans="6:16">
      <c r="F12090" s="76"/>
      <c r="G12090" s="117"/>
      <c r="I12090" s="81"/>
      <c r="L12090" s="117"/>
      <c r="P12090" s="81"/>
    </row>
    <row r="12091" spans="6:16">
      <c r="F12091" s="76"/>
      <c r="G12091" s="117"/>
      <c r="I12091" s="81"/>
      <c r="L12091" s="117"/>
      <c r="P12091" s="81"/>
    </row>
    <row r="12092" spans="6:16">
      <c r="F12092" s="76"/>
      <c r="G12092" s="117"/>
      <c r="I12092" s="81"/>
      <c r="L12092" s="117"/>
      <c r="P12092" s="81"/>
    </row>
    <row r="12093" spans="6:16">
      <c r="F12093" s="76"/>
      <c r="G12093" s="117"/>
      <c r="I12093" s="81"/>
      <c r="L12093" s="117"/>
      <c r="P12093" s="81"/>
    </row>
    <row r="12094" spans="6:16">
      <c r="F12094" s="76"/>
      <c r="G12094" s="117"/>
      <c r="I12094" s="81"/>
      <c r="L12094" s="117"/>
      <c r="P12094" s="81"/>
    </row>
    <row r="12095" spans="6:16">
      <c r="F12095" s="76"/>
      <c r="G12095" s="117"/>
      <c r="I12095" s="81"/>
      <c r="L12095" s="117"/>
      <c r="P12095" s="81"/>
    </row>
    <row r="12096" spans="6:16">
      <c r="F12096" s="76"/>
      <c r="G12096" s="117"/>
      <c r="I12096" s="81"/>
      <c r="L12096" s="117"/>
      <c r="P12096" s="81"/>
    </row>
    <row r="12097" spans="6:16">
      <c r="F12097" s="76"/>
      <c r="G12097" s="117"/>
      <c r="I12097" s="81"/>
      <c r="L12097" s="117"/>
      <c r="P12097" s="81"/>
    </row>
    <row r="12098" spans="6:16">
      <c r="F12098" s="76"/>
      <c r="G12098" s="117"/>
      <c r="I12098" s="81"/>
      <c r="L12098" s="117"/>
      <c r="P12098" s="81"/>
    </row>
    <row r="12099" spans="6:16">
      <c r="F12099" s="76"/>
      <c r="G12099" s="117"/>
      <c r="I12099" s="81"/>
      <c r="L12099" s="117"/>
      <c r="P12099" s="81"/>
    </row>
    <row r="12100" spans="6:16">
      <c r="F12100" s="76"/>
      <c r="G12100" s="117"/>
      <c r="I12100" s="81"/>
      <c r="L12100" s="117"/>
      <c r="P12100" s="81"/>
    </row>
    <row r="12101" spans="6:16">
      <c r="F12101" s="76"/>
      <c r="G12101" s="117"/>
      <c r="I12101" s="81"/>
      <c r="L12101" s="117"/>
      <c r="P12101" s="81"/>
    </row>
    <row r="12102" spans="6:16">
      <c r="F12102" s="76"/>
      <c r="G12102" s="117"/>
      <c r="I12102" s="81"/>
      <c r="L12102" s="117"/>
      <c r="P12102" s="81"/>
    </row>
    <row r="12103" spans="6:16">
      <c r="F12103" s="76"/>
      <c r="G12103" s="117"/>
      <c r="I12103" s="81"/>
      <c r="L12103" s="117"/>
      <c r="P12103" s="81"/>
    </row>
    <row r="12104" spans="6:16">
      <c r="F12104" s="76"/>
      <c r="G12104" s="117"/>
      <c r="I12104" s="81"/>
      <c r="L12104" s="117"/>
      <c r="P12104" s="81"/>
    </row>
    <row r="12105" spans="6:16">
      <c r="F12105" s="76"/>
      <c r="G12105" s="117"/>
      <c r="I12105" s="81"/>
      <c r="L12105" s="117"/>
      <c r="P12105" s="81"/>
    </row>
    <row r="12106" spans="6:16">
      <c r="F12106" s="76"/>
      <c r="G12106" s="117"/>
      <c r="I12106" s="81"/>
      <c r="L12106" s="117"/>
      <c r="P12106" s="81"/>
    </row>
    <row r="12107" spans="6:16">
      <c r="F12107" s="76"/>
      <c r="G12107" s="117"/>
      <c r="I12107" s="81"/>
      <c r="L12107" s="117"/>
      <c r="P12107" s="81"/>
    </row>
    <row r="12108" spans="6:16">
      <c r="F12108" s="76"/>
      <c r="G12108" s="117"/>
      <c r="I12108" s="81"/>
      <c r="L12108" s="117"/>
      <c r="P12108" s="81"/>
    </row>
    <row r="12109" spans="6:16">
      <c r="F12109" s="76"/>
      <c r="G12109" s="117"/>
      <c r="I12109" s="81"/>
      <c r="L12109" s="117"/>
      <c r="P12109" s="81"/>
    </row>
    <row r="12110" spans="6:16">
      <c r="F12110" s="76"/>
      <c r="G12110" s="117"/>
      <c r="I12110" s="81"/>
      <c r="L12110" s="117"/>
      <c r="P12110" s="81"/>
    </row>
    <row r="12111" spans="6:16">
      <c r="F12111" s="76"/>
      <c r="G12111" s="117"/>
      <c r="I12111" s="81"/>
      <c r="L12111" s="117"/>
      <c r="P12111" s="81"/>
    </row>
    <row r="12112" spans="6:16">
      <c r="F12112" s="76"/>
      <c r="G12112" s="117"/>
      <c r="I12112" s="81"/>
      <c r="L12112" s="117"/>
      <c r="P12112" s="81"/>
    </row>
    <row r="12113" spans="6:16">
      <c r="F12113" s="76"/>
      <c r="G12113" s="117"/>
      <c r="I12113" s="81"/>
      <c r="L12113" s="117"/>
      <c r="P12113" s="81"/>
    </row>
    <row r="12114" spans="6:16">
      <c r="F12114" s="76"/>
      <c r="G12114" s="117"/>
      <c r="I12114" s="81"/>
      <c r="L12114" s="117"/>
      <c r="P12114" s="81"/>
    </row>
    <row r="12115" spans="6:16">
      <c r="F12115" s="76"/>
      <c r="G12115" s="117"/>
      <c r="I12115" s="81"/>
      <c r="L12115" s="117"/>
      <c r="P12115" s="81"/>
    </row>
    <row r="12116" spans="6:16">
      <c r="F12116" s="76"/>
      <c r="G12116" s="117"/>
      <c r="I12116" s="81"/>
      <c r="L12116" s="117"/>
      <c r="P12116" s="81"/>
    </row>
    <row r="12117" spans="6:16">
      <c r="F12117" s="76"/>
      <c r="G12117" s="117"/>
      <c r="I12117" s="81"/>
      <c r="L12117" s="117"/>
      <c r="P12117" s="81"/>
    </row>
    <row r="12118" spans="6:16">
      <c r="F12118" s="76"/>
      <c r="G12118" s="117"/>
      <c r="I12118" s="81"/>
      <c r="L12118" s="117"/>
      <c r="P12118" s="81"/>
    </row>
    <row r="12119" spans="6:16">
      <c r="F12119" s="76"/>
      <c r="G12119" s="117"/>
      <c r="I12119" s="81"/>
      <c r="L12119" s="117"/>
      <c r="P12119" s="81"/>
    </row>
    <row r="12120" spans="6:16">
      <c r="F12120" s="76"/>
      <c r="G12120" s="117"/>
      <c r="I12120" s="81"/>
      <c r="L12120" s="117"/>
      <c r="P12120" s="81"/>
    </row>
    <row r="12121" spans="6:16">
      <c r="F12121" s="76"/>
      <c r="G12121" s="117"/>
      <c r="I12121" s="81"/>
      <c r="L12121" s="117"/>
      <c r="P12121" s="81"/>
    </row>
    <row r="12122" spans="6:16">
      <c r="F12122" s="76"/>
      <c r="G12122" s="117"/>
      <c r="I12122" s="81"/>
      <c r="L12122" s="117"/>
      <c r="P12122" s="81"/>
    </row>
    <row r="12123" spans="6:16">
      <c r="F12123" s="76"/>
      <c r="G12123" s="117"/>
      <c r="I12123" s="81"/>
      <c r="L12123" s="117"/>
      <c r="P12123" s="81"/>
    </row>
    <row r="12124" spans="6:16">
      <c r="F12124" s="76"/>
      <c r="G12124" s="117"/>
      <c r="I12124" s="81"/>
      <c r="L12124" s="117"/>
      <c r="P12124" s="81"/>
    </row>
    <row r="12125" spans="6:16">
      <c r="F12125" s="76"/>
      <c r="G12125" s="117"/>
      <c r="I12125" s="81"/>
      <c r="L12125" s="117"/>
      <c r="P12125" s="81"/>
    </row>
    <row r="12126" spans="6:16">
      <c r="F12126" s="76"/>
      <c r="G12126" s="117"/>
      <c r="I12126" s="81"/>
      <c r="L12126" s="117"/>
      <c r="P12126" s="81"/>
    </row>
    <row r="12127" spans="6:16">
      <c r="F12127" s="76"/>
      <c r="G12127" s="117"/>
      <c r="I12127" s="81"/>
      <c r="L12127" s="117"/>
      <c r="P12127" s="81"/>
    </row>
    <row r="12128" spans="6:16">
      <c r="F12128" s="76"/>
      <c r="G12128" s="117"/>
      <c r="I12128" s="81"/>
      <c r="L12128" s="117"/>
      <c r="P12128" s="81"/>
    </row>
    <row r="12129" spans="6:16">
      <c r="F12129" s="76"/>
      <c r="G12129" s="117"/>
      <c r="I12129" s="81"/>
      <c r="L12129" s="117"/>
      <c r="P12129" s="81"/>
    </row>
    <row r="12130" spans="6:16">
      <c r="F12130" s="76"/>
      <c r="G12130" s="117"/>
      <c r="I12130" s="81"/>
      <c r="L12130" s="117"/>
      <c r="P12130" s="81"/>
    </row>
    <row r="12131" spans="6:16">
      <c r="F12131" s="76"/>
      <c r="G12131" s="117"/>
      <c r="I12131" s="81"/>
      <c r="L12131" s="117"/>
      <c r="P12131" s="81"/>
    </row>
    <row r="12132" spans="6:16">
      <c r="F12132" s="76"/>
      <c r="G12132" s="117"/>
      <c r="I12132" s="81"/>
      <c r="L12132" s="117"/>
      <c r="P12132" s="81"/>
    </row>
    <row r="12133" spans="6:16">
      <c r="F12133" s="76"/>
      <c r="G12133" s="117"/>
      <c r="I12133" s="81"/>
      <c r="L12133" s="117"/>
      <c r="P12133" s="81"/>
    </row>
    <row r="12134" spans="6:16">
      <c r="F12134" s="76"/>
      <c r="G12134" s="117"/>
      <c r="I12134" s="81"/>
      <c r="L12134" s="117"/>
      <c r="P12134" s="81"/>
    </row>
    <row r="12135" spans="6:16">
      <c r="F12135" s="76"/>
      <c r="G12135" s="117"/>
      <c r="I12135" s="81"/>
      <c r="L12135" s="117"/>
      <c r="P12135" s="81"/>
    </row>
    <row r="12136" spans="6:16">
      <c r="F12136" s="76"/>
      <c r="G12136" s="117"/>
      <c r="I12136" s="81"/>
      <c r="L12136" s="117"/>
      <c r="P12136" s="81"/>
    </row>
    <row r="12137" spans="6:16">
      <c r="F12137" s="76"/>
      <c r="G12137" s="117"/>
      <c r="I12137" s="81"/>
      <c r="L12137" s="117"/>
      <c r="P12137" s="81"/>
    </row>
    <row r="12138" spans="6:16">
      <c r="F12138" s="76"/>
      <c r="G12138" s="117"/>
      <c r="I12138" s="81"/>
      <c r="L12138" s="117"/>
      <c r="P12138" s="81"/>
    </row>
    <row r="12139" spans="6:16">
      <c r="F12139" s="76"/>
      <c r="G12139" s="117"/>
      <c r="I12139" s="81"/>
      <c r="L12139" s="117"/>
      <c r="P12139" s="81"/>
    </row>
    <row r="12140" spans="6:16">
      <c r="F12140" s="76"/>
      <c r="G12140" s="117"/>
      <c r="I12140" s="81"/>
      <c r="L12140" s="117"/>
      <c r="P12140" s="81"/>
    </row>
    <row r="12141" spans="6:16">
      <c r="F12141" s="76"/>
      <c r="G12141" s="117"/>
      <c r="I12141" s="81"/>
      <c r="L12141" s="117"/>
      <c r="P12141" s="81"/>
    </row>
    <row r="12142" spans="6:16">
      <c r="F12142" s="76"/>
      <c r="G12142" s="117"/>
      <c r="I12142" s="81"/>
      <c r="L12142" s="117"/>
      <c r="P12142" s="81"/>
    </row>
    <row r="12143" spans="6:16">
      <c r="F12143" s="76"/>
      <c r="G12143" s="117"/>
      <c r="I12143" s="81"/>
      <c r="L12143" s="117"/>
      <c r="P12143" s="81"/>
    </row>
    <row r="12144" spans="6:16">
      <c r="F12144" s="76"/>
      <c r="G12144" s="117"/>
      <c r="I12144" s="81"/>
      <c r="L12144" s="117"/>
      <c r="P12144" s="81"/>
    </row>
    <row r="12145" spans="6:16">
      <c r="F12145" s="76"/>
      <c r="G12145" s="117"/>
      <c r="I12145" s="81"/>
      <c r="L12145" s="117"/>
      <c r="P12145" s="81"/>
    </row>
    <row r="12146" spans="6:16">
      <c r="F12146" s="76"/>
      <c r="G12146" s="117"/>
      <c r="I12146" s="81"/>
      <c r="L12146" s="117"/>
      <c r="P12146" s="81"/>
    </row>
    <row r="12147" spans="6:16">
      <c r="F12147" s="76"/>
      <c r="G12147" s="117"/>
      <c r="I12147" s="81"/>
      <c r="L12147" s="117"/>
      <c r="P12147" s="81"/>
    </row>
    <row r="12148" spans="6:16">
      <c r="F12148" s="76"/>
      <c r="G12148" s="117"/>
      <c r="I12148" s="81"/>
      <c r="L12148" s="117"/>
      <c r="P12148" s="81"/>
    </row>
    <row r="12149" spans="6:16">
      <c r="F12149" s="76"/>
      <c r="G12149" s="117"/>
      <c r="I12149" s="81"/>
      <c r="L12149" s="117"/>
      <c r="P12149" s="81"/>
    </row>
    <row r="12150" spans="6:16">
      <c r="F12150" s="76"/>
      <c r="G12150" s="117"/>
      <c r="I12150" s="81"/>
      <c r="L12150" s="117"/>
      <c r="P12150" s="81"/>
    </row>
    <row r="12151" spans="6:16">
      <c r="F12151" s="76"/>
      <c r="G12151" s="117"/>
      <c r="I12151" s="81"/>
      <c r="L12151" s="117"/>
      <c r="P12151" s="81"/>
    </row>
    <row r="12152" spans="6:16">
      <c r="F12152" s="76"/>
      <c r="G12152" s="117"/>
      <c r="I12152" s="81"/>
      <c r="L12152" s="117"/>
      <c r="P12152" s="81"/>
    </row>
    <row r="12153" spans="6:16">
      <c r="F12153" s="76"/>
      <c r="G12153" s="117"/>
      <c r="I12153" s="81"/>
      <c r="L12153" s="117"/>
      <c r="P12153" s="81"/>
    </row>
    <row r="12154" spans="6:16">
      <c r="F12154" s="76"/>
      <c r="G12154" s="117"/>
      <c r="I12154" s="81"/>
      <c r="L12154" s="117"/>
      <c r="P12154" s="81"/>
    </row>
    <row r="12155" spans="6:16">
      <c r="F12155" s="76"/>
      <c r="G12155" s="117"/>
      <c r="I12155" s="81"/>
      <c r="L12155" s="117"/>
      <c r="P12155" s="81"/>
    </row>
    <row r="12156" spans="6:16">
      <c r="F12156" s="76"/>
      <c r="G12156" s="117"/>
      <c r="I12156" s="81"/>
      <c r="L12156" s="117"/>
      <c r="P12156" s="81"/>
    </row>
    <row r="12157" spans="6:16">
      <c r="F12157" s="76"/>
      <c r="G12157" s="117"/>
      <c r="I12157" s="81"/>
      <c r="L12157" s="117"/>
      <c r="P12157" s="81"/>
    </row>
    <row r="12158" spans="6:16">
      <c r="F12158" s="76"/>
      <c r="G12158" s="117"/>
      <c r="I12158" s="81"/>
      <c r="L12158" s="117"/>
      <c r="P12158" s="81"/>
    </row>
    <row r="12159" spans="6:16">
      <c r="F12159" s="76"/>
      <c r="G12159" s="117"/>
      <c r="I12159" s="81"/>
      <c r="L12159" s="117"/>
      <c r="P12159" s="81"/>
    </row>
    <row r="12160" spans="6:16">
      <c r="F12160" s="76"/>
      <c r="G12160" s="117"/>
      <c r="I12160" s="81"/>
      <c r="L12160" s="117"/>
      <c r="P12160" s="81"/>
    </row>
    <row r="12161" spans="6:16">
      <c r="F12161" s="76"/>
      <c r="G12161" s="117"/>
      <c r="I12161" s="81"/>
      <c r="L12161" s="117"/>
      <c r="P12161" s="81"/>
    </row>
    <row r="12162" spans="6:16">
      <c r="F12162" s="76"/>
      <c r="G12162" s="117"/>
      <c r="I12162" s="81"/>
      <c r="L12162" s="117"/>
      <c r="P12162" s="81"/>
    </row>
    <row r="12163" spans="6:16">
      <c r="F12163" s="76"/>
      <c r="G12163" s="117"/>
      <c r="I12163" s="81"/>
      <c r="L12163" s="117"/>
      <c r="P12163" s="81"/>
    </row>
    <row r="12164" spans="6:16">
      <c r="F12164" s="76"/>
      <c r="G12164" s="117"/>
      <c r="I12164" s="81"/>
      <c r="L12164" s="117"/>
      <c r="P12164" s="81"/>
    </row>
    <row r="12165" spans="6:16">
      <c r="F12165" s="76"/>
      <c r="G12165" s="117"/>
      <c r="I12165" s="81"/>
      <c r="L12165" s="117"/>
      <c r="P12165" s="81"/>
    </row>
    <row r="12166" spans="6:16">
      <c r="F12166" s="76"/>
      <c r="G12166" s="117"/>
      <c r="I12166" s="81"/>
      <c r="L12166" s="117"/>
      <c r="P12166" s="81"/>
    </row>
    <row r="12167" spans="6:16">
      <c r="F12167" s="76"/>
      <c r="G12167" s="117"/>
      <c r="I12167" s="81"/>
      <c r="L12167" s="117"/>
      <c r="P12167" s="81"/>
    </row>
    <row r="12168" spans="6:16">
      <c r="F12168" s="76"/>
      <c r="G12168" s="117"/>
      <c r="I12168" s="81"/>
      <c r="L12168" s="117"/>
      <c r="P12168" s="81"/>
    </row>
    <row r="12169" spans="6:16">
      <c r="F12169" s="76"/>
      <c r="G12169" s="117"/>
      <c r="I12169" s="81"/>
      <c r="L12169" s="117"/>
      <c r="P12169" s="81"/>
    </row>
    <row r="12170" spans="6:16">
      <c r="F12170" s="76"/>
      <c r="G12170" s="117"/>
      <c r="I12170" s="81"/>
      <c r="L12170" s="117"/>
      <c r="P12170" s="81"/>
    </row>
    <row r="12171" spans="6:16">
      <c r="F12171" s="76"/>
      <c r="G12171" s="117"/>
      <c r="I12171" s="81"/>
      <c r="L12171" s="117"/>
      <c r="P12171" s="81"/>
    </row>
    <row r="12172" spans="6:16">
      <c r="F12172" s="76"/>
      <c r="G12172" s="117"/>
      <c r="I12172" s="81"/>
      <c r="L12172" s="117"/>
      <c r="P12172" s="81"/>
    </row>
    <row r="12173" spans="6:16">
      <c r="F12173" s="76"/>
      <c r="G12173" s="117"/>
      <c r="I12173" s="81"/>
      <c r="L12173" s="117"/>
      <c r="P12173" s="81"/>
    </row>
    <row r="12174" spans="6:16">
      <c r="F12174" s="76"/>
      <c r="G12174" s="117"/>
      <c r="I12174" s="81"/>
      <c r="L12174" s="117"/>
      <c r="P12174" s="81"/>
    </row>
    <row r="12175" spans="6:16">
      <c r="F12175" s="76"/>
      <c r="G12175" s="117"/>
      <c r="I12175" s="81"/>
      <c r="L12175" s="117"/>
      <c r="P12175" s="81"/>
    </row>
    <row r="12176" spans="6:16">
      <c r="F12176" s="76"/>
      <c r="G12176" s="117"/>
      <c r="I12176" s="81"/>
      <c r="L12176" s="117"/>
      <c r="P12176" s="81"/>
    </row>
    <row r="12177" spans="6:16">
      <c r="F12177" s="76"/>
      <c r="G12177" s="117"/>
      <c r="I12177" s="81"/>
      <c r="L12177" s="117"/>
      <c r="P12177" s="81"/>
    </row>
    <row r="12178" spans="6:16">
      <c r="F12178" s="76"/>
      <c r="G12178" s="117"/>
      <c r="I12178" s="81"/>
      <c r="L12178" s="117"/>
      <c r="P12178" s="81"/>
    </row>
    <row r="12179" spans="6:16">
      <c r="F12179" s="76"/>
      <c r="G12179" s="117"/>
      <c r="I12179" s="81"/>
      <c r="L12179" s="117"/>
      <c r="P12179" s="81"/>
    </row>
    <row r="12180" spans="6:16">
      <c r="F12180" s="76"/>
      <c r="G12180" s="117"/>
      <c r="I12180" s="81"/>
      <c r="L12180" s="117"/>
      <c r="P12180" s="81"/>
    </row>
    <row r="12181" spans="6:16">
      <c r="F12181" s="76"/>
      <c r="G12181" s="117"/>
      <c r="I12181" s="81"/>
      <c r="L12181" s="117"/>
      <c r="P12181" s="81"/>
    </row>
    <row r="12182" spans="6:16">
      <c r="F12182" s="76"/>
      <c r="G12182" s="117"/>
      <c r="I12182" s="81"/>
      <c r="L12182" s="117"/>
      <c r="P12182" s="81"/>
    </row>
    <row r="12183" spans="6:16">
      <c r="F12183" s="76"/>
      <c r="G12183" s="117"/>
      <c r="I12183" s="81"/>
      <c r="L12183" s="117"/>
      <c r="P12183" s="81"/>
    </row>
    <row r="12184" spans="6:16">
      <c r="F12184" s="76"/>
      <c r="G12184" s="117"/>
      <c r="I12184" s="81"/>
      <c r="L12184" s="117"/>
      <c r="P12184" s="81"/>
    </row>
    <row r="12185" spans="6:16">
      <c r="F12185" s="76"/>
      <c r="G12185" s="117"/>
      <c r="I12185" s="81"/>
      <c r="L12185" s="117"/>
      <c r="P12185" s="81"/>
    </row>
    <row r="12186" spans="6:16">
      <c r="F12186" s="76"/>
      <c r="G12186" s="117"/>
      <c r="I12186" s="81"/>
      <c r="L12186" s="117"/>
      <c r="P12186" s="81"/>
    </row>
    <row r="12187" spans="6:16">
      <c r="F12187" s="76"/>
      <c r="G12187" s="117"/>
      <c r="I12187" s="81"/>
      <c r="L12187" s="117"/>
      <c r="P12187" s="81"/>
    </row>
    <row r="12188" spans="6:16">
      <c r="F12188" s="76"/>
      <c r="G12188" s="117"/>
      <c r="I12188" s="81"/>
      <c r="L12188" s="117"/>
      <c r="P12188" s="81"/>
    </row>
    <row r="12189" spans="6:16">
      <c r="F12189" s="76"/>
      <c r="G12189" s="117"/>
      <c r="I12189" s="81"/>
      <c r="L12189" s="117"/>
      <c r="P12189" s="81"/>
    </row>
    <row r="12190" spans="6:16">
      <c r="F12190" s="76"/>
      <c r="G12190" s="117"/>
      <c r="I12190" s="81"/>
      <c r="L12190" s="117"/>
      <c r="P12190" s="81"/>
    </row>
    <row r="12191" spans="6:16">
      <c r="F12191" s="76"/>
      <c r="G12191" s="117"/>
      <c r="I12191" s="81"/>
      <c r="L12191" s="117"/>
      <c r="P12191" s="81"/>
    </row>
    <row r="12192" spans="6:16">
      <c r="F12192" s="76"/>
      <c r="G12192" s="117"/>
      <c r="I12192" s="81"/>
      <c r="L12192" s="117"/>
      <c r="P12192" s="81"/>
    </row>
    <row r="12193" spans="6:16">
      <c r="F12193" s="76"/>
      <c r="G12193" s="117"/>
      <c r="I12193" s="81"/>
      <c r="L12193" s="117"/>
      <c r="P12193" s="81"/>
    </row>
    <row r="12194" spans="6:16">
      <c r="F12194" s="76"/>
      <c r="G12194" s="117"/>
      <c r="I12194" s="81"/>
      <c r="L12194" s="117"/>
      <c r="P12194" s="81"/>
    </row>
    <row r="12195" spans="6:16">
      <c r="F12195" s="76"/>
      <c r="G12195" s="117"/>
      <c r="I12195" s="81"/>
      <c r="L12195" s="117"/>
      <c r="P12195" s="81"/>
    </row>
    <row r="12196" spans="6:16">
      <c r="F12196" s="76"/>
      <c r="G12196" s="117"/>
      <c r="I12196" s="81"/>
      <c r="L12196" s="117"/>
      <c r="P12196" s="81"/>
    </row>
    <row r="12197" spans="6:16">
      <c r="F12197" s="76"/>
      <c r="G12197" s="117"/>
      <c r="I12197" s="81"/>
      <c r="L12197" s="117"/>
      <c r="P12197" s="81"/>
    </row>
    <row r="12198" spans="6:16">
      <c r="F12198" s="76"/>
      <c r="G12198" s="117"/>
      <c r="I12198" s="81"/>
      <c r="L12198" s="117"/>
      <c r="P12198" s="81"/>
    </row>
    <row r="12199" spans="6:16">
      <c r="F12199" s="76"/>
      <c r="G12199" s="117"/>
      <c r="I12199" s="81"/>
      <c r="L12199" s="117"/>
      <c r="P12199" s="81"/>
    </row>
    <row r="12200" spans="6:16">
      <c r="F12200" s="76"/>
      <c r="G12200" s="117"/>
      <c r="I12200" s="81"/>
      <c r="L12200" s="117"/>
      <c r="P12200" s="81"/>
    </row>
    <row r="12201" spans="6:16">
      <c r="F12201" s="76"/>
      <c r="G12201" s="117"/>
      <c r="I12201" s="81"/>
      <c r="L12201" s="117"/>
      <c r="P12201" s="81"/>
    </row>
    <row r="12202" spans="6:16">
      <c r="F12202" s="76"/>
      <c r="G12202" s="117"/>
      <c r="I12202" s="81"/>
      <c r="L12202" s="117"/>
      <c r="P12202" s="81"/>
    </row>
    <row r="12203" spans="6:16">
      <c r="F12203" s="76"/>
      <c r="G12203" s="117"/>
      <c r="I12203" s="81"/>
      <c r="L12203" s="117"/>
      <c r="P12203" s="81"/>
    </row>
    <row r="12204" spans="6:16">
      <c r="F12204" s="76"/>
      <c r="G12204" s="117"/>
      <c r="I12204" s="81"/>
      <c r="L12204" s="117"/>
      <c r="P12204" s="81"/>
    </row>
    <row r="12205" spans="6:16">
      <c r="F12205" s="76"/>
      <c r="G12205" s="117"/>
      <c r="I12205" s="81"/>
      <c r="L12205" s="117"/>
      <c r="P12205" s="81"/>
    </row>
    <row r="12206" spans="6:16">
      <c r="F12206" s="76"/>
      <c r="G12206" s="117"/>
      <c r="I12206" s="81"/>
      <c r="L12206" s="117"/>
      <c r="P12206" s="81"/>
    </row>
    <row r="12207" spans="6:16">
      <c r="F12207" s="76"/>
      <c r="G12207" s="117"/>
      <c r="I12207" s="81"/>
      <c r="L12207" s="117"/>
      <c r="P12207" s="81"/>
    </row>
    <row r="12208" spans="6:16">
      <c r="F12208" s="76"/>
      <c r="G12208" s="117"/>
      <c r="I12208" s="81"/>
      <c r="L12208" s="117"/>
      <c r="P12208" s="81"/>
    </row>
    <row r="12209" spans="6:16">
      <c r="F12209" s="76"/>
      <c r="G12209" s="117"/>
      <c r="I12209" s="81"/>
      <c r="L12209" s="117"/>
      <c r="P12209" s="81"/>
    </row>
    <row r="12210" spans="6:16">
      <c r="F12210" s="76"/>
      <c r="G12210" s="117"/>
      <c r="I12210" s="81"/>
      <c r="L12210" s="117"/>
      <c r="P12210" s="81"/>
    </row>
    <row r="12211" spans="6:16">
      <c r="F12211" s="76"/>
      <c r="G12211" s="117"/>
      <c r="I12211" s="81"/>
      <c r="L12211" s="117"/>
      <c r="P12211" s="81"/>
    </row>
    <row r="12212" spans="6:16">
      <c r="F12212" s="76"/>
      <c r="G12212" s="117"/>
      <c r="I12212" s="81"/>
      <c r="L12212" s="117"/>
      <c r="P12212" s="81"/>
    </row>
    <row r="12213" spans="6:16">
      <c r="F12213" s="76"/>
      <c r="G12213" s="117"/>
      <c r="I12213" s="81"/>
      <c r="L12213" s="117"/>
      <c r="P12213" s="81"/>
    </row>
    <row r="12214" spans="6:16">
      <c r="F12214" s="76"/>
      <c r="G12214" s="117"/>
      <c r="I12214" s="81"/>
      <c r="L12214" s="117"/>
      <c r="P12214" s="81"/>
    </row>
    <row r="12215" spans="6:16">
      <c r="F12215" s="76"/>
      <c r="G12215" s="117"/>
      <c r="I12215" s="81"/>
      <c r="L12215" s="117"/>
      <c r="P12215" s="81"/>
    </row>
    <row r="12216" spans="6:16">
      <c r="F12216" s="76"/>
      <c r="G12216" s="117"/>
      <c r="I12216" s="81"/>
      <c r="L12216" s="117"/>
      <c r="P12216" s="81"/>
    </row>
    <row r="12217" spans="6:16">
      <c r="F12217" s="76"/>
      <c r="G12217" s="117"/>
      <c r="I12217" s="81"/>
      <c r="L12217" s="117"/>
      <c r="P12217" s="81"/>
    </row>
    <row r="12218" spans="6:16">
      <c r="F12218" s="76"/>
      <c r="G12218" s="117"/>
      <c r="I12218" s="81"/>
      <c r="L12218" s="117"/>
      <c r="P12218" s="81"/>
    </row>
    <row r="12219" spans="6:16">
      <c r="F12219" s="76"/>
      <c r="G12219" s="117"/>
      <c r="I12219" s="81"/>
      <c r="L12219" s="117"/>
      <c r="P12219" s="81"/>
    </row>
    <row r="12220" spans="6:16">
      <c r="F12220" s="76"/>
      <c r="G12220" s="117"/>
      <c r="I12220" s="81"/>
      <c r="L12220" s="117"/>
      <c r="P12220" s="81"/>
    </row>
    <row r="12221" spans="6:16">
      <c r="F12221" s="76"/>
      <c r="G12221" s="117"/>
      <c r="I12221" s="81"/>
      <c r="L12221" s="117"/>
      <c r="P12221" s="81"/>
    </row>
    <row r="12222" spans="6:16">
      <c r="F12222" s="76"/>
      <c r="G12222" s="117"/>
      <c r="I12222" s="81"/>
      <c r="L12222" s="117"/>
      <c r="P12222" s="81"/>
    </row>
    <row r="12223" spans="6:16">
      <c r="F12223" s="76"/>
      <c r="G12223" s="117"/>
      <c r="I12223" s="81"/>
      <c r="L12223" s="117"/>
      <c r="P12223" s="81"/>
    </row>
    <row r="12224" spans="6:16">
      <c r="F12224" s="76"/>
      <c r="G12224" s="117"/>
      <c r="I12224" s="81"/>
      <c r="L12224" s="117"/>
      <c r="P12224" s="81"/>
    </row>
    <row r="12225" spans="6:16">
      <c r="F12225" s="76"/>
      <c r="G12225" s="117"/>
      <c r="I12225" s="81"/>
      <c r="L12225" s="117"/>
      <c r="P12225" s="81"/>
    </row>
    <row r="12226" spans="6:16">
      <c r="F12226" s="76"/>
      <c r="G12226" s="117"/>
      <c r="I12226" s="81"/>
      <c r="L12226" s="117"/>
      <c r="P12226" s="81"/>
    </row>
    <row r="12227" spans="6:16">
      <c r="F12227" s="76"/>
      <c r="G12227" s="117"/>
      <c r="I12227" s="81"/>
      <c r="L12227" s="117"/>
      <c r="P12227" s="81"/>
    </row>
    <row r="12228" spans="6:16">
      <c r="F12228" s="76"/>
      <c r="G12228" s="117"/>
      <c r="I12228" s="81"/>
      <c r="L12228" s="117"/>
      <c r="P12228" s="81"/>
    </row>
    <row r="12229" spans="6:16">
      <c r="F12229" s="76"/>
      <c r="G12229" s="117"/>
      <c r="I12229" s="81"/>
      <c r="L12229" s="117"/>
      <c r="P12229" s="81"/>
    </row>
    <row r="12230" spans="6:16">
      <c r="F12230" s="76"/>
      <c r="G12230" s="117"/>
      <c r="I12230" s="81"/>
      <c r="L12230" s="117"/>
      <c r="P12230" s="81"/>
    </row>
    <row r="12231" spans="6:16">
      <c r="F12231" s="76"/>
      <c r="G12231" s="117"/>
      <c r="I12231" s="81"/>
      <c r="L12231" s="117"/>
      <c r="P12231" s="81"/>
    </row>
    <row r="12232" spans="6:16">
      <c r="F12232" s="76"/>
      <c r="G12232" s="117"/>
      <c r="I12232" s="81"/>
      <c r="L12232" s="117"/>
      <c r="P12232" s="81"/>
    </row>
    <row r="12233" spans="6:16">
      <c r="F12233" s="76"/>
      <c r="G12233" s="117"/>
      <c r="I12233" s="81"/>
      <c r="L12233" s="117"/>
      <c r="P12233" s="81"/>
    </row>
    <row r="12234" spans="6:16">
      <c r="F12234" s="76"/>
      <c r="G12234" s="117"/>
      <c r="I12234" s="81"/>
      <c r="L12234" s="117"/>
      <c r="P12234" s="81"/>
    </row>
    <row r="12235" spans="6:16">
      <c r="F12235" s="76"/>
      <c r="G12235" s="117"/>
      <c r="I12235" s="81"/>
      <c r="L12235" s="117"/>
      <c r="P12235" s="81"/>
    </row>
    <row r="12236" spans="6:16">
      <c r="F12236" s="76"/>
      <c r="G12236" s="117"/>
      <c r="I12236" s="81"/>
      <c r="L12236" s="117"/>
      <c r="P12236" s="81"/>
    </row>
    <row r="12237" spans="6:16">
      <c r="F12237" s="76"/>
      <c r="G12237" s="117"/>
      <c r="I12237" s="81"/>
      <c r="L12237" s="117"/>
      <c r="P12237" s="81"/>
    </row>
    <row r="12238" spans="6:16">
      <c r="F12238" s="76"/>
      <c r="G12238" s="117"/>
      <c r="I12238" s="81"/>
      <c r="L12238" s="117"/>
      <c r="P12238" s="81"/>
    </row>
    <row r="12239" spans="6:16">
      <c r="F12239" s="76"/>
      <c r="G12239" s="117"/>
      <c r="I12239" s="81"/>
      <c r="L12239" s="117"/>
      <c r="P12239" s="81"/>
    </row>
    <row r="12240" spans="6:16">
      <c r="F12240" s="76"/>
      <c r="G12240" s="117"/>
      <c r="I12240" s="81"/>
      <c r="L12240" s="117"/>
      <c r="P12240" s="81"/>
    </row>
    <row r="12241" spans="6:16">
      <c r="F12241" s="76"/>
      <c r="G12241" s="117"/>
      <c r="I12241" s="81"/>
      <c r="L12241" s="117"/>
      <c r="P12241" s="81"/>
    </row>
    <row r="12242" spans="6:16">
      <c r="F12242" s="76"/>
      <c r="G12242" s="117"/>
      <c r="I12242" s="81"/>
      <c r="L12242" s="117"/>
      <c r="P12242" s="81"/>
    </row>
    <row r="12243" spans="6:16">
      <c r="F12243" s="76"/>
      <c r="G12243" s="117"/>
      <c r="I12243" s="81"/>
      <c r="L12243" s="117"/>
      <c r="P12243" s="81"/>
    </row>
    <row r="12244" spans="6:16">
      <c r="F12244" s="76"/>
      <c r="G12244" s="117"/>
      <c r="I12244" s="81"/>
      <c r="L12244" s="117"/>
      <c r="P12244" s="81"/>
    </row>
    <row r="12245" spans="6:16">
      <c r="F12245" s="76"/>
      <c r="G12245" s="117"/>
      <c r="I12245" s="81"/>
      <c r="L12245" s="117"/>
      <c r="P12245" s="81"/>
    </row>
    <row r="12246" spans="6:16">
      <c r="F12246" s="76"/>
      <c r="G12246" s="117"/>
      <c r="I12246" s="81"/>
      <c r="L12246" s="117"/>
      <c r="P12246" s="81"/>
    </row>
    <row r="12247" spans="6:16">
      <c r="F12247" s="76"/>
      <c r="G12247" s="117"/>
      <c r="I12247" s="81"/>
      <c r="L12247" s="117"/>
      <c r="P12247" s="81"/>
    </row>
    <row r="12248" spans="6:16">
      <c r="F12248" s="76"/>
      <c r="G12248" s="117"/>
      <c r="I12248" s="81"/>
      <c r="L12248" s="117"/>
      <c r="P12248" s="81"/>
    </row>
    <row r="12249" spans="6:16">
      <c r="F12249" s="76"/>
      <c r="G12249" s="117"/>
      <c r="I12249" s="81"/>
      <c r="L12249" s="117"/>
      <c r="P12249" s="81"/>
    </row>
    <row r="12250" spans="6:16">
      <c r="F12250" s="76"/>
      <c r="G12250" s="117"/>
      <c r="I12250" s="81"/>
      <c r="L12250" s="117"/>
      <c r="P12250" s="81"/>
    </row>
    <row r="12251" spans="6:16">
      <c r="F12251" s="76"/>
      <c r="G12251" s="117"/>
      <c r="I12251" s="81"/>
      <c r="L12251" s="117"/>
      <c r="P12251" s="81"/>
    </row>
    <row r="12252" spans="6:16">
      <c r="F12252" s="76"/>
      <c r="G12252" s="117"/>
      <c r="I12252" s="81"/>
      <c r="L12252" s="117"/>
      <c r="P12252" s="81"/>
    </row>
    <row r="12253" spans="6:16">
      <c r="F12253" s="76"/>
      <c r="G12253" s="117"/>
      <c r="I12253" s="81"/>
      <c r="L12253" s="117"/>
      <c r="P12253" s="81"/>
    </row>
    <row r="12254" spans="6:16">
      <c r="F12254" s="76"/>
      <c r="G12254" s="117"/>
      <c r="I12254" s="81"/>
      <c r="L12254" s="117"/>
      <c r="P12254" s="81"/>
    </row>
    <row r="12255" spans="6:16">
      <c r="F12255" s="76"/>
      <c r="G12255" s="117"/>
      <c r="I12255" s="81"/>
      <c r="L12255" s="117"/>
      <c r="P12255" s="81"/>
    </row>
    <row r="12256" spans="6:16">
      <c r="F12256" s="76"/>
      <c r="G12256" s="117"/>
      <c r="I12256" s="81"/>
      <c r="L12256" s="117"/>
      <c r="P12256" s="81"/>
    </row>
    <row r="12257" spans="6:16">
      <c r="F12257" s="76"/>
      <c r="G12257" s="117"/>
      <c r="I12257" s="81"/>
      <c r="L12257" s="117"/>
      <c r="P12257" s="81"/>
    </row>
    <row r="12258" spans="6:16">
      <c r="F12258" s="76"/>
      <c r="G12258" s="117"/>
      <c r="I12258" s="81"/>
      <c r="L12258" s="117"/>
      <c r="P12258" s="81"/>
    </row>
    <row r="12259" spans="6:16">
      <c r="F12259" s="76"/>
      <c r="G12259" s="117"/>
      <c r="I12259" s="81"/>
      <c r="L12259" s="117"/>
      <c r="P12259" s="81"/>
    </row>
    <row r="12260" spans="6:16">
      <c r="F12260" s="76"/>
      <c r="G12260" s="117"/>
      <c r="I12260" s="81"/>
      <c r="L12260" s="117"/>
      <c r="P12260" s="81"/>
    </row>
    <row r="12261" spans="6:16">
      <c r="F12261" s="76"/>
      <c r="G12261" s="117"/>
      <c r="I12261" s="81"/>
      <c r="L12261" s="117"/>
      <c r="P12261" s="81"/>
    </row>
    <row r="12262" spans="6:16">
      <c r="F12262" s="76"/>
      <c r="G12262" s="117"/>
      <c r="I12262" s="81"/>
      <c r="L12262" s="117"/>
      <c r="P12262" s="81"/>
    </row>
    <row r="12263" spans="6:16">
      <c r="F12263" s="76"/>
      <c r="G12263" s="117"/>
      <c r="I12263" s="81"/>
      <c r="L12263" s="117"/>
      <c r="P12263" s="81"/>
    </row>
    <row r="12264" spans="6:16">
      <c r="F12264" s="76"/>
      <c r="G12264" s="117"/>
      <c r="I12264" s="81"/>
      <c r="L12264" s="117"/>
      <c r="P12264" s="81"/>
    </row>
    <row r="12265" spans="6:16">
      <c r="F12265" s="76"/>
      <c r="G12265" s="117"/>
      <c r="I12265" s="81"/>
      <c r="L12265" s="117"/>
      <c r="P12265" s="81"/>
    </row>
    <row r="12266" spans="6:16">
      <c r="F12266" s="76"/>
      <c r="G12266" s="117"/>
      <c r="I12266" s="81"/>
      <c r="L12266" s="117"/>
      <c r="P12266" s="81"/>
    </row>
    <row r="12267" spans="6:16">
      <c r="F12267" s="76"/>
      <c r="G12267" s="117"/>
      <c r="I12267" s="81"/>
      <c r="L12267" s="117"/>
      <c r="P12267" s="81"/>
    </row>
    <row r="12268" spans="6:16">
      <c r="F12268" s="76"/>
      <c r="G12268" s="117"/>
      <c r="I12268" s="81"/>
      <c r="L12268" s="117"/>
      <c r="P12268" s="81"/>
    </row>
    <row r="12269" spans="6:16">
      <c r="F12269" s="76"/>
      <c r="G12269" s="117"/>
      <c r="I12269" s="81"/>
      <c r="L12269" s="117"/>
      <c r="P12269" s="81"/>
    </row>
    <row r="12270" spans="6:16">
      <c r="F12270" s="76"/>
      <c r="G12270" s="117"/>
      <c r="I12270" s="81"/>
      <c r="L12270" s="117"/>
      <c r="P12270" s="81"/>
    </row>
    <row r="12271" spans="6:16">
      <c r="F12271" s="76"/>
      <c r="G12271" s="117"/>
      <c r="I12271" s="81"/>
      <c r="L12271" s="117"/>
      <c r="P12271" s="81"/>
    </row>
    <row r="12272" spans="6:16">
      <c r="F12272" s="76"/>
      <c r="G12272" s="117"/>
      <c r="I12272" s="81"/>
      <c r="L12272" s="117"/>
      <c r="P12272" s="81"/>
    </row>
    <row r="12273" spans="6:16">
      <c r="F12273" s="76"/>
      <c r="G12273" s="117"/>
      <c r="I12273" s="81"/>
      <c r="L12273" s="117"/>
      <c r="P12273" s="81"/>
    </row>
    <row r="12274" spans="6:16">
      <c r="F12274" s="76"/>
      <c r="G12274" s="117"/>
      <c r="I12274" s="81"/>
      <c r="L12274" s="117"/>
      <c r="P12274" s="81"/>
    </row>
    <row r="12275" spans="6:16">
      <c r="F12275" s="76"/>
      <c r="G12275" s="117"/>
      <c r="I12275" s="81"/>
      <c r="L12275" s="117"/>
      <c r="P12275" s="81"/>
    </row>
    <row r="12276" spans="6:16">
      <c r="F12276" s="76"/>
      <c r="G12276" s="117"/>
      <c r="I12276" s="81"/>
      <c r="L12276" s="117"/>
      <c r="P12276" s="81"/>
    </row>
    <row r="12277" spans="6:16">
      <c r="F12277" s="76"/>
      <c r="G12277" s="117"/>
      <c r="I12277" s="81"/>
      <c r="L12277" s="117"/>
      <c r="P12277" s="81"/>
    </row>
    <row r="12278" spans="6:16">
      <c r="F12278" s="76"/>
      <c r="G12278" s="117"/>
      <c r="I12278" s="81"/>
      <c r="L12278" s="117"/>
      <c r="P12278" s="81"/>
    </row>
    <row r="12279" spans="6:16">
      <c r="F12279" s="76"/>
      <c r="G12279" s="117"/>
      <c r="I12279" s="81"/>
      <c r="L12279" s="117"/>
      <c r="P12279" s="81"/>
    </row>
    <row r="12280" spans="6:16">
      <c r="F12280" s="76"/>
      <c r="G12280" s="117"/>
      <c r="I12280" s="81"/>
      <c r="L12280" s="117"/>
      <c r="P12280" s="81"/>
    </row>
    <row r="12281" spans="6:16">
      <c r="F12281" s="76"/>
      <c r="G12281" s="117"/>
      <c r="I12281" s="81"/>
      <c r="L12281" s="117"/>
      <c r="P12281" s="81"/>
    </row>
    <row r="12282" spans="6:16">
      <c r="F12282" s="76"/>
      <c r="G12282" s="117"/>
      <c r="I12282" s="81"/>
      <c r="L12282" s="117"/>
      <c r="P12282" s="81"/>
    </row>
    <row r="12283" spans="6:16">
      <c r="F12283" s="76"/>
      <c r="G12283" s="117"/>
      <c r="I12283" s="81"/>
      <c r="L12283" s="117"/>
      <c r="P12283" s="81"/>
    </row>
    <row r="12284" spans="6:16">
      <c r="F12284" s="76"/>
      <c r="G12284" s="117"/>
      <c r="I12284" s="81"/>
      <c r="L12284" s="117"/>
      <c r="P12284" s="81"/>
    </row>
    <row r="12285" spans="6:16">
      <c r="F12285" s="76"/>
      <c r="G12285" s="117"/>
      <c r="I12285" s="81"/>
      <c r="L12285" s="117"/>
      <c r="P12285" s="81"/>
    </row>
    <row r="12286" spans="6:16">
      <c r="F12286" s="76"/>
      <c r="G12286" s="117"/>
      <c r="I12286" s="81"/>
      <c r="L12286" s="117"/>
      <c r="P12286" s="81"/>
    </row>
    <row r="12287" spans="6:16">
      <c r="F12287" s="76"/>
      <c r="G12287" s="117"/>
      <c r="I12287" s="81"/>
      <c r="L12287" s="117"/>
      <c r="P12287" s="81"/>
    </row>
    <row r="12288" spans="6:16">
      <c r="F12288" s="76"/>
      <c r="G12288" s="117"/>
      <c r="I12288" s="81"/>
      <c r="L12288" s="117"/>
      <c r="P12288" s="81"/>
    </row>
    <row r="12289" spans="6:16">
      <c r="F12289" s="76"/>
      <c r="G12289" s="117"/>
      <c r="I12289" s="81"/>
      <c r="L12289" s="117"/>
      <c r="P12289" s="81"/>
    </row>
    <row r="12290" spans="6:16">
      <c r="F12290" s="76"/>
      <c r="G12290" s="117"/>
      <c r="I12290" s="81"/>
      <c r="L12290" s="117"/>
      <c r="P12290" s="81"/>
    </row>
    <row r="12291" spans="6:16">
      <c r="F12291" s="76"/>
      <c r="G12291" s="117"/>
      <c r="I12291" s="81"/>
      <c r="L12291" s="117"/>
      <c r="P12291" s="81"/>
    </row>
    <row r="12292" spans="6:16">
      <c r="F12292" s="76"/>
      <c r="G12292" s="117"/>
      <c r="I12292" s="81"/>
      <c r="L12292" s="117"/>
      <c r="P12292" s="81"/>
    </row>
    <row r="12293" spans="6:16">
      <c r="F12293" s="76"/>
      <c r="G12293" s="117"/>
      <c r="I12293" s="81"/>
      <c r="L12293" s="117"/>
      <c r="P12293" s="81"/>
    </row>
    <row r="12294" spans="6:16">
      <c r="F12294" s="76"/>
      <c r="G12294" s="117"/>
      <c r="I12294" s="81"/>
      <c r="L12294" s="117"/>
      <c r="P12294" s="81"/>
    </row>
    <row r="12295" spans="6:16">
      <c r="F12295" s="76"/>
      <c r="G12295" s="117"/>
      <c r="I12295" s="81"/>
      <c r="L12295" s="117"/>
      <c r="P12295" s="81"/>
    </row>
    <row r="12296" spans="6:16">
      <c r="F12296" s="76"/>
      <c r="G12296" s="117"/>
      <c r="I12296" s="81"/>
      <c r="L12296" s="117"/>
      <c r="P12296" s="81"/>
    </row>
    <row r="12297" spans="6:16">
      <c r="F12297" s="76"/>
      <c r="G12297" s="117"/>
      <c r="I12297" s="81"/>
      <c r="L12297" s="117"/>
      <c r="P12297" s="81"/>
    </row>
    <row r="12298" spans="6:16">
      <c r="F12298" s="76"/>
      <c r="G12298" s="117"/>
      <c r="I12298" s="81"/>
      <c r="L12298" s="117"/>
      <c r="P12298" s="81"/>
    </row>
    <row r="12299" spans="6:16">
      <c r="F12299" s="76"/>
      <c r="G12299" s="117"/>
      <c r="I12299" s="81"/>
      <c r="L12299" s="117"/>
      <c r="P12299" s="81"/>
    </row>
    <row r="12300" spans="6:16">
      <c r="F12300" s="76"/>
      <c r="G12300" s="117"/>
      <c r="I12300" s="81"/>
      <c r="L12300" s="117"/>
      <c r="P12300" s="81"/>
    </row>
    <row r="12301" spans="6:16">
      <c r="F12301" s="76"/>
      <c r="G12301" s="117"/>
      <c r="I12301" s="81"/>
      <c r="L12301" s="117"/>
      <c r="P12301" s="81"/>
    </row>
    <row r="12302" spans="6:16">
      <c r="F12302" s="76"/>
      <c r="G12302" s="117"/>
      <c r="I12302" s="81"/>
      <c r="L12302" s="117"/>
      <c r="P12302" s="81"/>
    </row>
    <row r="12303" spans="6:16">
      <c r="F12303" s="76"/>
      <c r="G12303" s="117"/>
      <c r="I12303" s="81"/>
      <c r="L12303" s="117"/>
      <c r="P12303" s="81"/>
    </row>
    <row r="12304" spans="6:16">
      <c r="F12304" s="76"/>
      <c r="G12304" s="117"/>
      <c r="I12304" s="81"/>
      <c r="L12304" s="117"/>
      <c r="P12304" s="81"/>
    </row>
    <row r="12305" spans="6:16">
      <c r="F12305" s="76"/>
      <c r="G12305" s="117"/>
      <c r="I12305" s="81"/>
      <c r="L12305" s="117"/>
      <c r="P12305" s="81"/>
    </row>
    <row r="12306" spans="6:16">
      <c r="F12306" s="76"/>
      <c r="G12306" s="117"/>
      <c r="I12306" s="81"/>
      <c r="L12306" s="117"/>
      <c r="P12306" s="81"/>
    </row>
    <row r="12307" spans="6:16">
      <c r="F12307" s="76"/>
      <c r="G12307" s="117"/>
      <c r="I12307" s="81"/>
      <c r="L12307" s="117"/>
      <c r="P12307" s="81"/>
    </row>
    <row r="12308" spans="6:16">
      <c r="F12308" s="76"/>
      <c r="G12308" s="117"/>
      <c r="I12308" s="81"/>
      <c r="L12308" s="117"/>
      <c r="P12308" s="81"/>
    </row>
    <row r="12309" spans="6:16">
      <c r="F12309" s="76"/>
      <c r="G12309" s="117"/>
      <c r="I12309" s="81"/>
      <c r="L12309" s="117"/>
      <c r="P12309" s="81"/>
    </row>
    <row r="12310" spans="6:16">
      <c r="F12310" s="76"/>
      <c r="G12310" s="117"/>
      <c r="I12310" s="81"/>
      <c r="L12310" s="117"/>
      <c r="P12310" s="81"/>
    </row>
    <row r="12311" spans="6:16">
      <c r="F12311" s="76"/>
      <c r="G12311" s="117"/>
      <c r="I12311" s="81"/>
      <c r="L12311" s="117"/>
      <c r="P12311" s="81"/>
    </row>
    <row r="12312" spans="6:16">
      <c r="F12312" s="76"/>
      <c r="G12312" s="117"/>
      <c r="I12312" s="81"/>
      <c r="L12312" s="117"/>
      <c r="P12312" s="81"/>
    </row>
    <row r="12313" spans="6:16">
      <c r="F12313" s="76"/>
      <c r="G12313" s="117"/>
      <c r="I12313" s="81"/>
      <c r="L12313" s="117"/>
      <c r="P12313" s="81"/>
    </row>
    <row r="12314" spans="6:16">
      <c r="F12314" s="76"/>
      <c r="G12314" s="117"/>
      <c r="I12314" s="81"/>
      <c r="L12314" s="117"/>
      <c r="P12314" s="81"/>
    </row>
    <row r="12315" spans="6:16">
      <c r="F12315" s="76"/>
      <c r="G12315" s="117"/>
      <c r="I12315" s="81"/>
      <c r="L12315" s="117"/>
      <c r="P12315" s="81"/>
    </row>
    <row r="12316" spans="6:16">
      <c r="F12316" s="76"/>
      <c r="G12316" s="117"/>
      <c r="I12316" s="81"/>
      <c r="L12316" s="117"/>
      <c r="P12316" s="81"/>
    </row>
    <row r="12317" spans="6:16">
      <c r="F12317" s="76"/>
      <c r="G12317" s="117"/>
      <c r="I12317" s="81"/>
      <c r="L12317" s="117"/>
      <c r="P12317" s="81"/>
    </row>
    <row r="12318" spans="6:16">
      <c r="F12318" s="76"/>
      <c r="G12318" s="117"/>
      <c r="I12318" s="81"/>
      <c r="L12318" s="117"/>
      <c r="P12318" s="81"/>
    </row>
    <row r="12319" spans="6:16">
      <c r="F12319" s="76"/>
      <c r="G12319" s="117"/>
      <c r="I12319" s="81"/>
      <c r="L12319" s="117"/>
      <c r="P12319" s="81"/>
    </row>
    <row r="12320" spans="6:16">
      <c r="F12320" s="76"/>
      <c r="G12320" s="117"/>
      <c r="I12320" s="81"/>
      <c r="L12320" s="117"/>
      <c r="P12320" s="81"/>
    </row>
    <row r="12321" spans="6:16">
      <c r="F12321" s="76"/>
      <c r="G12321" s="117"/>
      <c r="I12321" s="81"/>
      <c r="L12321" s="117"/>
      <c r="P12321" s="81"/>
    </row>
    <row r="12322" spans="6:16">
      <c r="F12322" s="76"/>
      <c r="G12322" s="117"/>
      <c r="I12322" s="81"/>
      <c r="L12322" s="117"/>
      <c r="P12322" s="81"/>
    </row>
    <row r="12323" spans="6:16">
      <c r="F12323" s="76"/>
      <c r="G12323" s="117"/>
      <c r="I12323" s="81"/>
      <c r="L12323" s="117"/>
      <c r="P12323" s="81"/>
    </row>
    <row r="12324" spans="6:16">
      <c r="F12324" s="76"/>
      <c r="G12324" s="117"/>
      <c r="I12324" s="81"/>
      <c r="L12324" s="117"/>
      <c r="P12324" s="81"/>
    </row>
    <row r="12325" spans="6:16">
      <c r="F12325" s="76"/>
      <c r="G12325" s="117"/>
      <c r="I12325" s="81"/>
      <c r="L12325" s="117"/>
      <c r="P12325" s="81"/>
    </row>
    <row r="12326" spans="6:16">
      <c r="F12326" s="76"/>
      <c r="G12326" s="117"/>
      <c r="I12326" s="81"/>
      <c r="L12326" s="117"/>
      <c r="P12326" s="81"/>
    </row>
    <row r="12327" spans="6:16">
      <c r="F12327" s="76"/>
      <c r="G12327" s="117"/>
      <c r="I12327" s="81"/>
      <c r="L12327" s="117"/>
      <c r="P12327" s="81"/>
    </row>
    <row r="12328" spans="6:16">
      <c r="F12328" s="76"/>
      <c r="G12328" s="117"/>
      <c r="I12328" s="81"/>
      <c r="L12328" s="117"/>
      <c r="P12328" s="81"/>
    </row>
    <row r="12329" spans="6:16">
      <c r="F12329" s="76"/>
      <c r="G12329" s="117"/>
      <c r="I12329" s="81"/>
      <c r="L12329" s="117"/>
      <c r="P12329" s="81"/>
    </row>
    <row r="12330" spans="6:16">
      <c r="F12330" s="76"/>
      <c r="G12330" s="117"/>
      <c r="I12330" s="81"/>
      <c r="L12330" s="117"/>
      <c r="P12330" s="81"/>
    </row>
    <row r="12331" spans="6:16">
      <c r="F12331" s="76"/>
      <c r="G12331" s="117"/>
      <c r="I12331" s="81"/>
      <c r="L12331" s="117"/>
      <c r="P12331" s="81"/>
    </row>
    <row r="12332" spans="6:16">
      <c r="F12332" s="76"/>
      <c r="G12332" s="117"/>
      <c r="I12332" s="81"/>
      <c r="L12332" s="117"/>
      <c r="P12332" s="81"/>
    </row>
    <row r="12333" spans="6:16">
      <c r="F12333" s="76"/>
      <c r="G12333" s="117"/>
      <c r="I12333" s="81"/>
      <c r="L12333" s="117"/>
      <c r="P12333" s="81"/>
    </row>
    <row r="12334" spans="6:16">
      <c r="F12334" s="76"/>
      <c r="G12334" s="117"/>
      <c r="I12334" s="81"/>
      <c r="L12334" s="117"/>
      <c r="P12334" s="81"/>
    </row>
    <row r="12335" spans="6:16">
      <c r="F12335" s="76"/>
      <c r="G12335" s="117"/>
      <c r="I12335" s="81"/>
      <c r="L12335" s="117"/>
      <c r="P12335" s="81"/>
    </row>
    <row r="12336" spans="6:16">
      <c r="F12336" s="76"/>
      <c r="G12336" s="117"/>
      <c r="I12336" s="81"/>
      <c r="L12336" s="117"/>
      <c r="P12336" s="81"/>
    </row>
    <row r="12337" spans="6:16">
      <c r="F12337" s="76"/>
      <c r="G12337" s="117"/>
      <c r="I12337" s="81"/>
      <c r="L12337" s="117"/>
      <c r="P12337" s="81"/>
    </row>
    <row r="12338" spans="6:16">
      <c r="F12338" s="76"/>
      <c r="G12338" s="117"/>
      <c r="I12338" s="81"/>
      <c r="L12338" s="117"/>
      <c r="P12338" s="81"/>
    </row>
    <row r="12339" spans="6:16">
      <c r="F12339" s="76"/>
      <c r="G12339" s="117"/>
      <c r="I12339" s="81"/>
      <c r="L12339" s="117"/>
      <c r="P12339" s="81"/>
    </row>
    <row r="12340" spans="6:16">
      <c r="F12340" s="76"/>
      <c r="G12340" s="117"/>
      <c r="I12340" s="81"/>
      <c r="L12340" s="117"/>
      <c r="P12340" s="81"/>
    </row>
    <row r="12341" spans="6:16">
      <c r="F12341" s="76"/>
      <c r="G12341" s="117"/>
      <c r="I12341" s="81"/>
      <c r="L12341" s="117"/>
      <c r="P12341" s="81"/>
    </row>
    <row r="12342" spans="6:16">
      <c r="F12342" s="76"/>
      <c r="G12342" s="117"/>
      <c r="I12342" s="81"/>
      <c r="L12342" s="117"/>
      <c r="P12342" s="81"/>
    </row>
    <row r="12343" spans="6:16">
      <c r="F12343" s="76"/>
      <c r="G12343" s="117"/>
      <c r="I12343" s="81"/>
      <c r="L12343" s="117"/>
      <c r="P12343" s="81"/>
    </row>
    <row r="12344" spans="6:16">
      <c r="F12344" s="76"/>
      <c r="G12344" s="117"/>
      <c r="I12344" s="81"/>
      <c r="L12344" s="117"/>
      <c r="P12344" s="81"/>
    </row>
    <row r="12345" spans="6:16">
      <c r="F12345" s="76"/>
      <c r="G12345" s="117"/>
      <c r="I12345" s="81"/>
      <c r="L12345" s="117"/>
      <c r="P12345" s="81"/>
    </row>
    <row r="12346" spans="6:16">
      <c r="F12346" s="76"/>
      <c r="G12346" s="117"/>
      <c r="I12346" s="81"/>
      <c r="L12346" s="117"/>
      <c r="P12346" s="81"/>
    </row>
    <row r="12347" spans="6:16">
      <c r="F12347" s="76"/>
      <c r="G12347" s="117"/>
      <c r="I12347" s="81"/>
      <c r="L12347" s="117"/>
      <c r="P12347" s="81"/>
    </row>
    <row r="12348" spans="6:16">
      <c r="F12348" s="76"/>
      <c r="G12348" s="117"/>
      <c r="I12348" s="81"/>
      <c r="L12348" s="117"/>
      <c r="P12348" s="81"/>
    </row>
    <row r="12349" spans="6:16">
      <c r="F12349" s="76"/>
      <c r="G12349" s="117"/>
      <c r="I12349" s="81"/>
      <c r="L12349" s="117"/>
      <c r="P12349" s="81"/>
    </row>
    <row r="12350" spans="6:16">
      <c r="F12350" s="76"/>
      <c r="G12350" s="117"/>
      <c r="I12350" s="81"/>
      <c r="L12350" s="117"/>
      <c r="P12350" s="81"/>
    </row>
    <row r="12351" spans="6:16">
      <c r="F12351" s="76"/>
      <c r="G12351" s="117"/>
      <c r="I12351" s="81"/>
      <c r="L12351" s="117"/>
      <c r="P12351" s="81"/>
    </row>
    <row r="12352" spans="6:16">
      <c r="F12352" s="76"/>
      <c r="G12352" s="117"/>
      <c r="I12352" s="81"/>
      <c r="L12352" s="117"/>
      <c r="P12352" s="81"/>
    </row>
    <row r="12353" spans="6:16">
      <c r="F12353" s="76"/>
      <c r="G12353" s="117"/>
      <c r="I12353" s="81"/>
      <c r="L12353" s="117"/>
      <c r="P12353" s="81"/>
    </row>
    <row r="12354" spans="6:16">
      <c r="F12354" s="76"/>
      <c r="G12354" s="117"/>
      <c r="I12354" s="81"/>
      <c r="L12354" s="117"/>
      <c r="P12354" s="81"/>
    </row>
    <row r="12355" spans="6:16">
      <c r="F12355" s="76"/>
      <c r="G12355" s="117"/>
      <c r="I12355" s="81"/>
      <c r="L12355" s="117"/>
      <c r="P12355" s="81"/>
    </row>
    <row r="12356" spans="6:16">
      <c r="F12356" s="76"/>
      <c r="G12356" s="117"/>
      <c r="I12356" s="81"/>
      <c r="L12356" s="117"/>
      <c r="P12356" s="81"/>
    </row>
    <row r="12357" spans="6:16">
      <c r="F12357" s="76"/>
      <c r="G12357" s="117"/>
      <c r="I12357" s="81"/>
      <c r="L12357" s="117"/>
      <c r="P12357" s="81"/>
    </row>
    <row r="12358" spans="6:16">
      <c r="F12358" s="76"/>
      <c r="G12358" s="117"/>
      <c r="I12358" s="81"/>
      <c r="L12358" s="117"/>
      <c r="P12358" s="81"/>
    </row>
    <row r="12359" spans="6:16">
      <c r="F12359" s="76"/>
      <c r="G12359" s="117"/>
      <c r="I12359" s="81"/>
      <c r="L12359" s="117"/>
      <c r="P12359" s="81"/>
    </row>
    <row r="12360" spans="6:16">
      <c r="F12360" s="76"/>
      <c r="G12360" s="117"/>
      <c r="I12360" s="81"/>
      <c r="L12360" s="117"/>
      <c r="P12360" s="81"/>
    </row>
    <row r="12361" spans="6:16">
      <c r="F12361" s="76"/>
      <c r="G12361" s="117"/>
      <c r="I12361" s="81"/>
      <c r="L12361" s="117"/>
      <c r="P12361" s="81"/>
    </row>
    <row r="12362" spans="6:16">
      <c r="F12362" s="76"/>
      <c r="G12362" s="117"/>
      <c r="I12362" s="81"/>
      <c r="L12362" s="117"/>
      <c r="P12362" s="81"/>
    </row>
    <row r="12363" spans="6:16">
      <c r="F12363" s="76"/>
      <c r="G12363" s="117"/>
      <c r="I12363" s="81"/>
      <c r="L12363" s="117"/>
      <c r="P12363" s="81"/>
    </row>
    <row r="12364" spans="6:16">
      <c r="F12364" s="76"/>
      <c r="G12364" s="117"/>
      <c r="I12364" s="81"/>
      <c r="L12364" s="117"/>
      <c r="P12364" s="81"/>
    </row>
    <row r="12365" spans="6:16">
      <c r="F12365" s="76"/>
      <c r="G12365" s="117"/>
      <c r="I12365" s="81"/>
      <c r="L12365" s="117"/>
      <c r="P12365" s="81"/>
    </row>
    <row r="12366" spans="6:16">
      <c r="F12366" s="76"/>
      <c r="G12366" s="117"/>
      <c r="I12366" s="81"/>
      <c r="L12366" s="117"/>
      <c r="P12366" s="81"/>
    </row>
    <row r="12367" spans="6:16">
      <c r="F12367" s="76"/>
      <c r="G12367" s="117"/>
      <c r="I12367" s="81"/>
      <c r="L12367" s="117"/>
      <c r="P12367" s="81"/>
    </row>
    <row r="12368" spans="6:16">
      <c r="F12368" s="76"/>
      <c r="G12368" s="117"/>
      <c r="I12368" s="81"/>
      <c r="L12368" s="117"/>
      <c r="P12368" s="81"/>
    </row>
    <row r="12369" spans="6:16">
      <c r="F12369" s="76"/>
      <c r="G12369" s="117"/>
      <c r="I12369" s="81"/>
      <c r="L12369" s="117"/>
      <c r="P12369" s="81"/>
    </row>
    <row r="12370" spans="6:16">
      <c r="F12370" s="76"/>
      <c r="G12370" s="117"/>
      <c r="I12370" s="81"/>
      <c r="L12370" s="117"/>
      <c r="P12370" s="81"/>
    </row>
    <row r="12371" spans="6:16">
      <c r="F12371" s="76"/>
      <c r="G12371" s="117"/>
      <c r="I12371" s="81"/>
      <c r="L12371" s="117"/>
      <c r="P12371" s="81"/>
    </row>
    <row r="12372" spans="6:16">
      <c r="F12372" s="76"/>
      <c r="G12372" s="117"/>
      <c r="I12372" s="81"/>
      <c r="L12372" s="117"/>
      <c r="P12372" s="81"/>
    </row>
    <row r="12373" spans="6:16">
      <c r="F12373" s="76"/>
      <c r="G12373" s="117"/>
      <c r="I12373" s="81"/>
      <c r="L12373" s="117"/>
      <c r="P12373" s="81"/>
    </row>
    <row r="12374" spans="6:16">
      <c r="F12374" s="76"/>
      <c r="G12374" s="117"/>
      <c r="I12374" s="81"/>
      <c r="L12374" s="117"/>
      <c r="P12374" s="81"/>
    </row>
    <row r="12375" spans="6:16">
      <c r="F12375" s="76"/>
      <c r="G12375" s="117"/>
      <c r="I12375" s="81"/>
      <c r="L12375" s="117"/>
      <c r="P12375" s="81"/>
    </row>
    <row r="12376" spans="6:16">
      <c r="F12376" s="76"/>
      <c r="G12376" s="117"/>
      <c r="I12376" s="81"/>
      <c r="L12376" s="117"/>
      <c r="P12376" s="81"/>
    </row>
    <row r="12377" spans="6:16">
      <c r="F12377" s="76"/>
      <c r="G12377" s="117"/>
      <c r="I12377" s="81"/>
      <c r="L12377" s="117"/>
      <c r="P12377" s="81"/>
    </row>
    <row r="12378" spans="6:16">
      <c r="F12378" s="76"/>
      <c r="G12378" s="117"/>
      <c r="I12378" s="81"/>
      <c r="L12378" s="117"/>
      <c r="P12378" s="81"/>
    </row>
    <row r="12379" spans="6:16">
      <c r="F12379" s="76"/>
      <c r="G12379" s="117"/>
      <c r="I12379" s="81"/>
      <c r="L12379" s="117"/>
      <c r="P12379" s="81"/>
    </row>
    <row r="12380" spans="6:16">
      <c r="F12380" s="76"/>
      <c r="G12380" s="117"/>
      <c r="I12380" s="81"/>
      <c r="L12380" s="117"/>
      <c r="P12380" s="81"/>
    </row>
    <row r="12381" spans="6:16">
      <c r="F12381" s="76"/>
      <c r="G12381" s="117"/>
      <c r="I12381" s="81"/>
      <c r="L12381" s="117"/>
      <c r="P12381" s="81"/>
    </row>
    <row r="12382" spans="6:16">
      <c r="F12382" s="76"/>
      <c r="G12382" s="117"/>
      <c r="I12382" s="81"/>
      <c r="L12382" s="117"/>
      <c r="P12382" s="81"/>
    </row>
    <row r="12383" spans="6:16">
      <c r="F12383" s="76"/>
      <c r="G12383" s="117"/>
      <c r="I12383" s="81"/>
      <c r="L12383" s="117"/>
      <c r="P12383" s="81"/>
    </row>
    <row r="12384" spans="6:16">
      <c r="F12384" s="76"/>
      <c r="G12384" s="117"/>
      <c r="I12384" s="81"/>
      <c r="L12384" s="117"/>
      <c r="P12384" s="81"/>
    </row>
    <row r="12385" spans="6:16">
      <c r="F12385" s="76"/>
      <c r="G12385" s="117"/>
      <c r="I12385" s="81"/>
      <c r="L12385" s="117"/>
      <c r="P12385" s="81"/>
    </row>
    <row r="12386" spans="6:16">
      <c r="F12386" s="76"/>
      <c r="G12386" s="117"/>
      <c r="I12386" s="81"/>
      <c r="L12386" s="117"/>
      <c r="P12386" s="81"/>
    </row>
    <row r="12387" spans="6:16">
      <c r="F12387" s="76"/>
      <c r="G12387" s="117"/>
      <c r="I12387" s="81"/>
      <c r="L12387" s="117"/>
      <c r="P12387" s="81"/>
    </row>
    <row r="12388" spans="6:16">
      <c r="F12388" s="76"/>
      <c r="G12388" s="117"/>
      <c r="I12388" s="81"/>
      <c r="L12388" s="117"/>
      <c r="P12388" s="81"/>
    </row>
    <row r="12389" spans="6:16">
      <c r="F12389" s="76"/>
      <c r="G12389" s="117"/>
      <c r="I12389" s="81"/>
      <c r="L12389" s="117"/>
      <c r="P12389" s="81"/>
    </row>
    <row r="12390" spans="6:16">
      <c r="F12390" s="76"/>
      <c r="G12390" s="117"/>
      <c r="I12390" s="81"/>
      <c r="L12390" s="117"/>
      <c r="P12390" s="81"/>
    </row>
    <row r="12391" spans="6:16">
      <c r="F12391" s="76"/>
      <c r="G12391" s="117"/>
      <c r="I12391" s="81"/>
      <c r="L12391" s="117"/>
      <c r="P12391" s="81"/>
    </row>
    <row r="12392" spans="6:16">
      <c r="F12392" s="76"/>
      <c r="G12392" s="117"/>
      <c r="I12392" s="81"/>
      <c r="L12392" s="117"/>
      <c r="P12392" s="81"/>
    </row>
    <row r="12393" spans="6:16">
      <c r="F12393" s="76"/>
      <c r="G12393" s="117"/>
      <c r="I12393" s="81"/>
      <c r="L12393" s="117"/>
      <c r="P12393" s="81"/>
    </row>
    <row r="12394" spans="6:16">
      <c r="F12394" s="76"/>
      <c r="G12394" s="117"/>
      <c r="I12394" s="81"/>
      <c r="L12394" s="117"/>
      <c r="P12394" s="81"/>
    </row>
    <row r="12395" spans="6:16">
      <c r="F12395" s="76"/>
      <c r="G12395" s="117"/>
      <c r="I12395" s="81"/>
      <c r="L12395" s="117"/>
      <c r="P12395" s="81"/>
    </row>
    <row r="12396" spans="6:16">
      <c r="F12396" s="76"/>
      <c r="G12396" s="117"/>
      <c r="I12396" s="81"/>
      <c r="L12396" s="117"/>
      <c r="P12396" s="81"/>
    </row>
    <row r="12397" spans="6:16">
      <c r="F12397" s="76"/>
      <c r="G12397" s="117"/>
      <c r="I12397" s="81"/>
      <c r="L12397" s="117"/>
      <c r="P12397" s="81"/>
    </row>
    <row r="12398" spans="6:16">
      <c r="F12398" s="76"/>
      <c r="G12398" s="117"/>
      <c r="I12398" s="81"/>
      <c r="L12398" s="117"/>
      <c r="P12398" s="81"/>
    </row>
    <row r="12399" spans="6:16">
      <c r="F12399" s="76"/>
      <c r="G12399" s="117"/>
      <c r="I12399" s="81"/>
      <c r="L12399" s="117"/>
      <c r="P12399" s="81"/>
    </row>
    <row r="12400" spans="6:16">
      <c r="F12400" s="76"/>
      <c r="G12400" s="117"/>
      <c r="I12400" s="81"/>
      <c r="L12400" s="117"/>
      <c r="P12400" s="81"/>
    </row>
    <row r="12401" spans="6:16">
      <c r="F12401" s="76"/>
      <c r="G12401" s="117"/>
      <c r="I12401" s="81"/>
      <c r="L12401" s="117"/>
      <c r="P12401" s="81"/>
    </row>
    <row r="12402" spans="6:16">
      <c r="F12402" s="76"/>
      <c r="G12402" s="117"/>
      <c r="I12402" s="81"/>
      <c r="L12402" s="117"/>
      <c r="P12402" s="81"/>
    </row>
    <row r="12403" spans="6:16">
      <c r="F12403" s="76"/>
      <c r="G12403" s="117"/>
      <c r="I12403" s="81"/>
      <c r="L12403" s="117"/>
      <c r="P12403" s="81"/>
    </row>
    <row r="12404" spans="6:16">
      <c r="F12404" s="76"/>
      <c r="G12404" s="117"/>
      <c r="I12404" s="81"/>
      <c r="L12404" s="117"/>
      <c r="P12404" s="81"/>
    </row>
    <row r="12405" spans="6:16">
      <c r="F12405" s="76"/>
      <c r="G12405" s="117"/>
      <c r="I12405" s="81"/>
      <c r="L12405" s="117"/>
      <c r="P12405" s="81"/>
    </row>
    <row r="12406" spans="6:16">
      <c r="F12406" s="76"/>
      <c r="G12406" s="117"/>
      <c r="I12406" s="81"/>
      <c r="L12406" s="117"/>
      <c r="P12406" s="81"/>
    </row>
    <row r="12407" spans="6:16">
      <c r="F12407" s="76"/>
      <c r="G12407" s="117"/>
      <c r="I12407" s="81"/>
      <c r="L12407" s="117"/>
      <c r="P12407" s="81"/>
    </row>
    <row r="12408" spans="6:16">
      <c r="F12408" s="76"/>
      <c r="G12408" s="117"/>
      <c r="I12408" s="81"/>
      <c r="L12408" s="117"/>
      <c r="P12408" s="81"/>
    </row>
    <row r="12409" spans="6:16">
      <c r="F12409" s="76"/>
      <c r="G12409" s="117"/>
      <c r="I12409" s="81"/>
      <c r="L12409" s="117"/>
      <c r="P12409" s="81"/>
    </row>
    <row r="12410" spans="6:16">
      <c r="F12410" s="76"/>
      <c r="G12410" s="117"/>
      <c r="I12410" s="81"/>
      <c r="L12410" s="117"/>
      <c r="P12410" s="81"/>
    </row>
    <row r="12411" spans="6:16">
      <c r="F12411" s="76"/>
      <c r="G12411" s="117"/>
      <c r="I12411" s="81"/>
      <c r="L12411" s="117"/>
      <c r="P12411" s="81"/>
    </row>
    <row r="12412" spans="6:16">
      <c r="F12412" s="76"/>
      <c r="G12412" s="117"/>
      <c r="I12412" s="81"/>
      <c r="L12412" s="117"/>
      <c r="P12412" s="81"/>
    </row>
    <row r="12413" spans="6:16">
      <c r="F12413" s="76"/>
      <c r="G12413" s="117"/>
      <c r="I12413" s="81"/>
      <c r="L12413" s="117"/>
      <c r="P12413" s="81"/>
    </row>
    <row r="12414" spans="6:16">
      <c r="F12414" s="76"/>
      <c r="G12414" s="117"/>
      <c r="I12414" s="81"/>
      <c r="L12414" s="117"/>
      <c r="P12414" s="81"/>
    </row>
    <row r="12415" spans="6:16">
      <c r="F12415" s="76"/>
      <c r="G12415" s="117"/>
      <c r="I12415" s="81"/>
      <c r="L12415" s="117"/>
      <c r="P12415" s="81"/>
    </row>
    <row r="12416" spans="6:16">
      <c r="F12416" s="76"/>
      <c r="G12416" s="117"/>
      <c r="I12416" s="81"/>
      <c r="L12416" s="117"/>
      <c r="P12416" s="81"/>
    </row>
    <row r="12417" spans="6:16">
      <c r="F12417" s="76"/>
      <c r="G12417" s="117"/>
      <c r="I12417" s="81"/>
      <c r="L12417" s="117"/>
      <c r="P12417" s="81"/>
    </row>
    <row r="12418" spans="6:16">
      <c r="F12418" s="76"/>
      <c r="G12418" s="117"/>
      <c r="I12418" s="81"/>
      <c r="L12418" s="117"/>
      <c r="P12418" s="81"/>
    </row>
    <row r="12419" spans="6:16">
      <c r="F12419" s="76"/>
      <c r="G12419" s="117"/>
      <c r="I12419" s="81"/>
      <c r="L12419" s="117"/>
      <c r="P12419" s="81"/>
    </row>
    <row r="12420" spans="6:16">
      <c r="F12420" s="76"/>
      <c r="G12420" s="117"/>
      <c r="I12420" s="81"/>
      <c r="L12420" s="117"/>
      <c r="P12420" s="81"/>
    </row>
    <row r="12421" spans="6:16">
      <c r="F12421" s="76"/>
      <c r="G12421" s="117"/>
      <c r="I12421" s="81"/>
      <c r="L12421" s="117"/>
      <c r="P12421" s="81"/>
    </row>
    <row r="12422" spans="6:16">
      <c r="F12422" s="76"/>
      <c r="G12422" s="117"/>
      <c r="I12422" s="81"/>
      <c r="L12422" s="117"/>
      <c r="P12422" s="81"/>
    </row>
    <row r="12423" spans="6:16">
      <c r="F12423" s="76"/>
      <c r="G12423" s="117"/>
      <c r="I12423" s="81"/>
      <c r="L12423" s="117"/>
      <c r="P12423" s="81"/>
    </row>
    <row r="12424" spans="6:16">
      <c r="F12424" s="76"/>
      <c r="G12424" s="117"/>
      <c r="I12424" s="81"/>
      <c r="L12424" s="117"/>
      <c r="P12424" s="81"/>
    </row>
    <row r="12425" spans="6:16">
      <c r="F12425" s="76"/>
      <c r="G12425" s="117"/>
      <c r="I12425" s="81"/>
      <c r="L12425" s="117"/>
      <c r="P12425" s="81"/>
    </row>
    <row r="12426" spans="6:16">
      <c r="F12426" s="76"/>
      <c r="G12426" s="117"/>
      <c r="I12426" s="81"/>
      <c r="L12426" s="117"/>
      <c r="P12426" s="81"/>
    </row>
    <row r="12427" spans="6:16">
      <c r="F12427" s="76"/>
      <c r="G12427" s="117"/>
      <c r="I12427" s="81"/>
      <c r="L12427" s="117"/>
      <c r="P12427" s="81"/>
    </row>
    <row r="12428" spans="6:16">
      <c r="F12428" s="76"/>
      <c r="G12428" s="117"/>
      <c r="I12428" s="81"/>
      <c r="L12428" s="117"/>
      <c r="P12428" s="81"/>
    </row>
    <row r="12429" spans="6:16">
      <c r="F12429" s="76"/>
      <c r="G12429" s="117"/>
      <c r="I12429" s="81"/>
      <c r="L12429" s="117"/>
      <c r="P12429" s="81"/>
    </row>
    <row r="12430" spans="6:16">
      <c r="F12430" s="76"/>
      <c r="G12430" s="117"/>
      <c r="I12430" s="81"/>
      <c r="L12430" s="117"/>
      <c r="P12430" s="81"/>
    </row>
    <row r="12431" spans="6:16">
      <c r="F12431" s="76"/>
      <c r="G12431" s="117"/>
      <c r="I12431" s="81"/>
      <c r="L12431" s="117"/>
      <c r="P12431" s="81"/>
    </row>
    <row r="12432" spans="6:16">
      <c r="F12432" s="76"/>
      <c r="G12432" s="117"/>
      <c r="I12432" s="81"/>
      <c r="L12432" s="117"/>
      <c r="P12432" s="81"/>
    </row>
    <row r="12433" spans="6:16">
      <c r="F12433" s="76"/>
      <c r="G12433" s="117"/>
      <c r="I12433" s="81"/>
      <c r="L12433" s="117"/>
      <c r="P12433" s="81"/>
    </row>
    <row r="12434" spans="6:16">
      <c r="F12434" s="76"/>
      <c r="G12434" s="117"/>
      <c r="I12434" s="81"/>
      <c r="L12434" s="117"/>
      <c r="P12434" s="81"/>
    </row>
    <row r="12435" spans="6:16">
      <c r="F12435" s="76"/>
      <c r="G12435" s="117"/>
      <c r="I12435" s="81"/>
      <c r="L12435" s="117"/>
      <c r="P12435" s="81"/>
    </row>
    <row r="12436" spans="6:16">
      <c r="F12436" s="76"/>
      <c r="G12436" s="117"/>
      <c r="I12436" s="81"/>
      <c r="L12436" s="117"/>
      <c r="P12436" s="81"/>
    </row>
    <row r="12437" spans="6:16">
      <c r="F12437" s="76"/>
      <c r="G12437" s="117"/>
      <c r="I12437" s="81"/>
      <c r="L12437" s="117"/>
      <c r="P12437" s="81"/>
    </row>
    <row r="12438" spans="6:16">
      <c r="F12438" s="76"/>
      <c r="G12438" s="117"/>
      <c r="I12438" s="81"/>
      <c r="L12438" s="117"/>
      <c r="P12438" s="81"/>
    </row>
    <row r="12439" spans="6:16">
      <c r="F12439" s="76"/>
      <c r="G12439" s="117"/>
      <c r="I12439" s="81"/>
      <c r="L12439" s="117"/>
      <c r="P12439" s="81"/>
    </row>
    <row r="12440" spans="6:16">
      <c r="F12440" s="76"/>
      <c r="G12440" s="117"/>
      <c r="I12440" s="81"/>
      <c r="L12440" s="117"/>
      <c r="P12440" s="81"/>
    </row>
    <row r="12441" spans="6:16">
      <c r="F12441" s="76"/>
      <c r="G12441" s="117"/>
      <c r="I12441" s="81"/>
      <c r="L12441" s="117"/>
      <c r="P12441" s="81"/>
    </row>
    <row r="12442" spans="6:16">
      <c r="F12442" s="76"/>
      <c r="G12442" s="117"/>
      <c r="I12442" s="81"/>
      <c r="L12442" s="117"/>
      <c r="P12442" s="81"/>
    </row>
    <row r="12443" spans="6:16">
      <c r="F12443" s="76"/>
      <c r="G12443" s="117"/>
      <c r="I12443" s="81"/>
      <c r="L12443" s="117"/>
      <c r="P12443" s="81"/>
    </row>
    <row r="12444" spans="6:16">
      <c r="F12444" s="76"/>
      <c r="G12444" s="117"/>
      <c r="I12444" s="81"/>
      <c r="L12444" s="117"/>
      <c r="P12444" s="81"/>
    </row>
    <row r="12445" spans="6:16">
      <c r="F12445" s="76"/>
      <c r="G12445" s="117"/>
      <c r="I12445" s="81"/>
      <c r="L12445" s="117"/>
      <c r="P12445" s="81"/>
    </row>
    <row r="12446" spans="6:16">
      <c r="F12446" s="76"/>
      <c r="G12446" s="117"/>
      <c r="I12446" s="81"/>
      <c r="L12446" s="117"/>
      <c r="P12446" s="81"/>
    </row>
    <row r="12447" spans="6:16">
      <c r="F12447" s="76"/>
      <c r="G12447" s="117"/>
      <c r="I12447" s="81"/>
      <c r="L12447" s="117"/>
      <c r="P12447" s="81"/>
    </row>
    <row r="12448" spans="6:16">
      <c r="F12448" s="76"/>
      <c r="G12448" s="117"/>
      <c r="I12448" s="81"/>
      <c r="L12448" s="117"/>
      <c r="P12448" s="81"/>
    </row>
    <row r="12449" spans="6:16">
      <c r="F12449" s="76"/>
      <c r="G12449" s="117"/>
      <c r="I12449" s="81"/>
      <c r="L12449" s="117"/>
      <c r="P12449" s="81"/>
    </row>
    <row r="12450" spans="6:16">
      <c r="F12450" s="76"/>
      <c r="G12450" s="117"/>
      <c r="I12450" s="81"/>
      <c r="L12450" s="117"/>
      <c r="P12450" s="81"/>
    </row>
    <row r="12451" spans="6:16">
      <c r="F12451" s="76"/>
      <c r="G12451" s="117"/>
      <c r="I12451" s="81"/>
      <c r="L12451" s="117"/>
      <c r="P12451" s="81"/>
    </row>
    <row r="12452" spans="6:16">
      <c r="F12452" s="76"/>
      <c r="G12452" s="117"/>
      <c r="I12452" s="81"/>
      <c r="L12452" s="117"/>
      <c r="P12452" s="81"/>
    </row>
    <row r="12453" spans="6:16">
      <c r="F12453" s="76"/>
      <c r="G12453" s="117"/>
      <c r="I12453" s="81"/>
      <c r="L12453" s="117"/>
      <c r="P12453" s="81"/>
    </row>
    <row r="12454" spans="6:16">
      <c r="F12454" s="76"/>
      <c r="G12454" s="117"/>
      <c r="I12454" s="81"/>
      <c r="L12454" s="117"/>
      <c r="P12454" s="81"/>
    </row>
    <row r="12455" spans="6:16">
      <c r="F12455" s="76"/>
      <c r="G12455" s="117"/>
      <c r="I12455" s="81"/>
      <c r="L12455" s="117"/>
      <c r="P12455" s="81"/>
    </row>
    <row r="12456" spans="6:16">
      <c r="F12456" s="76"/>
      <c r="G12456" s="117"/>
      <c r="I12456" s="81"/>
      <c r="L12456" s="117"/>
      <c r="P12456" s="81"/>
    </row>
    <row r="12457" spans="6:16">
      <c r="F12457" s="76"/>
      <c r="G12457" s="117"/>
      <c r="I12457" s="81"/>
      <c r="L12457" s="117"/>
      <c r="P12457" s="81"/>
    </row>
    <row r="12458" spans="6:16">
      <c r="F12458" s="76"/>
      <c r="G12458" s="117"/>
      <c r="I12458" s="81"/>
      <c r="L12458" s="117"/>
      <c r="P12458" s="81"/>
    </row>
    <row r="12459" spans="6:16">
      <c r="F12459" s="76"/>
      <c r="G12459" s="117"/>
      <c r="I12459" s="81"/>
      <c r="L12459" s="117"/>
      <c r="P12459" s="81"/>
    </row>
    <row r="12460" spans="6:16">
      <c r="F12460" s="76"/>
      <c r="G12460" s="117"/>
      <c r="I12460" s="81"/>
      <c r="L12460" s="117"/>
      <c r="P12460" s="81"/>
    </row>
    <row r="12461" spans="6:16">
      <c r="F12461" s="76"/>
      <c r="G12461" s="117"/>
      <c r="I12461" s="81"/>
      <c r="L12461" s="117"/>
      <c r="P12461" s="81"/>
    </row>
    <row r="12462" spans="6:16">
      <c r="F12462" s="76"/>
      <c r="G12462" s="117"/>
      <c r="I12462" s="81"/>
      <c r="L12462" s="117"/>
      <c r="P12462" s="81"/>
    </row>
    <row r="12463" spans="6:16">
      <c r="F12463" s="76"/>
      <c r="G12463" s="117"/>
      <c r="I12463" s="81"/>
      <c r="L12463" s="117"/>
      <c r="P12463" s="81"/>
    </row>
    <row r="12464" spans="6:16">
      <c r="F12464" s="76"/>
      <c r="G12464" s="117"/>
      <c r="I12464" s="81"/>
      <c r="L12464" s="117"/>
      <c r="P12464" s="81"/>
    </row>
    <row r="12465" spans="6:16">
      <c r="F12465" s="76"/>
      <c r="G12465" s="117"/>
      <c r="I12465" s="81"/>
      <c r="L12465" s="117"/>
      <c r="P12465" s="81"/>
    </row>
    <row r="12466" spans="6:16">
      <c r="F12466" s="76"/>
      <c r="G12466" s="117"/>
      <c r="I12466" s="81"/>
      <c r="L12466" s="117"/>
      <c r="P12466" s="81"/>
    </row>
    <row r="12467" spans="6:16">
      <c r="F12467" s="76"/>
      <c r="G12467" s="117"/>
      <c r="I12467" s="81"/>
      <c r="L12467" s="117"/>
      <c r="P12467" s="81"/>
    </row>
    <row r="12468" spans="6:16">
      <c r="F12468" s="76"/>
      <c r="G12468" s="117"/>
      <c r="I12468" s="81"/>
      <c r="L12468" s="117"/>
      <c r="P12468" s="81"/>
    </row>
    <row r="12469" spans="6:16">
      <c r="F12469" s="76"/>
      <c r="G12469" s="117"/>
      <c r="I12469" s="81"/>
      <c r="L12469" s="117"/>
      <c r="P12469" s="81"/>
    </row>
    <row r="12470" spans="6:16">
      <c r="F12470" s="76"/>
      <c r="G12470" s="117"/>
      <c r="I12470" s="81"/>
      <c r="L12470" s="117"/>
      <c r="P12470" s="81"/>
    </row>
    <row r="12471" spans="6:16">
      <c r="F12471" s="76"/>
      <c r="G12471" s="117"/>
      <c r="I12471" s="81"/>
      <c r="L12471" s="117"/>
      <c r="P12471" s="81"/>
    </row>
    <row r="12472" spans="6:16">
      <c r="F12472" s="76"/>
      <c r="G12472" s="117"/>
      <c r="I12472" s="81"/>
      <c r="L12472" s="117"/>
      <c r="P12472" s="81"/>
    </row>
    <row r="12473" spans="6:16">
      <c r="F12473" s="76"/>
      <c r="G12473" s="117"/>
      <c r="I12473" s="81"/>
      <c r="L12473" s="117"/>
      <c r="P12473" s="81"/>
    </row>
    <row r="12474" spans="6:16">
      <c r="F12474" s="76"/>
      <c r="G12474" s="117"/>
      <c r="I12474" s="81"/>
      <c r="L12474" s="117"/>
      <c r="P12474" s="81"/>
    </row>
    <row r="12475" spans="6:16">
      <c r="F12475" s="76"/>
      <c r="G12475" s="117"/>
      <c r="I12475" s="81"/>
      <c r="L12475" s="117"/>
      <c r="P12475" s="81"/>
    </row>
    <row r="12476" spans="6:16">
      <c r="F12476" s="76"/>
      <c r="G12476" s="117"/>
      <c r="I12476" s="81"/>
      <c r="L12476" s="117"/>
      <c r="P12476" s="81"/>
    </row>
    <row r="12477" spans="6:16">
      <c r="F12477" s="76"/>
      <c r="G12477" s="117"/>
      <c r="I12477" s="81"/>
      <c r="L12477" s="117"/>
      <c r="P12477" s="81"/>
    </row>
    <row r="12478" spans="6:16">
      <c r="F12478" s="76"/>
      <c r="G12478" s="117"/>
      <c r="I12478" s="81"/>
      <c r="L12478" s="117"/>
      <c r="P12478" s="81"/>
    </row>
    <row r="12479" spans="6:16">
      <c r="F12479" s="76"/>
      <c r="G12479" s="117"/>
      <c r="I12479" s="81"/>
      <c r="L12479" s="117"/>
      <c r="P12479" s="81"/>
    </row>
    <row r="12480" spans="6:16">
      <c r="F12480" s="76"/>
      <c r="G12480" s="117"/>
      <c r="I12480" s="81"/>
      <c r="L12480" s="117"/>
      <c r="P12480" s="81"/>
    </row>
    <row r="12481" spans="6:16">
      <c r="F12481" s="76"/>
      <c r="G12481" s="117"/>
      <c r="I12481" s="81"/>
      <c r="L12481" s="117"/>
      <c r="P12481" s="81"/>
    </row>
    <row r="12482" spans="6:16">
      <c r="F12482" s="76"/>
      <c r="G12482" s="117"/>
      <c r="I12482" s="81"/>
      <c r="L12482" s="117"/>
      <c r="P12482" s="81"/>
    </row>
    <row r="12483" spans="6:16">
      <c r="F12483" s="76"/>
      <c r="G12483" s="117"/>
      <c r="I12483" s="81"/>
      <c r="L12483" s="117"/>
      <c r="P12483" s="81"/>
    </row>
    <row r="12484" spans="6:16">
      <c r="F12484" s="76"/>
      <c r="G12484" s="117"/>
      <c r="I12484" s="81"/>
      <c r="L12484" s="117"/>
      <c r="P12484" s="81"/>
    </row>
    <row r="12485" spans="6:16">
      <c r="F12485" s="76"/>
      <c r="G12485" s="117"/>
      <c r="I12485" s="81"/>
      <c r="L12485" s="117"/>
      <c r="P12485" s="81"/>
    </row>
    <row r="12486" spans="6:16">
      <c r="F12486" s="76"/>
      <c r="G12486" s="117"/>
      <c r="I12486" s="81"/>
      <c r="L12486" s="117"/>
      <c r="P12486" s="81"/>
    </row>
    <row r="12487" spans="6:16">
      <c r="F12487" s="76"/>
      <c r="G12487" s="117"/>
      <c r="I12487" s="81"/>
      <c r="L12487" s="117"/>
      <c r="P12487" s="81"/>
    </row>
    <row r="12488" spans="6:16">
      <c r="F12488" s="76"/>
      <c r="G12488" s="117"/>
      <c r="I12488" s="81"/>
      <c r="L12488" s="117"/>
      <c r="P12488" s="81"/>
    </row>
    <row r="12489" spans="6:16">
      <c r="F12489" s="76"/>
      <c r="G12489" s="117"/>
      <c r="I12489" s="81"/>
      <c r="L12489" s="117"/>
      <c r="P12489" s="81"/>
    </row>
    <row r="12490" spans="6:16">
      <c r="F12490" s="76"/>
      <c r="G12490" s="117"/>
      <c r="I12490" s="81"/>
      <c r="L12490" s="117"/>
      <c r="P12490" s="81"/>
    </row>
    <row r="12491" spans="6:16">
      <c r="F12491" s="76"/>
      <c r="G12491" s="117"/>
      <c r="I12491" s="81"/>
      <c r="L12491" s="117"/>
      <c r="P12491" s="81"/>
    </row>
    <row r="12492" spans="6:16">
      <c r="F12492" s="76"/>
      <c r="G12492" s="117"/>
      <c r="I12492" s="81"/>
      <c r="L12492" s="117"/>
      <c r="P12492" s="81"/>
    </row>
    <row r="12493" spans="6:16">
      <c r="F12493" s="76"/>
      <c r="G12493" s="117"/>
      <c r="I12493" s="81"/>
      <c r="L12493" s="117"/>
      <c r="P12493" s="81"/>
    </row>
    <row r="12494" spans="6:16">
      <c r="F12494" s="76"/>
      <c r="G12494" s="117"/>
      <c r="I12494" s="81"/>
      <c r="L12494" s="117"/>
      <c r="P12494" s="81"/>
    </row>
    <row r="12495" spans="6:16">
      <c r="F12495" s="76"/>
      <c r="G12495" s="117"/>
      <c r="I12495" s="81"/>
      <c r="L12495" s="117"/>
      <c r="P12495" s="81"/>
    </row>
    <row r="12496" spans="6:16">
      <c r="F12496" s="76"/>
      <c r="G12496" s="117"/>
      <c r="I12496" s="81"/>
      <c r="L12496" s="117"/>
      <c r="P12496" s="81"/>
    </row>
    <row r="12497" spans="6:16">
      <c r="F12497" s="76"/>
      <c r="G12497" s="117"/>
      <c r="I12497" s="81"/>
      <c r="L12497" s="117"/>
      <c r="P12497" s="81"/>
    </row>
    <row r="12498" spans="6:16">
      <c r="F12498" s="76"/>
      <c r="G12498" s="117"/>
      <c r="I12498" s="81"/>
      <c r="L12498" s="117"/>
      <c r="P12498" s="81"/>
    </row>
    <row r="12499" spans="6:16">
      <c r="F12499" s="76"/>
      <c r="G12499" s="117"/>
      <c r="I12499" s="81"/>
      <c r="L12499" s="117"/>
      <c r="P12499" s="81"/>
    </row>
    <row r="12500" spans="6:16">
      <c r="F12500" s="76"/>
      <c r="G12500" s="117"/>
      <c r="I12500" s="81"/>
      <c r="L12500" s="117"/>
      <c r="P12500" s="81"/>
    </row>
    <row r="12501" spans="6:16">
      <c r="F12501" s="76"/>
      <c r="G12501" s="117"/>
      <c r="I12501" s="81"/>
      <c r="L12501" s="117"/>
      <c r="P12501" s="81"/>
    </row>
    <row r="12502" spans="6:16">
      <c r="F12502" s="76"/>
      <c r="G12502" s="117"/>
      <c r="I12502" s="81"/>
      <c r="L12502" s="117"/>
      <c r="P12502" s="81"/>
    </row>
    <row r="12503" spans="6:16">
      <c r="F12503" s="76"/>
      <c r="G12503" s="117"/>
      <c r="I12503" s="81"/>
      <c r="L12503" s="117"/>
      <c r="P12503" s="81"/>
    </row>
    <row r="12504" spans="6:16">
      <c r="F12504" s="76"/>
      <c r="G12504" s="117"/>
      <c r="I12504" s="81"/>
      <c r="L12504" s="117"/>
      <c r="P12504" s="81"/>
    </row>
    <row r="12505" spans="6:16">
      <c r="F12505" s="76"/>
      <c r="G12505" s="117"/>
      <c r="I12505" s="81"/>
      <c r="L12505" s="117"/>
      <c r="P12505" s="81"/>
    </row>
    <row r="12506" spans="6:16">
      <c r="F12506" s="76"/>
      <c r="G12506" s="117"/>
      <c r="I12506" s="81"/>
      <c r="L12506" s="117"/>
      <c r="P12506" s="81"/>
    </row>
    <row r="12507" spans="6:16">
      <c r="F12507" s="76"/>
      <c r="G12507" s="117"/>
      <c r="I12507" s="81"/>
      <c r="L12507" s="117"/>
      <c r="P12507" s="81"/>
    </row>
    <row r="12508" spans="6:16">
      <c r="F12508" s="76"/>
      <c r="G12508" s="117"/>
      <c r="I12508" s="81"/>
      <c r="L12508" s="117"/>
      <c r="P12508" s="81"/>
    </row>
    <row r="12509" spans="6:16">
      <c r="F12509" s="76"/>
      <c r="G12509" s="117"/>
      <c r="I12509" s="81"/>
      <c r="L12509" s="117"/>
      <c r="P12509" s="81"/>
    </row>
    <row r="12510" spans="6:16">
      <c r="F12510" s="76"/>
      <c r="G12510" s="117"/>
      <c r="I12510" s="81"/>
      <c r="L12510" s="117"/>
      <c r="P12510" s="81"/>
    </row>
    <row r="12511" spans="6:16">
      <c r="F12511" s="76"/>
      <c r="G12511" s="117"/>
      <c r="I12511" s="81"/>
      <c r="L12511" s="117"/>
      <c r="P12511" s="81"/>
    </row>
    <row r="12512" spans="6:16">
      <c r="F12512" s="76"/>
      <c r="G12512" s="117"/>
      <c r="I12512" s="81"/>
      <c r="L12512" s="117"/>
      <c r="P12512" s="81"/>
    </row>
    <row r="12513" spans="6:16">
      <c r="F12513" s="76"/>
      <c r="G12513" s="117"/>
      <c r="I12513" s="81"/>
      <c r="L12513" s="117"/>
      <c r="P12513" s="81"/>
    </row>
    <row r="12514" spans="6:16">
      <c r="F12514" s="76"/>
      <c r="G12514" s="117"/>
      <c r="I12514" s="81"/>
      <c r="L12514" s="117"/>
      <c r="P12514" s="81"/>
    </row>
    <row r="12515" spans="6:16">
      <c r="F12515" s="76"/>
      <c r="G12515" s="117"/>
      <c r="I12515" s="81"/>
      <c r="L12515" s="117"/>
      <c r="P12515" s="81"/>
    </row>
    <row r="12516" spans="6:16">
      <c r="F12516" s="76"/>
      <c r="G12516" s="117"/>
      <c r="I12516" s="81"/>
      <c r="L12516" s="117"/>
      <c r="P12516" s="81"/>
    </row>
    <row r="12517" spans="6:16">
      <c r="F12517" s="76"/>
      <c r="G12517" s="117"/>
      <c r="I12517" s="81"/>
      <c r="L12517" s="117"/>
      <c r="P12517" s="81"/>
    </row>
    <row r="12518" spans="6:16">
      <c r="F12518" s="76"/>
      <c r="G12518" s="117"/>
      <c r="I12518" s="81"/>
      <c r="L12518" s="117"/>
      <c r="P12518" s="81"/>
    </row>
    <row r="12519" spans="6:16">
      <c r="F12519" s="76"/>
      <c r="G12519" s="117"/>
      <c r="I12519" s="81"/>
      <c r="L12519" s="117"/>
      <c r="P12519" s="81"/>
    </row>
    <row r="12520" spans="6:16">
      <c r="F12520" s="76"/>
      <c r="G12520" s="117"/>
      <c r="I12520" s="81"/>
      <c r="L12520" s="117"/>
      <c r="P12520" s="81"/>
    </row>
    <row r="12521" spans="6:16">
      <c r="F12521" s="76"/>
      <c r="G12521" s="117"/>
      <c r="I12521" s="81"/>
      <c r="L12521" s="117"/>
      <c r="P12521" s="81"/>
    </row>
    <row r="12522" spans="6:16">
      <c r="F12522" s="76"/>
      <c r="G12522" s="117"/>
      <c r="I12522" s="81"/>
      <c r="L12522" s="117"/>
      <c r="P12522" s="81"/>
    </row>
    <row r="12523" spans="6:16">
      <c r="F12523" s="76"/>
      <c r="G12523" s="117"/>
      <c r="I12523" s="81"/>
      <c r="L12523" s="117"/>
      <c r="P12523" s="81"/>
    </row>
    <row r="12524" spans="6:16">
      <c r="F12524" s="76"/>
      <c r="G12524" s="117"/>
      <c r="I12524" s="81"/>
      <c r="L12524" s="117"/>
      <c r="P12524" s="81"/>
    </row>
    <row r="12525" spans="6:16">
      <c r="F12525" s="76"/>
      <c r="G12525" s="117"/>
      <c r="I12525" s="81"/>
      <c r="L12525" s="117"/>
      <c r="P12525" s="81"/>
    </row>
    <row r="12526" spans="6:16">
      <c r="F12526" s="76"/>
      <c r="G12526" s="117"/>
      <c r="I12526" s="81"/>
      <c r="L12526" s="117"/>
      <c r="P12526" s="81"/>
    </row>
    <row r="12527" spans="6:16">
      <c r="F12527" s="76"/>
      <c r="G12527" s="117"/>
      <c r="I12527" s="81"/>
      <c r="L12527" s="117"/>
      <c r="P12527" s="81"/>
    </row>
    <row r="12528" spans="6:16">
      <c r="F12528" s="76"/>
      <c r="G12528" s="117"/>
      <c r="I12528" s="81"/>
      <c r="L12528" s="117"/>
      <c r="P12528" s="81"/>
    </row>
    <row r="12529" spans="6:16">
      <c r="F12529" s="76"/>
      <c r="G12529" s="117"/>
      <c r="I12529" s="81"/>
      <c r="L12529" s="117"/>
      <c r="P12529" s="81"/>
    </row>
    <row r="12530" spans="6:16">
      <c r="F12530" s="76"/>
      <c r="G12530" s="117"/>
      <c r="I12530" s="81"/>
      <c r="L12530" s="117"/>
      <c r="P12530" s="81"/>
    </row>
    <row r="12531" spans="6:16">
      <c r="F12531" s="76"/>
      <c r="G12531" s="117"/>
      <c r="I12531" s="81"/>
      <c r="L12531" s="117"/>
      <c r="P12531" s="81"/>
    </row>
    <row r="12532" spans="6:16">
      <c r="F12532" s="76"/>
      <c r="G12532" s="117"/>
      <c r="I12532" s="81"/>
      <c r="L12532" s="117"/>
      <c r="P12532" s="81"/>
    </row>
    <row r="12533" spans="6:16">
      <c r="F12533" s="76"/>
      <c r="G12533" s="117"/>
      <c r="I12533" s="81"/>
      <c r="L12533" s="117"/>
      <c r="P12533" s="81"/>
    </row>
    <row r="12534" spans="6:16">
      <c r="F12534" s="76"/>
      <c r="G12534" s="117"/>
      <c r="I12534" s="81"/>
      <c r="L12534" s="117"/>
      <c r="P12534" s="81"/>
    </row>
    <row r="12535" spans="6:16">
      <c r="F12535" s="76"/>
      <c r="G12535" s="117"/>
      <c r="I12535" s="81"/>
      <c r="L12535" s="117"/>
      <c r="P12535" s="81"/>
    </row>
    <row r="12536" spans="6:16">
      <c r="F12536" s="76"/>
      <c r="G12536" s="117"/>
      <c r="I12536" s="81"/>
      <c r="L12536" s="117"/>
      <c r="P12536" s="81"/>
    </row>
    <row r="12537" spans="6:16">
      <c r="F12537" s="76"/>
      <c r="G12537" s="117"/>
      <c r="I12537" s="81"/>
      <c r="L12537" s="117"/>
      <c r="P12537" s="81"/>
    </row>
    <row r="12538" spans="6:16">
      <c r="F12538" s="76"/>
      <c r="G12538" s="117"/>
      <c r="I12538" s="81"/>
      <c r="L12538" s="117"/>
      <c r="P12538" s="81"/>
    </row>
    <row r="12539" spans="6:16">
      <c r="F12539" s="76"/>
      <c r="G12539" s="117"/>
      <c r="I12539" s="81"/>
      <c r="L12539" s="117"/>
      <c r="P12539" s="81"/>
    </row>
    <row r="12540" spans="6:16">
      <c r="F12540" s="76"/>
      <c r="G12540" s="117"/>
      <c r="I12540" s="81"/>
      <c r="L12540" s="117"/>
      <c r="P12540" s="81"/>
    </row>
    <row r="12541" spans="6:16">
      <c r="F12541" s="76"/>
      <c r="G12541" s="117"/>
      <c r="I12541" s="81"/>
      <c r="L12541" s="117"/>
      <c r="P12541" s="81"/>
    </row>
    <row r="12542" spans="6:16">
      <c r="F12542" s="76"/>
      <c r="G12542" s="117"/>
      <c r="I12542" s="81"/>
      <c r="L12542" s="117"/>
      <c r="P12542" s="81"/>
    </row>
    <row r="12543" spans="6:16">
      <c r="F12543" s="76"/>
      <c r="G12543" s="117"/>
      <c r="I12543" s="81"/>
      <c r="L12543" s="117"/>
      <c r="P12543" s="81"/>
    </row>
    <row r="12544" spans="6:16">
      <c r="F12544" s="76"/>
      <c r="G12544" s="117"/>
      <c r="I12544" s="81"/>
      <c r="L12544" s="117"/>
      <c r="P12544" s="81"/>
    </row>
    <row r="12545" spans="6:16">
      <c r="F12545" s="76"/>
      <c r="G12545" s="117"/>
      <c r="I12545" s="81"/>
      <c r="L12545" s="117"/>
      <c r="P12545" s="81"/>
    </row>
    <row r="12546" spans="6:16">
      <c r="F12546" s="76"/>
      <c r="G12546" s="117"/>
      <c r="I12546" s="81"/>
      <c r="L12546" s="117"/>
      <c r="P12546" s="81"/>
    </row>
    <row r="12547" spans="6:16">
      <c r="F12547" s="76"/>
      <c r="G12547" s="117"/>
      <c r="I12547" s="81"/>
      <c r="L12547" s="117"/>
      <c r="P12547" s="81"/>
    </row>
    <row r="12548" spans="6:16">
      <c r="F12548" s="76"/>
      <c r="G12548" s="117"/>
      <c r="I12548" s="81"/>
      <c r="L12548" s="117"/>
      <c r="P12548" s="81"/>
    </row>
    <row r="12549" spans="6:16">
      <c r="F12549" s="76"/>
      <c r="G12549" s="117"/>
      <c r="I12549" s="81"/>
      <c r="L12549" s="117"/>
      <c r="P12549" s="81"/>
    </row>
    <row r="12550" spans="6:16">
      <c r="F12550" s="76"/>
      <c r="G12550" s="117"/>
      <c r="I12550" s="81"/>
      <c r="L12550" s="117"/>
      <c r="P12550" s="81"/>
    </row>
    <row r="12551" spans="6:16">
      <c r="F12551" s="76"/>
      <c r="G12551" s="117"/>
      <c r="I12551" s="81"/>
      <c r="L12551" s="117"/>
      <c r="P12551" s="81"/>
    </row>
    <row r="12552" spans="6:16">
      <c r="F12552" s="76"/>
      <c r="G12552" s="117"/>
      <c r="I12552" s="81"/>
      <c r="L12552" s="117"/>
      <c r="P12552" s="81"/>
    </row>
    <row r="12553" spans="6:16">
      <c r="F12553" s="76"/>
      <c r="G12553" s="117"/>
      <c r="I12553" s="81"/>
      <c r="L12553" s="117"/>
      <c r="P12553" s="81"/>
    </row>
    <row r="12554" spans="6:16">
      <c r="F12554" s="76"/>
      <c r="G12554" s="117"/>
      <c r="I12554" s="81"/>
      <c r="L12554" s="117"/>
      <c r="P12554" s="81"/>
    </row>
    <row r="12555" spans="6:16">
      <c r="F12555" s="76"/>
      <c r="G12555" s="117"/>
      <c r="I12555" s="81"/>
      <c r="L12555" s="117"/>
      <c r="P12555" s="81"/>
    </row>
    <row r="12556" spans="6:16">
      <c r="F12556" s="76"/>
      <c r="G12556" s="117"/>
      <c r="I12556" s="81"/>
      <c r="L12556" s="117"/>
      <c r="P12556" s="81"/>
    </row>
    <row r="12557" spans="6:16">
      <c r="F12557" s="76"/>
      <c r="G12557" s="117"/>
      <c r="I12557" s="81"/>
      <c r="L12557" s="117"/>
      <c r="P12557" s="81"/>
    </row>
    <row r="12558" spans="6:16">
      <c r="F12558" s="76"/>
      <c r="G12558" s="117"/>
      <c r="I12558" s="81"/>
      <c r="L12558" s="117"/>
      <c r="P12558" s="81"/>
    </row>
    <row r="12559" spans="6:16">
      <c r="F12559" s="76"/>
      <c r="G12559" s="117"/>
      <c r="I12559" s="81"/>
      <c r="L12559" s="117"/>
      <c r="P12559" s="81"/>
    </row>
    <row r="12560" spans="6:16">
      <c r="F12560" s="76"/>
      <c r="G12560" s="117"/>
      <c r="I12560" s="81"/>
      <c r="L12560" s="117"/>
      <c r="P12560" s="81"/>
    </row>
    <row r="12561" spans="6:16">
      <c r="F12561" s="76"/>
      <c r="G12561" s="117"/>
      <c r="I12561" s="81"/>
      <c r="L12561" s="117"/>
      <c r="P12561" s="81"/>
    </row>
    <row r="12562" spans="6:16">
      <c r="F12562" s="76"/>
      <c r="G12562" s="117"/>
      <c r="I12562" s="81"/>
      <c r="L12562" s="117"/>
      <c r="P12562" s="81"/>
    </row>
    <row r="12563" spans="6:16">
      <c r="F12563" s="76"/>
      <c r="G12563" s="117"/>
      <c r="I12563" s="81"/>
      <c r="L12563" s="117"/>
      <c r="P12563" s="81"/>
    </row>
    <row r="12564" spans="6:16">
      <c r="F12564" s="76"/>
      <c r="G12564" s="117"/>
      <c r="I12564" s="81"/>
      <c r="L12564" s="117"/>
      <c r="P12564" s="81"/>
    </row>
    <row r="12565" spans="6:16">
      <c r="F12565" s="76"/>
      <c r="G12565" s="117"/>
      <c r="I12565" s="81"/>
      <c r="L12565" s="117"/>
      <c r="P12565" s="81"/>
    </row>
    <row r="12566" spans="6:16">
      <c r="F12566" s="76"/>
      <c r="G12566" s="117"/>
      <c r="I12566" s="81"/>
      <c r="L12566" s="117"/>
      <c r="P12566" s="81"/>
    </row>
    <row r="12567" spans="6:16">
      <c r="F12567" s="76"/>
      <c r="G12567" s="117"/>
      <c r="I12567" s="81"/>
      <c r="L12567" s="117"/>
      <c r="P12567" s="81"/>
    </row>
    <row r="12568" spans="6:16">
      <c r="F12568" s="76"/>
      <c r="G12568" s="117"/>
      <c r="I12568" s="81"/>
      <c r="L12568" s="117"/>
      <c r="P12568" s="81"/>
    </row>
    <row r="12569" spans="6:16">
      <c r="F12569" s="76"/>
      <c r="G12569" s="117"/>
      <c r="I12569" s="81"/>
      <c r="L12569" s="117"/>
      <c r="P12569" s="81"/>
    </row>
    <row r="12570" spans="6:16">
      <c r="F12570" s="76"/>
      <c r="G12570" s="117"/>
      <c r="I12570" s="81"/>
      <c r="L12570" s="117"/>
      <c r="P12570" s="81"/>
    </row>
    <row r="12571" spans="6:16">
      <c r="F12571" s="76"/>
      <c r="G12571" s="117"/>
      <c r="I12571" s="81"/>
      <c r="L12571" s="117"/>
      <c r="P12571" s="81"/>
    </row>
    <row r="12572" spans="6:16">
      <c r="F12572" s="76"/>
      <c r="G12572" s="117"/>
      <c r="I12572" s="81"/>
      <c r="L12572" s="117"/>
      <c r="P12572" s="81"/>
    </row>
    <row r="12573" spans="6:16">
      <c r="F12573" s="76"/>
      <c r="G12573" s="117"/>
      <c r="I12573" s="81"/>
      <c r="L12573" s="117"/>
      <c r="P12573" s="81"/>
    </row>
    <row r="12574" spans="6:16">
      <c r="F12574" s="76"/>
      <c r="G12574" s="117"/>
      <c r="I12574" s="81"/>
      <c r="L12574" s="117"/>
      <c r="P12574" s="81"/>
    </row>
    <row r="12575" spans="6:16">
      <c r="F12575" s="76"/>
      <c r="G12575" s="117"/>
      <c r="I12575" s="81"/>
      <c r="L12575" s="117"/>
      <c r="P12575" s="81"/>
    </row>
    <row r="12576" spans="6:16">
      <c r="F12576" s="76"/>
      <c r="G12576" s="117"/>
      <c r="I12576" s="81"/>
      <c r="L12576" s="117"/>
      <c r="P12576" s="81"/>
    </row>
    <row r="12577" spans="6:16">
      <c r="F12577" s="76"/>
      <c r="G12577" s="117"/>
      <c r="I12577" s="81"/>
      <c r="L12577" s="117"/>
      <c r="P12577" s="81"/>
    </row>
    <row r="12578" spans="6:16">
      <c r="F12578" s="76"/>
      <c r="G12578" s="117"/>
      <c r="I12578" s="81"/>
      <c r="L12578" s="117"/>
      <c r="P12578" s="81"/>
    </row>
    <row r="12579" spans="6:16">
      <c r="F12579" s="76"/>
      <c r="G12579" s="117"/>
      <c r="I12579" s="81"/>
      <c r="L12579" s="117"/>
      <c r="P12579" s="81"/>
    </row>
    <row r="12580" spans="6:16">
      <c r="F12580" s="76"/>
      <c r="G12580" s="117"/>
      <c r="I12580" s="81"/>
      <c r="L12580" s="117"/>
      <c r="P12580" s="81"/>
    </row>
    <row r="12581" spans="6:16">
      <c r="F12581" s="76"/>
      <c r="G12581" s="117"/>
      <c r="I12581" s="81"/>
      <c r="L12581" s="117"/>
      <c r="P12581" s="81"/>
    </row>
    <row r="12582" spans="6:16">
      <c r="F12582" s="76"/>
      <c r="G12582" s="117"/>
      <c r="I12582" s="81"/>
      <c r="L12582" s="117"/>
      <c r="P12582" s="81"/>
    </row>
    <row r="12583" spans="6:16">
      <c r="F12583" s="76"/>
      <c r="G12583" s="117"/>
      <c r="I12583" s="81"/>
      <c r="L12583" s="117"/>
      <c r="P12583" s="81"/>
    </row>
    <row r="12584" spans="6:16">
      <c r="F12584" s="76"/>
      <c r="G12584" s="117"/>
      <c r="I12584" s="81"/>
      <c r="L12584" s="117"/>
      <c r="P12584" s="81"/>
    </row>
    <row r="12585" spans="6:16">
      <c r="F12585" s="76"/>
      <c r="G12585" s="117"/>
      <c r="I12585" s="81"/>
      <c r="L12585" s="117"/>
      <c r="P12585" s="81"/>
    </row>
    <row r="12586" spans="6:16">
      <c r="F12586" s="76"/>
      <c r="G12586" s="117"/>
      <c r="I12586" s="81"/>
      <c r="L12586" s="117"/>
      <c r="P12586" s="81"/>
    </row>
    <row r="12587" spans="6:16">
      <c r="F12587" s="76"/>
      <c r="G12587" s="117"/>
      <c r="I12587" s="81"/>
      <c r="L12587" s="117"/>
      <c r="P12587" s="81"/>
    </row>
    <row r="12588" spans="6:16">
      <c r="F12588" s="76"/>
      <c r="G12588" s="117"/>
      <c r="I12588" s="81"/>
      <c r="L12588" s="117"/>
      <c r="P12588" s="81"/>
    </row>
    <row r="12589" spans="6:16">
      <c r="F12589" s="76"/>
      <c r="G12589" s="117"/>
      <c r="I12589" s="81"/>
      <c r="L12589" s="117"/>
      <c r="P12589" s="81"/>
    </row>
    <row r="12590" spans="6:16">
      <c r="F12590" s="76"/>
      <c r="G12590" s="117"/>
      <c r="I12590" s="81"/>
      <c r="L12590" s="117"/>
      <c r="P12590" s="81"/>
    </row>
    <row r="12591" spans="6:16">
      <c r="F12591" s="76"/>
      <c r="G12591" s="117"/>
      <c r="I12591" s="81"/>
      <c r="L12591" s="117"/>
      <c r="P12591" s="81"/>
    </row>
    <row r="12592" spans="6:16">
      <c r="F12592" s="76"/>
      <c r="G12592" s="117"/>
      <c r="I12592" s="81"/>
      <c r="L12592" s="117"/>
      <c r="P12592" s="81"/>
    </row>
    <row r="12593" spans="6:16">
      <c r="F12593" s="76"/>
      <c r="G12593" s="117"/>
      <c r="I12593" s="81"/>
      <c r="L12593" s="117"/>
      <c r="P12593" s="81"/>
    </row>
    <row r="12594" spans="6:16">
      <c r="F12594" s="76"/>
      <c r="G12594" s="117"/>
      <c r="I12594" s="81"/>
      <c r="L12594" s="117"/>
      <c r="P12594" s="81"/>
    </row>
    <row r="12595" spans="6:16">
      <c r="F12595" s="76"/>
      <c r="G12595" s="117"/>
      <c r="I12595" s="81"/>
      <c r="L12595" s="117"/>
      <c r="P12595" s="81"/>
    </row>
    <row r="12596" spans="6:16">
      <c r="F12596" s="76"/>
      <c r="G12596" s="117"/>
      <c r="I12596" s="81"/>
      <c r="L12596" s="117"/>
      <c r="P12596" s="81"/>
    </row>
    <row r="12597" spans="6:16">
      <c r="F12597" s="76"/>
      <c r="G12597" s="117"/>
      <c r="I12597" s="81"/>
      <c r="L12597" s="117"/>
      <c r="P12597" s="81"/>
    </row>
    <row r="12598" spans="6:16">
      <c r="F12598" s="76"/>
      <c r="G12598" s="117"/>
      <c r="I12598" s="81"/>
      <c r="L12598" s="117"/>
      <c r="P12598" s="81"/>
    </row>
    <row r="12599" spans="6:16">
      <c r="F12599" s="76"/>
      <c r="G12599" s="117"/>
      <c r="I12599" s="81"/>
      <c r="L12599" s="117"/>
      <c r="P12599" s="81"/>
    </row>
    <row r="12600" spans="6:16">
      <c r="F12600" s="76"/>
      <c r="G12600" s="117"/>
      <c r="I12600" s="81"/>
      <c r="L12600" s="117"/>
      <c r="P12600" s="81"/>
    </row>
    <row r="12601" spans="6:16">
      <c r="F12601" s="76"/>
      <c r="G12601" s="117"/>
      <c r="I12601" s="81"/>
      <c r="L12601" s="117"/>
      <c r="P12601" s="81"/>
    </row>
    <row r="12602" spans="6:16">
      <c r="F12602" s="76"/>
      <c r="G12602" s="117"/>
      <c r="I12602" s="81"/>
      <c r="L12602" s="117"/>
      <c r="P12602" s="81"/>
    </row>
    <row r="12603" spans="6:16">
      <c r="F12603" s="76"/>
      <c r="G12603" s="117"/>
      <c r="I12603" s="81"/>
      <c r="L12603" s="117"/>
      <c r="P12603" s="81"/>
    </row>
    <row r="12604" spans="6:16">
      <c r="F12604" s="76"/>
      <c r="G12604" s="117"/>
      <c r="I12604" s="81"/>
      <c r="L12604" s="117"/>
      <c r="P12604" s="81"/>
    </row>
    <row r="12605" spans="6:16">
      <c r="F12605" s="76"/>
      <c r="G12605" s="117"/>
      <c r="I12605" s="81"/>
      <c r="L12605" s="117"/>
      <c r="P12605" s="81"/>
    </row>
    <row r="12606" spans="6:16">
      <c r="F12606" s="76"/>
      <c r="G12606" s="117"/>
      <c r="I12606" s="81"/>
      <c r="L12606" s="117"/>
      <c r="P12606" s="81"/>
    </row>
    <row r="12607" spans="6:16">
      <c r="F12607" s="76"/>
      <c r="G12607" s="117"/>
      <c r="I12607" s="81"/>
      <c r="L12607" s="117"/>
      <c r="P12607" s="81"/>
    </row>
    <row r="12608" spans="6:16">
      <c r="F12608" s="76"/>
      <c r="G12608" s="117"/>
      <c r="I12608" s="81"/>
      <c r="L12608" s="117"/>
      <c r="P12608" s="81"/>
    </row>
    <row r="12609" spans="6:16">
      <c r="F12609" s="76"/>
      <c r="G12609" s="117"/>
      <c r="I12609" s="81"/>
      <c r="L12609" s="117"/>
      <c r="P12609" s="81"/>
    </row>
    <row r="12610" spans="6:16">
      <c r="F12610" s="76"/>
      <c r="G12610" s="117"/>
      <c r="I12610" s="81"/>
      <c r="L12610" s="117"/>
      <c r="P12610" s="81"/>
    </row>
    <row r="12611" spans="6:16">
      <c r="F12611" s="76"/>
      <c r="G12611" s="117"/>
      <c r="I12611" s="81"/>
      <c r="L12611" s="117"/>
      <c r="P12611" s="81"/>
    </row>
    <row r="12612" spans="6:16">
      <c r="F12612" s="76"/>
      <c r="G12612" s="117"/>
      <c r="I12612" s="81"/>
      <c r="L12612" s="117"/>
      <c r="P12612" s="81"/>
    </row>
    <row r="12613" spans="6:16">
      <c r="F12613" s="76"/>
      <c r="G12613" s="117"/>
      <c r="I12613" s="81"/>
      <c r="L12613" s="117"/>
      <c r="P12613" s="81"/>
    </row>
    <row r="12614" spans="6:16">
      <c r="F12614" s="76"/>
      <c r="G12614" s="117"/>
      <c r="I12614" s="81"/>
      <c r="L12614" s="117"/>
      <c r="P12614" s="81"/>
    </row>
    <row r="12615" spans="6:16">
      <c r="F12615" s="76"/>
      <c r="G12615" s="117"/>
      <c r="I12615" s="81"/>
      <c r="L12615" s="117"/>
      <c r="P12615" s="81"/>
    </row>
    <row r="12616" spans="6:16">
      <c r="F12616" s="76"/>
      <c r="G12616" s="117"/>
      <c r="I12616" s="81"/>
      <c r="L12616" s="117"/>
      <c r="P12616" s="81"/>
    </row>
    <row r="12617" spans="6:16">
      <c r="F12617" s="76"/>
      <c r="G12617" s="117"/>
      <c r="I12617" s="81"/>
      <c r="L12617" s="117"/>
      <c r="P12617" s="81"/>
    </row>
    <row r="12618" spans="6:16">
      <c r="F12618" s="76"/>
      <c r="G12618" s="117"/>
      <c r="I12618" s="81"/>
      <c r="L12618" s="117"/>
      <c r="P12618" s="81"/>
    </row>
    <row r="12619" spans="6:16">
      <c r="F12619" s="76"/>
      <c r="G12619" s="117"/>
      <c r="I12619" s="81"/>
      <c r="L12619" s="117"/>
      <c r="P12619" s="81"/>
    </row>
    <row r="12620" spans="6:16">
      <c r="F12620" s="76"/>
      <c r="G12620" s="117"/>
      <c r="I12620" s="81"/>
      <c r="L12620" s="117"/>
      <c r="P12620" s="81"/>
    </row>
    <row r="12621" spans="6:16">
      <c r="F12621" s="76"/>
      <c r="G12621" s="117"/>
      <c r="I12621" s="81"/>
      <c r="L12621" s="117"/>
      <c r="P12621" s="81"/>
    </row>
    <row r="12622" spans="6:16">
      <c r="F12622" s="76"/>
      <c r="G12622" s="117"/>
      <c r="I12622" s="81"/>
      <c r="L12622" s="117"/>
      <c r="P12622" s="81"/>
    </row>
    <row r="12623" spans="6:16">
      <c r="F12623" s="76"/>
      <c r="G12623" s="117"/>
      <c r="I12623" s="81"/>
      <c r="L12623" s="117"/>
      <c r="P12623" s="81"/>
    </row>
    <row r="12624" spans="6:16">
      <c r="F12624" s="76"/>
      <c r="G12624" s="117"/>
      <c r="I12624" s="81"/>
      <c r="L12624" s="117"/>
      <c r="P12624" s="81"/>
    </row>
    <row r="12625" spans="6:16">
      <c r="F12625" s="76"/>
      <c r="G12625" s="117"/>
      <c r="I12625" s="81"/>
      <c r="L12625" s="117"/>
      <c r="P12625" s="81"/>
    </row>
    <row r="12626" spans="6:16">
      <c r="F12626" s="76"/>
      <c r="G12626" s="117"/>
      <c r="I12626" s="81"/>
      <c r="L12626" s="117"/>
      <c r="P12626" s="81"/>
    </row>
    <row r="12627" spans="6:16">
      <c r="F12627" s="76"/>
      <c r="G12627" s="117"/>
      <c r="I12627" s="81"/>
      <c r="L12627" s="117"/>
      <c r="P12627" s="81"/>
    </row>
    <row r="12628" spans="6:16">
      <c r="F12628" s="76"/>
      <c r="G12628" s="117"/>
      <c r="I12628" s="81"/>
      <c r="L12628" s="117"/>
      <c r="P12628" s="81"/>
    </row>
    <row r="12629" spans="6:16">
      <c r="F12629" s="76"/>
      <c r="G12629" s="117"/>
      <c r="I12629" s="81"/>
      <c r="L12629" s="117"/>
      <c r="P12629" s="81"/>
    </row>
    <row r="12630" spans="6:16">
      <c r="F12630" s="76"/>
      <c r="G12630" s="117"/>
      <c r="I12630" s="81"/>
      <c r="L12630" s="117"/>
      <c r="P12630" s="81"/>
    </row>
    <row r="12631" spans="6:16">
      <c r="F12631" s="76"/>
      <c r="G12631" s="117"/>
      <c r="I12631" s="81"/>
      <c r="L12631" s="117"/>
      <c r="P12631" s="81"/>
    </row>
    <row r="12632" spans="6:16">
      <c r="F12632" s="76"/>
      <c r="G12632" s="117"/>
      <c r="I12632" s="81"/>
      <c r="L12632" s="117"/>
      <c r="P12632" s="81"/>
    </row>
    <row r="12633" spans="6:16">
      <c r="F12633" s="76"/>
      <c r="G12633" s="117"/>
      <c r="I12633" s="81"/>
      <c r="L12633" s="117"/>
      <c r="P12633" s="81"/>
    </row>
    <row r="12634" spans="6:16">
      <c r="F12634" s="76"/>
      <c r="G12634" s="117"/>
      <c r="I12634" s="81"/>
      <c r="L12634" s="117"/>
      <c r="P12634" s="81"/>
    </row>
    <row r="12635" spans="6:16">
      <c r="F12635" s="76"/>
      <c r="G12635" s="117"/>
      <c r="I12635" s="81"/>
      <c r="L12635" s="117"/>
      <c r="P12635" s="81"/>
    </row>
    <row r="12636" spans="6:16">
      <c r="F12636" s="76"/>
      <c r="G12636" s="117"/>
      <c r="I12636" s="81"/>
      <c r="L12636" s="117"/>
      <c r="P12636" s="81"/>
    </row>
    <row r="12637" spans="6:16">
      <c r="F12637" s="76"/>
      <c r="G12637" s="117"/>
      <c r="I12637" s="81"/>
      <c r="L12637" s="117"/>
      <c r="P12637" s="81"/>
    </row>
    <row r="12638" spans="6:16">
      <c r="F12638" s="76"/>
      <c r="G12638" s="117"/>
      <c r="I12638" s="81"/>
      <c r="L12638" s="117"/>
      <c r="P12638" s="81"/>
    </row>
    <row r="12639" spans="6:16">
      <c r="F12639" s="76"/>
      <c r="G12639" s="117"/>
      <c r="I12639" s="81"/>
      <c r="L12639" s="117"/>
      <c r="P12639" s="81"/>
    </row>
    <row r="12640" spans="6:16">
      <c r="F12640" s="76"/>
      <c r="G12640" s="117"/>
      <c r="I12640" s="81"/>
      <c r="L12640" s="117"/>
      <c r="P12640" s="81"/>
    </row>
    <row r="12641" spans="6:16">
      <c r="F12641" s="76"/>
      <c r="G12641" s="117"/>
      <c r="I12641" s="81"/>
      <c r="L12641" s="117"/>
      <c r="P12641" s="81"/>
    </row>
    <row r="12642" spans="6:16">
      <c r="F12642" s="76"/>
      <c r="G12642" s="117"/>
      <c r="I12642" s="81"/>
      <c r="L12642" s="117"/>
      <c r="P12642" s="81"/>
    </row>
    <row r="12643" spans="6:16">
      <c r="F12643" s="76"/>
      <c r="G12643" s="117"/>
      <c r="I12643" s="81"/>
      <c r="L12643" s="117"/>
      <c r="P12643" s="81"/>
    </row>
    <row r="12644" spans="6:16">
      <c r="F12644" s="76"/>
      <c r="G12644" s="117"/>
      <c r="I12644" s="81"/>
      <c r="L12644" s="117"/>
      <c r="P12644" s="81"/>
    </row>
    <row r="12645" spans="6:16">
      <c r="F12645" s="76"/>
      <c r="G12645" s="117"/>
      <c r="I12645" s="81"/>
      <c r="L12645" s="117"/>
      <c r="P12645" s="81"/>
    </row>
    <row r="12646" spans="6:16">
      <c r="F12646" s="76"/>
      <c r="G12646" s="117"/>
      <c r="I12646" s="81"/>
      <c r="L12646" s="117"/>
      <c r="P12646" s="81"/>
    </row>
    <row r="12647" spans="6:16">
      <c r="F12647" s="76"/>
      <c r="G12647" s="117"/>
      <c r="I12647" s="81"/>
      <c r="L12647" s="117"/>
      <c r="P12647" s="81"/>
    </row>
    <row r="12648" spans="6:16">
      <c r="F12648" s="76"/>
      <c r="G12648" s="117"/>
      <c r="I12648" s="81"/>
      <c r="L12648" s="117"/>
      <c r="P12648" s="81"/>
    </row>
    <row r="12649" spans="6:16">
      <c r="F12649" s="76"/>
      <c r="G12649" s="117"/>
      <c r="I12649" s="81"/>
      <c r="L12649" s="117"/>
      <c r="P12649" s="81"/>
    </row>
    <row r="12650" spans="6:16">
      <c r="F12650" s="76"/>
      <c r="G12650" s="117"/>
      <c r="I12650" s="81"/>
      <c r="L12650" s="117"/>
      <c r="P12650" s="81"/>
    </row>
    <row r="12651" spans="6:16">
      <c r="F12651" s="76"/>
      <c r="G12651" s="117"/>
      <c r="I12651" s="81"/>
      <c r="L12651" s="117"/>
      <c r="P12651" s="81"/>
    </row>
    <row r="12652" spans="6:16">
      <c r="F12652" s="76"/>
      <c r="G12652" s="117"/>
      <c r="I12652" s="81"/>
      <c r="L12652" s="117"/>
      <c r="P12652" s="81"/>
    </row>
    <row r="12653" spans="6:16">
      <c r="F12653" s="76"/>
      <c r="G12653" s="117"/>
      <c r="I12653" s="81"/>
      <c r="L12653" s="117"/>
      <c r="P12653" s="81"/>
    </row>
    <row r="12654" spans="6:16">
      <c r="F12654" s="76"/>
      <c r="G12654" s="117"/>
      <c r="I12654" s="81"/>
      <c r="L12654" s="117"/>
      <c r="P12654" s="81"/>
    </row>
    <row r="12655" spans="6:16">
      <c r="F12655" s="76"/>
      <c r="G12655" s="117"/>
      <c r="I12655" s="81"/>
      <c r="L12655" s="117"/>
      <c r="P12655" s="81"/>
    </row>
    <row r="12656" spans="6:16">
      <c r="F12656" s="76"/>
      <c r="G12656" s="117"/>
      <c r="I12656" s="81"/>
      <c r="L12656" s="117"/>
      <c r="P12656" s="81"/>
    </row>
    <row r="12657" spans="6:16">
      <c r="F12657" s="76"/>
      <c r="G12657" s="117"/>
      <c r="I12657" s="81"/>
      <c r="L12657" s="117"/>
      <c r="P12657" s="81"/>
    </row>
    <row r="12658" spans="6:16">
      <c r="F12658" s="76"/>
      <c r="G12658" s="117"/>
      <c r="I12658" s="81"/>
      <c r="L12658" s="117"/>
      <c r="P12658" s="81"/>
    </row>
    <row r="12659" spans="6:16">
      <c r="F12659" s="76"/>
      <c r="G12659" s="117"/>
      <c r="I12659" s="81"/>
      <c r="L12659" s="117"/>
      <c r="P12659" s="81"/>
    </row>
    <row r="12660" spans="6:16">
      <c r="F12660" s="76"/>
      <c r="G12660" s="117"/>
      <c r="I12660" s="81"/>
      <c r="L12660" s="117"/>
      <c r="P12660" s="81"/>
    </row>
    <row r="12661" spans="6:16">
      <c r="F12661" s="76"/>
      <c r="G12661" s="117"/>
      <c r="I12661" s="81"/>
      <c r="L12661" s="117"/>
      <c r="P12661" s="81"/>
    </row>
    <row r="12662" spans="6:16">
      <c r="F12662" s="76"/>
      <c r="G12662" s="117"/>
      <c r="I12662" s="81"/>
      <c r="L12662" s="117"/>
      <c r="P12662" s="81"/>
    </row>
    <row r="12663" spans="6:16">
      <c r="F12663" s="76"/>
      <c r="G12663" s="117"/>
      <c r="I12663" s="81"/>
      <c r="L12663" s="117"/>
      <c r="P12663" s="81"/>
    </row>
    <row r="12664" spans="6:16">
      <c r="F12664" s="76"/>
      <c r="G12664" s="117"/>
      <c r="I12664" s="81"/>
      <c r="L12664" s="117"/>
      <c r="P12664" s="81"/>
    </row>
    <row r="12665" spans="6:16">
      <c r="F12665" s="76"/>
      <c r="G12665" s="117"/>
      <c r="I12665" s="81"/>
      <c r="L12665" s="117"/>
      <c r="P12665" s="81"/>
    </row>
    <row r="12666" spans="6:16">
      <c r="F12666" s="76"/>
      <c r="G12666" s="117"/>
      <c r="I12666" s="81"/>
      <c r="L12666" s="117"/>
      <c r="P12666" s="81"/>
    </row>
    <row r="12667" spans="6:16">
      <c r="F12667" s="76"/>
      <c r="G12667" s="117"/>
      <c r="I12667" s="81"/>
      <c r="L12667" s="117"/>
      <c r="P12667" s="81"/>
    </row>
    <row r="12668" spans="6:16">
      <c r="F12668" s="76"/>
      <c r="G12668" s="117"/>
      <c r="I12668" s="81"/>
      <c r="L12668" s="117"/>
      <c r="P12668" s="81"/>
    </row>
    <row r="12669" spans="6:16">
      <c r="F12669" s="76"/>
      <c r="G12669" s="117"/>
      <c r="I12669" s="81"/>
      <c r="L12669" s="117"/>
      <c r="P12669" s="81"/>
    </row>
    <row r="12670" spans="6:16">
      <c r="F12670" s="76"/>
      <c r="G12670" s="117"/>
      <c r="I12670" s="81"/>
      <c r="L12670" s="117"/>
      <c r="P12670" s="81"/>
    </row>
    <row r="12671" spans="6:16">
      <c r="F12671" s="76"/>
      <c r="G12671" s="117"/>
      <c r="I12671" s="81"/>
      <c r="L12671" s="117"/>
      <c r="P12671" s="81"/>
    </row>
    <row r="12672" spans="6:16">
      <c r="F12672" s="76"/>
      <c r="G12672" s="117"/>
      <c r="I12672" s="81"/>
      <c r="L12672" s="117"/>
      <c r="P12672" s="81"/>
    </row>
    <row r="12673" spans="6:16">
      <c r="F12673" s="76"/>
      <c r="G12673" s="117"/>
      <c r="I12673" s="81"/>
      <c r="L12673" s="117"/>
      <c r="P12673" s="81"/>
    </row>
    <row r="12674" spans="6:16">
      <c r="F12674" s="76"/>
      <c r="G12674" s="117"/>
      <c r="I12674" s="81"/>
      <c r="L12674" s="117"/>
      <c r="P12674" s="81"/>
    </row>
    <row r="12675" spans="6:16">
      <c r="F12675" s="76"/>
      <c r="G12675" s="117"/>
      <c r="I12675" s="81"/>
      <c r="L12675" s="117"/>
      <c r="P12675" s="81"/>
    </row>
    <row r="12676" spans="6:16">
      <c r="F12676" s="76"/>
      <c r="G12676" s="117"/>
      <c r="I12676" s="81"/>
      <c r="L12676" s="117"/>
      <c r="P12676" s="81"/>
    </row>
    <row r="12677" spans="6:16">
      <c r="F12677" s="76"/>
      <c r="G12677" s="117"/>
      <c r="I12677" s="81"/>
      <c r="L12677" s="117"/>
      <c r="P12677" s="81"/>
    </row>
    <row r="12678" spans="6:16">
      <c r="F12678" s="76"/>
      <c r="G12678" s="117"/>
      <c r="I12678" s="81"/>
      <c r="L12678" s="117"/>
      <c r="P12678" s="81"/>
    </row>
    <row r="12679" spans="6:16">
      <c r="F12679" s="76"/>
      <c r="G12679" s="117"/>
      <c r="I12679" s="81"/>
      <c r="L12679" s="117"/>
      <c r="P12679" s="81"/>
    </row>
    <row r="12680" spans="6:16">
      <c r="F12680" s="76"/>
      <c r="G12680" s="117"/>
      <c r="I12680" s="81"/>
      <c r="L12680" s="117"/>
      <c r="P12680" s="81"/>
    </row>
    <row r="12681" spans="6:16">
      <c r="F12681" s="76"/>
      <c r="G12681" s="117"/>
      <c r="I12681" s="81"/>
      <c r="L12681" s="117"/>
      <c r="P12681" s="81"/>
    </row>
    <row r="12682" spans="6:16">
      <c r="F12682" s="76"/>
      <c r="G12682" s="117"/>
      <c r="I12682" s="81"/>
      <c r="L12682" s="117"/>
      <c r="P12682" s="81"/>
    </row>
    <row r="12683" spans="6:16">
      <c r="F12683" s="76"/>
      <c r="G12683" s="117"/>
      <c r="I12683" s="81"/>
      <c r="L12683" s="117"/>
      <c r="P12683" s="81"/>
    </row>
    <row r="12684" spans="6:16">
      <c r="F12684" s="76"/>
      <c r="G12684" s="117"/>
      <c r="I12684" s="81"/>
      <c r="L12684" s="117"/>
      <c r="P12684" s="81"/>
    </row>
    <row r="12685" spans="6:16">
      <c r="F12685" s="76"/>
      <c r="G12685" s="117"/>
      <c r="I12685" s="81"/>
      <c r="L12685" s="117"/>
      <c r="P12685" s="81"/>
    </row>
    <row r="12686" spans="6:16">
      <c r="F12686" s="76"/>
      <c r="G12686" s="117"/>
      <c r="I12686" s="81"/>
      <c r="L12686" s="117"/>
      <c r="P12686" s="81"/>
    </row>
    <row r="12687" spans="6:16">
      <c r="F12687" s="76"/>
      <c r="G12687" s="117"/>
      <c r="I12687" s="81"/>
      <c r="L12687" s="117"/>
      <c r="P12687" s="81"/>
    </row>
    <row r="12688" spans="6:16">
      <c r="F12688" s="76"/>
      <c r="G12688" s="117"/>
      <c r="I12688" s="81"/>
      <c r="L12688" s="117"/>
      <c r="P12688" s="81"/>
    </row>
    <row r="12689" spans="6:16">
      <c r="F12689" s="76"/>
      <c r="G12689" s="117"/>
      <c r="I12689" s="81"/>
      <c r="L12689" s="117"/>
      <c r="P12689" s="81"/>
    </row>
    <row r="12690" spans="6:16">
      <c r="F12690" s="76"/>
      <c r="G12690" s="117"/>
      <c r="I12690" s="81"/>
      <c r="L12690" s="117"/>
      <c r="P12690" s="81"/>
    </row>
    <row r="12691" spans="6:16">
      <c r="F12691" s="76"/>
      <c r="G12691" s="117"/>
      <c r="I12691" s="81"/>
      <c r="L12691" s="117"/>
      <c r="P12691" s="81"/>
    </row>
    <row r="12692" spans="6:16">
      <c r="F12692" s="76"/>
      <c r="G12692" s="117"/>
      <c r="I12692" s="81"/>
      <c r="L12692" s="117"/>
      <c r="P12692" s="81"/>
    </row>
    <row r="12693" spans="6:16">
      <c r="F12693" s="76"/>
      <c r="G12693" s="117"/>
      <c r="I12693" s="81"/>
      <c r="L12693" s="117"/>
      <c r="P12693" s="81"/>
    </row>
    <row r="12694" spans="6:16">
      <c r="F12694" s="76"/>
      <c r="G12694" s="117"/>
      <c r="I12694" s="81"/>
      <c r="L12694" s="117"/>
      <c r="P12694" s="81"/>
    </row>
    <row r="12695" spans="6:16">
      <c r="F12695" s="76"/>
      <c r="G12695" s="117"/>
      <c r="I12695" s="81"/>
      <c r="L12695" s="117"/>
      <c r="P12695" s="81"/>
    </row>
    <row r="12696" spans="6:16">
      <c r="F12696" s="76"/>
      <c r="G12696" s="117"/>
      <c r="I12696" s="81"/>
      <c r="L12696" s="117"/>
      <c r="P12696" s="81"/>
    </row>
    <row r="12697" spans="6:16">
      <c r="F12697" s="76"/>
      <c r="G12697" s="117"/>
      <c r="I12697" s="81"/>
      <c r="L12697" s="117"/>
      <c r="P12697" s="81"/>
    </row>
    <row r="12698" spans="6:16">
      <c r="F12698" s="76"/>
      <c r="G12698" s="117"/>
      <c r="I12698" s="81"/>
      <c r="L12698" s="117"/>
      <c r="P12698" s="81"/>
    </row>
    <row r="12699" spans="6:16">
      <c r="F12699" s="76"/>
      <c r="G12699" s="117"/>
      <c r="I12699" s="81"/>
      <c r="L12699" s="117"/>
      <c r="P12699" s="81"/>
    </row>
    <row r="12700" spans="6:16">
      <c r="F12700" s="76"/>
      <c r="G12700" s="117"/>
      <c r="I12700" s="81"/>
      <c r="L12700" s="117"/>
      <c r="P12700" s="81"/>
    </row>
    <row r="12701" spans="6:16">
      <c r="F12701" s="76"/>
      <c r="G12701" s="117"/>
      <c r="I12701" s="81"/>
      <c r="L12701" s="117"/>
      <c r="P12701" s="81"/>
    </row>
    <row r="12702" spans="6:16">
      <c r="F12702" s="76"/>
      <c r="G12702" s="117"/>
      <c r="I12702" s="81"/>
      <c r="L12702" s="117"/>
      <c r="P12702" s="81"/>
    </row>
    <row r="12703" spans="6:16">
      <c r="F12703" s="76"/>
      <c r="G12703" s="117"/>
      <c r="I12703" s="81"/>
      <c r="L12703" s="117"/>
      <c r="P12703" s="81"/>
    </row>
    <row r="12704" spans="6:16">
      <c r="F12704" s="76"/>
      <c r="G12704" s="117"/>
      <c r="I12704" s="81"/>
      <c r="L12704" s="117"/>
      <c r="P12704" s="81"/>
    </row>
    <row r="12705" spans="6:16">
      <c r="F12705" s="76"/>
      <c r="G12705" s="117"/>
      <c r="I12705" s="81"/>
      <c r="L12705" s="117"/>
      <c r="P12705" s="81"/>
    </row>
    <row r="12706" spans="6:16">
      <c r="F12706" s="76"/>
      <c r="G12706" s="117"/>
      <c r="I12706" s="81"/>
      <c r="L12706" s="117"/>
      <c r="P12706" s="81"/>
    </row>
    <row r="12707" spans="6:16">
      <c r="F12707" s="76"/>
      <c r="G12707" s="117"/>
      <c r="I12707" s="81"/>
      <c r="L12707" s="117"/>
      <c r="P12707" s="81"/>
    </row>
    <row r="12708" spans="6:16">
      <c r="F12708" s="76"/>
      <c r="G12708" s="117"/>
      <c r="I12708" s="81"/>
      <c r="L12708" s="117"/>
      <c r="P12708" s="81"/>
    </row>
    <row r="12709" spans="6:16">
      <c r="F12709" s="76"/>
      <c r="G12709" s="117"/>
      <c r="I12709" s="81"/>
      <c r="L12709" s="117"/>
      <c r="P12709" s="81"/>
    </row>
    <row r="12710" spans="6:16">
      <c r="F12710" s="76"/>
      <c r="G12710" s="117"/>
      <c r="I12710" s="81"/>
      <c r="L12710" s="117"/>
      <c r="P12710" s="81"/>
    </row>
    <row r="12711" spans="6:16">
      <c r="F12711" s="76"/>
      <c r="G12711" s="117"/>
      <c r="I12711" s="81"/>
      <c r="L12711" s="117"/>
      <c r="P12711" s="81"/>
    </row>
    <row r="12712" spans="6:16">
      <c r="F12712" s="76"/>
      <c r="G12712" s="117"/>
      <c r="I12712" s="81"/>
      <c r="L12712" s="117"/>
      <c r="P12712" s="81"/>
    </row>
    <row r="12713" spans="6:16">
      <c r="F12713" s="76"/>
      <c r="G12713" s="117"/>
      <c r="I12713" s="81"/>
      <c r="L12713" s="117"/>
      <c r="P12713" s="81"/>
    </row>
    <row r="12714" spans="6:16">
      <c r="F12714" s="76"/>
      <c r="G12714" s="117"/>
      <c r="I12714" s="81"/>
      <c r="L12714" s="117"/>
      <c r="P12714" s="81"/>
    </row>
    <row r="12715" spans="6:16">
      <c r="F12715" s="76"/>
      <c r="G12715" s="117"/>
      <c r="I12715" s="81"/>
      <c r="L12715" s="117"/>
      <c r="P12715" s="81"/>
    </row>
    <row r="12716" spans="6:16">
      <c r="F12716" s="76"/>
      <c r="G12716" s="117"/>
      <c r="I12716" s="81"/>
      <c r="L12716" s="117"/>
      <c r="P12716" s="81"/>
    </row>
    <row r="12717" spans="6:16">
      <c r="F12717" s="76"/>
      <c r="G12717" s="117"/>
      <c r="I12717" s="81"/>
      <c r="L12717" s="117"/>
      <c r="P12717" s="81"/>
    </row>
    <row r="12718" spans="6:16">
      <c r="F12718" s="76"/>
      <c r="G12718" s="117"/>
      <c r="I12718" s="81"/>
      <c r="L12718" s="117"/>
      <c r="P12718" s="81"/>
    </row>
    <row r="12719" spans="6:16">
      <c r="F12719" s="76"/>
      <c r="G12719" s="117"/>
      <c r="I12719" s="81"/>
      <c r="L12719" s="117"/>
      <c r="P12719" s="81"/>
    </row>
    <row r="12720" spans="6:16">
      <c r="F12720" s="76"/>
      <c r="G12720" s="117"/>
      <c r="I12720" s="81"/>
      <c r="L12720" s="117"/>
      <c r="P12720" s="81"/>
    </row>
    <row r="12721" spans="6:16">
      <c r="F12721" s="76"/>
      <c r="G12721" s="117"/>
      <c r="I12721" s="81"/>
      <c r="L12721" s="117"/>
      <c r="P12721" s="81"/>
    </row>
    <row r="12722" spans="6:16">
      <c r="F12722" s="76"/>
      <c r="G12722" s="117"/>
      <c r="I12722" s="81"/>
      <c r="L12722" s="117"/>
      <c r="P12722" s="81"/>
    </row>
    <row r="12723" spans="6:16">
      <c r="F12723" s="76"/>
      <c r="G12723" s="117"/>
      <c r="I12723" s="81"/>
      <c r="L12723" s="117"/>
      <c r="P12723" s="81"/>
    </row>
    <row r="12724" spans="6:16">
      <c r="F12724" s="76"/>
      <c r="G12724" s="117"/>
      <c r="I12724" s="81"/>
      <c r="L12724" s="117"/>
      <c r="P12724" s="81"/>
    </row>
    <row r="12725" spans="6:16">
      <c r="F12725" s="76"/>
      <c r="G12725" s="117"/>
      <c r="I12725" s="81"/>
      <c r="L12725" s="117"/>
      <c r="P12725" s="81"/>
    </row>
    <row r="12726" spans="6:16">
      <c r="F12726" s="76"/>
      <c r="G12726" s="117"/>
      <c r="I12726" s="81"/>
      <c r="L12726" s="117"/>
      <c r="P12726" s="81"/>
    </row>
    <row r="12727" spans="6:16">
      <c r="F12727" s="76"/>
      <c r="G12727" s="117"/>
      <c r="I12727" s="81"/>
      <c r="L12727" s="117"/>
      <c r="P12727" s="81"/>
    </row>
    <row r="12728" spans="6:16">
      <c r="F12728" s="76"/>
      <c r="G12728" s="117"/>
      <c r="I12728" s="81"/>
      <c r="L12728" s="117"/>
      <c r="P12728" s="81"/>
    </row>
    <row r="12729" spans="6:16">
      <c r="F12729" s="76"/>
      <c r="G12729" s="117"/>
      <c r="I12729" s="81"/>
      <c r="L12729" s="117"/>
      <c r="P12729" s="81"/>
    </row>
    <row r="12730" spans="6:16">
      <c r="F12730" s="76"/>
      <c r="G12730" s="117"/>
      <c r="I12730" s="81"/>
      <c r="L12730" s="117"/>
      <c r="P12730" s="81"/>
    </row>
    <row r="12731" spans="6:16">
      <c r="F12731" s="76"/>
      <c r="G12731" s="117"/>
      <c r="I12731" s="81"/>
      <c r="L12731" s="117"/>
      <c r="P12731" s="81"/>
    </row>
    <row r="12732" spans="6:16">
      <c r="F12732" s="76"/>
      <c r="G12732" s="117"/>
      <c r="I12732" s="81"/>
      <c r="L12732" s="117"/>
      <c r="P12732" s="81"/>
    </row>
    <row r="12733" spans="6:16">
      <c r="F12733" s="76"/>
      <c r="G12733" s="117"/>
      <c r="I12733" s="81"/>
      <c r="L12733" s="117"/>
      <c r="P12733" s="81"/>
    </row>
    <row r="12734" spans="6:16">
      <c r="F12734" s="76"/>
      <c r="G12734" s="117"/>
      <c r="I12734" s="81"/>
      <c r="L12734" s="117"/>
      <c r="P12734" s="81"/>
    </row>
    <row r="12735" spans="6:16">
      <c r="F12735" s="76"/>
      <c r="G12735" s="117"/>
      <c r="I12735" s="81"/>
      <c r="L12735" s="117"/>
      <c r="P12735" s="81"/>
    </row>
    <row r="12736" spans="6:16">
      <c r="F12736" s="76"/>
      <c r="G12736" s="117"/>
      <c r="I12736" s="81"/>
      <c r="L12736" s="117"/>
      <c r="P12736" s="81"/>
    </row>
    <row r="12737" spans="6:16">
      <c r="F12737" s="76"/>
      <c r="G12737" s="117"/>
      <c r="I12737" s="81"/>
      <c r="L12737" s="117"/>
      <c r="P12737" s="81"/>
    </row>
    <row r="12738" spans="6:16">
      <c r="F12738" s="76"/>
      <c r="G12738" s="117"/>
      <c r="I12738" s="81"/>
      <c r="L12738" s="117"/>
      <c r="P12738" s="81"/>
    </row>
    <row r="12739" spans="6:16">
      <c r="F12739" s="76"/>
      <c r="G12739" s="117"/>
      <c r="I12739" s="81"/>
      <c r="L12739" s="117"/>
      <c r="P12739" s="81"/>
    </row>
    <row r="12740" spans="6:16">
      <c r="F12740" s="76"/>
      <c r="G12740" s="117"/>
      <c r="I12740" s="81"/>
      <c r="L12740" s="117"/>
      <c r="P12740" s="81"/>
    </row>
    <row r="12741" spans="6:16">
      <c r="F12741" s="76"/>
      <c r="G12741" s="117"/>
      <c r="I12741" s="81"/>
      <c r="L12741" s="117"/>
      <c r="P12741" s="81"/>
    </row>
    <row r="12742" spans="6:16">
      <c r="F12742" s="76"/>
      <c r="G12742" s="117"/>
      <c r="I12742" s="81"/>
      <c r="L12742" s="117"/>
      <c r="P12742" s="81"/>
    </row>
    <row r="12743" spans="6:16">
      <c r="F12743" s="76"/>
      <c r="G12743" s="117"/>
      <c r="I12743" s="81"/>
      <c r="L12743" s="117"/>
      <c r="P12743" s="81"/>
    </row>
    <row r="12744" spans="6:16">
      <c r="F12744" s="76"/>
      <c r="G12744" s="117"/>
      <c r="I12744" s="81"/>
      <c r="L12744" s="117"/>
      <c r="P12744" s="81"/>
    </row>
    <row r="12745" spans="6:16">
      <c r="F12745" s="76"/>
      <c r="G12745" s="117"/>
      <c r="I12745" s="81"/>
      <c r="L12745" s="117"/>
      <c r="P12745" s="81"/>
    </row>
    <row r="12746" spans="6:16">
      <c r="F12746" s="76"/>
      <c r="G12746" s="117"/>
      <c r="I12746" s="81"/>
      <c r="L12746" s="117"/>
      <c r="P12746" s="81"/>
    </row>
    <row r="12747" spans="6:16">
      <c r="F12747" s="76"/>
      <c r="G12747" s="117"/>
      <c r="I12747" s="81"/>
      <c r="L12747" s="117"/>
      <c r="P12747" s="81"/>
    </row>
    <row r="12748" spans="6:16">
      <c r="F12748" s="76"/>
      <c r="G12748" s="117"/>
      <c r="I12748" s="81"/>
      <c r="L12748" s="117"/>
      <c r="P12748" s="81"/>
    </row>
    <row r="12749" spans="6:16">
      <c r="F12749" s="76"/>
      <c r="G12749" s="117"/>
      <c r="I12749" s="81"/>
      <c r="L12749" s="117"/>
      <c r="P12749" s="81"/>
    </row>
    <row r="12750" spans="6:16">
      <c r="F12750" s="76"/>
      <c r="G12750" s="117"/>
      <c r="I12750" s="81"/>
      <c r="L12750" s="117"/>
      <c r="P12750" s="81"/>
    </row>
    <row r="12751" spans="6:16">
      <c r="F12751" s="76"/>
      <c r="G12751" s="117"/>
      <c r="I12751" s="81"/>
      <c r="L12751" s="117"/>
      <c r="P12751" s="81"/>
    </row>
    <row r="12752" spans="6:16">
      <c r="F12752" s="76"/>
      <c r="G12752" s="117"/>
      <c r="I12752" s="81"/>
      <c r="L12752" s="117"/>
      <c r="P12752" s="81"/>
    </row>
    <row r="12753" spans="6:16">
      <c r="F12753" s="76"/>
      <c r="G12753" s="117"/>
      <c r="I12753" s="81"/>
      <c r="L12753" s="117"/>
      <c r="P12753" s="81"/>
    </row>
    <row r="12754" spans="6:16">
      <c r="F12754" s="76"/>
      <c r="G12754" s="117"/>
      <c r="I12754" s="81"/>
      <c r="L12754" s="117"/>
      <c r="P12754" s="81"/>
    </row>
    <row r="12755" spans="6:16">
      <c r="F12755" s="76"/>
      <c r="G12755" s="117"/>
      <c r="I12755" s="81"/>
      <c r="L12755" s="117"/>
      <c r="P12755" s="81"/>
    </row>
    <row r="12756" spans="6:16">
      <c r="F12756" s="76"/>
      <c r="G12756" s="117"/>
      <c r="I12756" s="81"/>
      <c r="L12756" s="117"/>
      <c r="P12756" s="81"/>
    </row>
    <row r="12757" spans="6:16">
      <c r="F12757" s="76"/>
      <c r="G12757" s="117"/>
      <c r="I12757" s="81"/>
      <c r="L12757" s="117"/>
      <c r="P12757" s="81"/>
    </row>
    <row r="12758" spans="6:16">
      <c r="F12758" s="76"/>
      <c r="G12758" s="117"/>
      <c r="I12758" s="81"/>
      <c r="L12758" s="117"/>
      <c r="P12758" s="81"/>
    </row>
    <row r="12759" spans="6:16">
      <c r="F12759" s="76"/>
      <c r="G12759" s="117"/>
      <c r="I12759" s="81"/>
      <c r="L12759" s="117"/>
      <c r="P12759" s="81"/>
    </row>
    <row r="12760" spans="6:16">
      <c r="F12760" s="76"/>
      <c r="G12760" s="117"/>
      <c r="I12760" s="81"/>
      <c r="L12760" s="117"/>
      <c r="P12760" s="81"/>
    </row>
    <row r="12761" spans="6:16">
      <c r="F12761" s="76"/>
      <c r="G12761" s="117"/>
      <c r="I12761" s="81"/>
      <c r="L12761" s="117"/>
      <c r="P12761" s="81"/>
    </row>
    <row r="12762" spans="6:16">
      <c r="F12762" s="76"/>
      <c r="G12762" s="117"/>
      <c r="I12762" s="81"/>
      <c r="L12762" s="117"/>
      <c r="P12762" s="81"/>
    </row>
    <row r="12763" spans="6:16">
      <c r="F12763" s="76"/>
      <c r="G12763" s="117"/>
      <c r="I12763" s="81"/>
      <c r="L12763" s="117"/>
      <c r="P12763" s="81"/>
    </row>
    <row r="12764" spans="6:16">
      <c r="F12764" s="76"/>
      <c r="G12764" s="117"/>
      <c r="I12764" s="81"/>
      <c r="L12764" s="117"/>
      <c r="P12764" s="81"/>
    </row>
    <row r="12765" spans="6:16">
      <c r="F12765" s="76"/>
      <c r="G12765" s="117"/>
      <c r="I12765" s="81"/>
      <c r="L12765" s="117"/>
      <c r="P12765" s="81"/>
    </row>
    <row r="12766" spans="6:16">
      <c r="F12766" s="76"/>
      <c r="G12766" s="117"/>
      <c r="I12766" s="81"/>
      <c r="L12766" s="117"/>
      <c r="P12766" s="81"/>
    </row>
    <row r="12767" spans="6:16">
      <c r="F12767" s="76"/>
      <c r="G12767" s="117"/>
      <c r="I12767" s="81"/>
      <c r="L12767" s="117"/>
      <c r="P12767" s="81"/>
    </row>
    <row r="12768" spans="6:16">
      <c r="F12768" s="76"/>
      <c r="G12768" s="117"/>
      <c r="I12768" s="81"/>
      <c r="L12768" s="117"/>
      <c r="P12768" s="81"/>
    </row>
    <row r="12769" spans="6:16">
      <c r="F12769" s="76"/>
      <c r="G12769" s="117"/>
      <c r="I12769" s="81"/>
      <c r="L12769" s="117"/>
      <c r="P12769" s="81"/>
    </row>
    <row r="12770" spans="6:16">
      <c r="F12770" s="76"/>
      <c r="G12770" s="117"/>
      <c r="I12770" s="81"/>
      <c r="L12770" s="117"/>
      <c r="P12770" s="81"/>
    </row>
    <row r="12771" spans="6:16">
      <c r="F12771" s="76"/>
      <c r="G12771" s="117"/>
      <c r="I12771" s="81"/>
      <c r="L12771" s="117"/>
      <c r="P12771" s="81"/>
    </row>
    <row r="12772" spans="6:16">
      <c r="F12772" s="76"/>
      <c r="G12772" s="117"/>
      <c r="I12772" s="81"/>
      <c r="L12772" s="117"/>
      <c r="P12772" s="81"/>
    </row>
    <row r="12773" spans="6:16">
      <c r="F12773" s="76"/>
      <c r="G12773" s="117"/>
      <c r="I12773" s="81"/>
      <c r="L12773" s="117"/>
      <c r="P12773" s="81"/>
    </row>
    <row r="12774" spans="6:16">
      <c r="F12774" s="76"/>
      <c r="G12774" s="117"/>
      <c r="I12774" s="81"/>
      <c r="L12774" s="117"/>
      <c r="P12774" s="81"/>
    </row>
    <row r="12775" spans="6:16">
      <c r="F12775" s="76"/>
      <c r="G12775" s="117"/>
      <c r="I12775" s="81"/>
      <c r="L12775" s="117"/>
      <c r="P12775" s="81"/>
    </row>
    <row r="12776" spans="6:16">
      <c r="F12776" s="76"/>
      <c r="G12776" s="117"/>
      <c r="I12776" s="81"/>
      <c r="L12776" s="117"/>
      <c r="P12776" s="81"/>
    </row>
    <row r="12777" spans="6:16">
      <c r="F12777" s="76"/>
      <c r="G12777" s="117"/>
      <c r="I12777" s="81"/>
      <c r="L12777" s="117"/>
      <c r="P12777" s="81"/>
    </row>
    <row r="12778" spans="6:16">
      <c r="F12778" s="76"/>
      <c r="G12778" s="117"/>
      <c r="I12778" s="81"/>
      <c r="L12778" s="117"/>
      <c r="P12778" s="81"/>
    </row>
    <row r="12779" spans="6:16">
      <c r="F12779" s="76"/>
      <c r="G12779" s="117"/>
      <c r="I12779" s="81"/>
      <c r="L12779" s="117"/>
      <c r="P12779" s="81"/>
    </row>
    <row r="12780" spans="6:16">
      <c r="F12780" s="76"/>
      <c r="G12780" s="117"/>
      <c r="I12780" s="81"/>
      <c r="L12780" s="117"/>
      <c r="P12780" s="81"/>
    </row>
    <row r="12781" spans="6:16">
      <c r="F12781" s="76"/>
      <c r="G12781" s="117"/>
      <c r="I12781" s="81"/>
      <c r="L12781" s="117"/>
      <c r="P12781" s="81"/>
    </row>
    <row r="12782" spans="6:16">
      <c r="F12782" s="76"/>
      <c r="G12782" s="117"/>
      <c r="I12782" s="81"/>
      <c r="L12782" s="117"/>
      <c r="P12782" s="81"/>
    </row>
    <row r="12783" spans="6:16">
      <c r="F12783" s="76"/>
      <c r="G12783" s="117"/>
      <c r="I12783" s="81"/>
      <c r="L12783" s="117"/>
      <c r="P12783" s="81"/>
    </row>
    <row r="12784" spans="6:16">
      <c r="F12784" s="76"/>
      <c r="G12784" s="117"/>
      <c r="I12784" s="81"/>
      <c r="L12784" s="117"/>
      <c r="P12784" s="81"/>
    </row>
    <row r="12785" spans="6:16">
      <c r="F12785" s="76"/>
      <c r="G12785" s="117"/>
      <c r="I12785" s="81"/>
      <c r="L12785" s="117"/>
      <c r="P12785" s="81"/>
    </row>
    <row r="12786" spans="6:16">
      <c r="F12786" s="76"/>
      <c r="G12786" s="117"/>
      <c r="I12786" s="81"/>
      <c r="L12786" s="117"/>
      <c r="P12786" s="81"/>
    </row>
    <row r="12787" spans="6:16">
      <c r="F12787" s="76"/>
      <c r="G12787" s="117"/>
      <c r="I12787" s="81"/>
      <c r="L12787" s="117"/>
      <c r="P12787" s="81"/>
    </row>
    <row r="12788" spans="6:16">
      <c r="F12788" s="76"/>
      <c r="G12788" s="117"/>
      <c r="I12788" s="81"/>
      <c r="L12788" s="117"/>
      <c r="P12788" s="81"/>
    </row>
    <row r="12789" spans="6:16">
      <c r="F12789" s="76"/>
      <c r="G12789" s="117"/>
      <c r="I12789" s="81"/>
      <c r="L12789" s="117"/>
      <c r="P12789" s="81"/>
    </row>
    <row r="12790" spans="6:16">
      <c r="F12790" s="76"/>
      <c r="G12790" s="117"/>
      <c r="I12790" s="81"/>
      <c r="L12790" s="117"/>
      <c r="P12790" s="81"/>
    </row>
    <row r="12791" spans="6:16">
      <c r="F12791" s="76"/>
      <c r="G12791" s="117"/>
      <c r="I12791" s="81"/>
      <c r="L12791" s="117"/>
      <c r="P12791" s="81"/>
    </row>
    <row r="12792" spans="6:16">
      <c r="F12792" s="76"/>
      <c r="G12792" s="117"/>
      <c r="I12792" s="81"/>
      <c r="L12792" s="117"/>
      <c r="P12792" s="81"/>
    </row>
    <row r="12793" spans="6:16">
      <c r="F12793" s="76"/>
      <c r="G12793" s="117"/>
      <c r="I12793" s="81"/>
      <c r="L12793" s="117"/>
      <c r="P12793" s="81"/>
    </row>
    <row r="12794" spans="6:16">
      <c r="F12794" s="76"/>
      <c r="G12794" s="117"/>
      <c r="I12794" s="81"/>
      <c r="L12794" s="117"/>
      <c r="P12794" s="81"/>
    </row>
    <row r="12795" spans="6:16">
      <c r="F12795" s="76"/>
      <c r="G12795" s="117"/>
      <c r="I12795" s="81"/>
      <c r="L12795" s="117"/>
      <c r="P12795" s="81"/>
    </row>
    <row r="12796" spans="6:16">
      <c r="F12796" s="76"/>
      <c r="G12796" s="117"/>
      <c r="I12796" s="81"/>
      <c r="L12796" s="117"/>
      <c r="P12796" s="81"/>
    </row>
    <row r="12797" spans="6:16">
      <c r="F12797" s="76"/>
      <c r="G12797" s="117"/>
      <c r="I12797" s="81"/>
      <c r="L12797" s="117"/>
      <c r="P12797" s="81"/>
    </row>
    <row r="12798" spans="6:16">
      <c r="F12798" s="76"/>
      <c r="G12798" s="117"/>
      <c r="I12798" s="81"/>
      <c r="L12798" s="117"/>
      <c r="P12798" s="81"/>
    </row>
    <row r="12799" spans="6:16">
      <c r="F12799" s="76"/>
      <c r="G12799" s="117"/>
      <c r="I12799" s="81"/>
      <c r="L12799" s="117"/>
      <c r="P12799" s="81"/>
    </row>
    <row r="12800" spans="6:16">
      <c r="F12800" s="76"/>
      <c r="G12800" s="117"/>
      <c r="I12800" s="81"/>
      <c r="L12800" s="117"/>
      <c r="P12800" s="81"/>
    </row>
    <row r="12801" spans="6:16">
      <c r="F12801" s="76"/>
      <c r="G12801" s="117"/>
      <c r="I12801" s="81"/>
      <c r="L12801" s="117"/>
      <c r="P12801" s="81"/>
    </row>
    <row r="12802" spans="6:16">
      <c r="F12802" s="76"/>
      <c r="G12802" s="117"/>
      <c r="I12802" s="81"/>
      <c r="L12802" s="117"/>
      <c r="P12802" s="81"/>
    </row>
    <row r="12803" spans="6:16">
      <c r="F12803" s="76"/>
      <c r="G12803" s="117"/>
      <c r="I12803" s="81"/>
      <c r="L12803" s="117"/>
      <c r="P12803" s="81"/>
    </row>
    <row r="12804" spans="6:16">
      <c r="F12804" s="76"/>
      <c r="G12804" s="117"/>
      <c r="I12804" s="81"/>
      <c r="L12804" s="117"/>
      <c r="P12804" s="81"/>
    </row>
    <row r="12805" spans="6:16">
      <c r="F12805" s="76"/>
      <c r="G12805" s="117"/>
      <c r="I12805" s="81"/>
      <c r="L12805" s="117"/>
      <c r="P12805" s="81"/>
    </row>
    <row r="12806" spans="6:16">
      <c r="F12806" s="76"/>
      <c r="G12806" s="117"/>
      <c r="I12806" s="81"/>
      <c r="L12806" s="117"/>
      <c r="P12806" s="81"/>
    </row>
    <row r="12807" spans="6:16">
      <c r="F12807" s="76"/>
      <c r="G12807" s="117"/>
      <c r="I12807" s="81"/>
      <c r="L12807" s="117"/>
      <c r="P12807" s="81"/>
    </row>
    <row r="12808" spans="6:16">
      <c r="F12808" s="76"/>
      <c r="G12808" s="117"/>
      <c r="I12808" s="81"/>
      <c r="L12808" s="117"/>
      <c r="P12808" s="81"/>
    </row>
    <row r="12809" spans="6:16">
      <c r="F12809" s="76"/>
      <c r="G12809" s="117"/>
      <c r="I12809" s="81"/>
      <c r="L12809" s="117"/>
      <c r="P12809" s="81"/>
    </row>
    <row r="12810" spans="6:16">
      <c r="F12810" s="76"/>
      <c r="G12810" s="117"/>
      <c r="I12810" s="81"/>
      <c r="L12810" s="117"/>
      <c r="P12810" s="81"/>
    </row>
    <row r="12811" spans="6:16">
      <c r="F12811" s="76"/>
      <c r="G12811" s="117"/>
      <c r="I12811" s="81"/>
      <c r="L12811" s="117"/>
      <c r="P12811" s="81"/>
    </row>
    <row r="12812" spans="6:16">
      <c r="F12812" s="76"/>
      <c r="G12812" s="117"/>
      <c r="I12812" s="81"/>
      <c r="L12812" s="117"/>
      <c r="P12812" s="81"/>
    </row>
    <row r="12813" spans="6:16">
      <c r="F12813" s="76"/>
      <c r="G12813" s="117"/>
      <c r="I12813" s="81"/>
      <c r="L12813" s="117"/>
      <c r="P12813" s="81"/>
    </row>
    <row r="12814" spans="6:16">
      <c r="F12814" s="76"/>
      <c r="G12814" s="117"/>
      <c r="I12814" s="81"/>
      <c r="L12814" s="117"/>
      <c r="P12814" s="81"/>
    </row>
    <row r="12815" spans="6:16">
      <c r="F12815" s="76"/>
      <c r="G12815" s="117"/>
      <c r="I12815" s="81"/>
      <c r="L12815" s="117"/>
      <c r="P12815" s="81"/>
    </row>
    <row r="12816" spans="6:16">
      <c r="F12816" s="76"/>
      <c r="G12816" s="117"/>
      <c r="I12816" s="81"/>
      <c r="L12816" s="117"/>
      <c r="P12816" s="81"/>
    </row>
    <row r="12817" spans="6:16">
      <c r="F12817" s="76"/>
      <c r="G12817" s="117"/>
      <c r="I12817" s="81"/>
      <c r="L12817" s="117"/>
      <c r="P12817" s="81"/>
    </row>
    <row r="12818" spans="6:16">
      <c r="F12818" s="76"/>
      <c r="G12818" s="117"/>
      <c r="I12818" s="81"/>
      <c r="L12818" s="117"/>
      <c r="P12818" s="81"/>
    </row>
    <row r="12819" spans="6:16">
      <c r="F12819" s="76"/>
      <c r="G12819" s="117"/>
      <c r="I12819" s="81"/>
      <c r="L12819" s="117"/>
      <c r="P12819" s="81"/>
    </row>
    <row r="12820" spans="6:16">
      <c r="F12820" s="76"/>
      <c r="G12820" s="117"/>
      <c r="I12820" s="81"/>
      <c r="L12820" s="117"/>
      <c r="P12820" s="81"/>
    </row>
    <row r="12821" spans="6:16">
      <c r="F12821" s="76"/>
      <c r="G12821" s="117"/>
      <c r="I12821" s="81"/>
      <c r="L12821" s="117"/>
      <c r="P12821" s="81"/>
    </row>
    <row r="12822" spans="6:16">
      <c r="F12822" s="76"/>
      <c r="G12822" s="117"/>
      <c r="I12822" s="81"/>
      <c r="L12822" s="117"/>
      <c r="P12822" s="81"/>
    </row>
    <row r="12823" spans="6:16">
      <c r="F12823" s="76"/>
      <c r="G12823" s="117"/>
      <c r="I12823" s="81"/>
      <c r="L12823" s="117"/>
      <c r="P12823" s="81"/>
    </row>
    <row r="12824" spans="6:16">
      <c r="F12824" s="76"/>
      <c r="G12824" s="117"/>
      <c r="I12824" s="81"/>
      <c r="L12824" s="117"/>
      <c r="P12824" s="81"/>
    </row>
    <row r="12825" spans="6:16">
      <c r="F12825" s="76"/>
      <c r="G12825" s="117"/>
      <c r="I12825" s="81"/>
      <c r="L12825" s="117"/>
      <c r="P12825" s="81"/>
    </row>
    <row r="12826" spans="6:16">
      <c r="F12826" s="76"/>
      <c r="G12826" s="117"/>
      <c r="I12826" s="81"/>
      <c r="L12826" s="117"/>
      <c r="P12826" s="81"/>
    </row>
    <row r="12827" spans="6:16">
      <c r="F12827" s="76"/>
      <c r="G12827" s="117"/>
      <c r="I12827" s="81"/>
      <c r="L12827" s="117"/>
      <c r="P12827" s="81"/>
    </row>
    <row r="12828" spans="6:16">
      <c r="F12828" s="76"/>
      <c r="G12828" s="117"/>
      <c r="I12828" s="81"/>
      <c r="L12828" s="117"/>
      <c r="P12828" s="81"/>
    </row>
    <row r="12829" spans="6:16">
      <c r="F12829" s="76"/>
      <c r="G12829" s="117"/>
      <c r="I12829" s="81"/>
      <c r="L12829" s="117"/>
      <c r="P12829" s="81"/>
    </row>
    <row r="12830" spans="6:16">
      <c r="F12830" s="76"/>
      <c r="G12830" s="117"/>
      <c r="I12830" s="81"/>
      <c r="L12830" s="117"/>
      <c r="P12830" s="81"/>
    </row>
    <row r="12831" spans="6:16">
      <c r="F12831" s="76"/>
      <c r="G12831" s="117"/>
      <c r="I12831" s="81"/>
      <c r="L12831" s="117"/>
      <c r="P12831" s="81"/>
    </row>
    <row r="12832" spans="6:16">
      <c r="F12832" s="76"/>
      <c r="G12832" s="117"/>
      <c r="I12832" s="81"/>
      <c r="L12832" s="117"/>
      <c r="P12832" s="81"/>
    </row>
    <row r="12833" spans="6:16">
      <c r="F12833" s="76"/>
      <c r="G12833" s="117"/>
      <c r="I12833" s="81"/>
      <c r="L12833" s="117"/>
      <c r="P12833" s="81"/>
    </row>
    <row r="12834" spans="6:16">
      <c r="F12834" s="76"/>
      <c r="G12834" s="117"/>
      <c r="I12834" s="81"/>
      <c r="L12834" s="117"/>
      <c r="P12834" s="81"/>
    </row>
    <row r="12835" spans="6:16">
      <c r="F12835" s="76"/>
      <c r="G12835" s="117"/>
      <c r="I12835" s="81"/>
      <c r="L12835" s="117"/>
      <c r="P12835" s="81"/>
    </row>
    <row r="12836" spans="6:16">
      <c r="F12836" s="76"/>
      <c r="G12836" s="117"/>
      <c r="I12836" s="81"/>
      <c r="L12836" s="117"/>
      <c r="P12836" s="81"/>
    </row>
    <row r="12837" spans="6:16">
      <c r="F12837" s="76"/>
      <c r="G12837" s="117"/>
      <c r="I12837" s="81"/>
      <c r="L12837" s="117"/>
      <c r="P12837" s="81"/>
    </row>
    <row r="12838" spans="6:16">
      <c r="F12838" s="76"/>
      <c r="G12838" s="117"/>
      <c r="I12838" s="81"/>
      <c r="L12838" s="117"/>
      <c r="P12838" s="81"/>
    </row>
    <row r="12839" spans="6:16">
      <c r="F12839" s="76"/>
      <c r="G12839" s="117"/>
      <c r="I12839" s="81"/>
      <c r="L12839" s="117"/>
      <c r="P12839" s="81"/>
    </row>
    <row r="12840" spans="6:16">
      <c r="F12840" s="76"/>
      <c r="G12840" s="117"/>
      <c r="I12840" s="81"/>
      <c r="L12840" s="117"/>
      <c r="P12840" s="81"/>
    </row>
    <row r="12841" spans="6:16">
      <c r="F12841" s="76"/>
      <c r="G12841" s="117"/>
      <c r="I12841" s="81"/>
      <c r="L12841" s="117"/>
      <c r="P12841" s="81"/>
    </row>
    <row r="12842" spans="6:16">
      <c r="F12842" s="76"/>
      <c r="G12842" s="117"/>
      <c r="I12842" s="81"/>
      <c r="L12842" s="117"/>
      <c r="P12842" s="81"/>
    </row>
    <row r="12843" spans="6:16">
      <c r="F12843" s="76"/>
      <c r="G12843" s="117"/>
      <c r="I12843" s="81"/>
      <c r="L12843" s="117"/>
      <c r="P12843" s="81"/>
    </row>
    <row r="12844" spans="6:16">
      <c r="F12844" s="76"/>
      <c r="G12844" s="117"/>
      <c r="I12844" s="81"/>
      <c r="L12844" s="117"/>
      <c r="P12844" s="81"/>
    </row>
    <row r="12845" spans="6:16">
      <c r="F12845" s="76"/>
      <c r="G12845" s="117"/>
      <c r="I12845" s="81"/>
      <c r="L12845" s="117"/>
      <c r="P12845" s="81"/>
    </row>
    <row r="12846" spans="6:16">
      <c r="F12846" s="76"/>
      <c r="G12846" s="117"/>
      <c r="I12846" s="81"/>
      <c r="L12846" s="117"/>
      <c r="P12846" s="81"/>
    </row>
    <row r="12847" spans="6:16">
      <c r="F12847" s="76"/>
      <c r="G12847" s="117"/>
      <c r="I12847" s="81"/>
      <c r="L12847" s="117"/>
      <c r="P12847" s="81"/>
    </row>
    <row r="12848" spans="6:16">
      <c r="F12848" s="76"/>
      <c r="G12848" s="117"/>
      <c r="I12848" s="81"/>
      <c r="L12848" s="117"/>
      <c r="P12848" s="81"/>
    </row>
    <row r="12849" spans="6:16">
      <c r="F12849" s="76"/>
      <c r="G12849" s="117"/>
      <c r="I12849" s="81"/>
      <c r="L12849" s="117"/>
      <c r="P12849" s="81"/>
    </row>
    <row r="12850" spans="6:16">
      <c r="F12850" s="76"/>
      <c r="G12850" s="117"/>
      <c r="I12850" s="81"/>
      <c r="L12850" s="117"/>
      <c r="P12850" s="81"/>
    </row>
    <row r="12851" spans="6:16">
      <c r="F12851" s="76"/>
      <c r="G12851" s="117"/>
      <c r="I12851" s="81"/>
      <c r="L12851" s="117"/>
      <c r="P12851" s="81"/>
    </row>
    <row r="12852" spans="6:16">
      <c r="F12852" s="76"/>
      <c r="G12852" s="117"/>
      <c r="I12852" s="81"/>
      <c r="L12852" s="117"/>
      <c r="P12852" s="81"/>
    </row>
    <row r="12853" spans="6:16">
      <c r="F12853" s="76"/>
      <c r="G12853" s="117"/>
      <c r="I12853" s="81"/>
      <c r="L12853" s="117"/>
      <c r="P12853" s="81"/>
    </row>
    <row r="12854" spans="6:16">
      <c r="F12854" s="76"/>
      <c r="G12854" s="117"/>
      <c r="I12854" s="81"/>
      <c r="L12854" s="117"/>
      <c r="P12854" s="81"/>
    </row>
    <row r="12855" spans="6:16">
      <c r="F12855" s="76"/>
      <c r="G12855" s="117"/>
      <c r="I12855" s="81"/>
      <c r="L12855" s="117"/>
      <c r="P12855" s="81"/>
    </row>
    <row r="12856" spans="6:16">
      <c r="F12856" s="76"/>
      <c r="G12856" s="117"/>
      <c r="I12856" s="81"/>
      <c r="L12856" s="117"/>
      <c r="P12856" s="81"/>
    </row>
    <row r="12857" spans="6:16">
      <c r="F12857" s="76"/>
      <c r="G12857" s="117"/>
      <c r="I12857" s="81"/>
      <c r="L12857" s="117"/>
      <c r="P12857" s="81"/>
    </row>
    <row r="12858" spans="6:16">
      <c r="F12858" s="76"/>
      <c r="G12858" s="117"/>
      <c r="I12858" s="81"/>
      <c r="L12858" s="117"/>
      <c r="P12858" s="81"/>
    </row>
    <row r="12859" spans="6:16">
      <c r="F12859" s="76"/>
      <c r="G12859" s="117"/>
      <c r="I12859" s="81"/>
      <c r="L12859" s="117"/>
      <c r="P12859" s="81"/>
    </row>
    <row r="12860" spans="6:16">
      <c r="F12860" s="76"/>
      <c r="G12860" s="117"/>
      <c r="I12860" s="81"/>
      <c r="L12860" s="117"/>
      <c r="P12860" s="81"/>
    </row>
    <row r="12861" spans="6:16">
      <c r="F12861" s="76"/>
      <c r="G12861" s="117"/>
      <c r="I12861" s="81"/>
      <c r="L12861" s="117"/>
      <c r="P12861" s="81"/>
    </row>
    <row r="12862" spans="6:16">
      <c r="F12862" s="76"/>
      <c r="G12862" s="117"/>
      <c r="I12862" s="81"/>
      <c r="L12862" s="117"/>
      <c r="P12862" s="81"/>
    </row>
    <row r="12863" spans="6:16">
      <c r="F12863" s="76"/>
      <c r="G12863" s="117"/>
      <c r="I12863" s="81"/>
      <c r="L12863" s="117"/>
      <c r="P12863" s="81"/>
    </row>
    <row r="12864" spans="6:16">
      <c r="F12864" s="76"/>
      <c r="G12864" s="117"/>
      <c r="I12864" s="81"/>
      <c r="L12864" s="117"/>
      <c r="P12864" s="81"/>
    </row>
    <row r="12865" spans="6:16">
      <c r="F12865" s="76"/>
      <c r="G12865" s="117"/>
      <c r="I12865" s="81"/>
      <c r="L12865" s="117"/>
      <c r="P12865" s="81"/>
    </row>
    <row r="12866" spans="6:16">
      <c r="F12866" s="76"/>
      <c r="G12866" s="117"/>
      <c r="I12866" s="81"/>
      <c r="L12866" s="117"/>
      <c r="P12866" s="81"/>
    </row>
    <row r="12867" spans="6:16">
      <c r="F12867" s="76"/>
      <c r="G12867" s="117"/>
      <c r="I12867" s="81"/>
      <c r="L12867" s="117"/>
      <c r="P12867" s="81"/>
    </row>
    <row r="12868" spans="6:16">
      <c r="F12868" s="76"/>
      <c r="G12868" s="117"/>
      <c r="I12868" s="81"/>
      <c r="L12868" s="117"/>
      <c r="P12868" s="81"/>
    </row>
    <row r="12869" spans="6:16">
      <c r="F12869" s="76"/>
      <c r="G12869" s="117"/>
      <c r="I12869" s="81"/>
      <c r="L12869" s="117"/>
      <c r="P12869" s="81"/>
    </row>
    <row r="12870" spans="6:16">
      <c r="F12870" s="76"/>
      <c r="G12870" s="117"/>
      <c r="I12870" s="81"/>
      <c r="L12870" s="117"/>
      <c r="P12870" s="81"/>
    </row>
    <row r="12871" spans="6:16">
      <c r="F12871" s="76"/>
      <c r="G12871" s="117"/>
      <c r="I12871" s="81"/>
      <c r="L12871" s="117"/>
      <c r="P12871" s="81"/>
    </row>
    <row r="12872" spans="6:16">
      <c r="F12872" s="76"/>
      <c r="G12872" s="117"/>
      <c r="I12872" s="81"/>
      <c r="L12872" s="117"/>
      <c r="P12872" s="81"/>
    </row>
    <row r="12873" spans="6:16">
      <c r="F12873" s="76"/>
      <c r="G12873" s="117"/>
      <c r="I12873" s="81"/>
      <c r="L12873" s="117"/>
      <c r="P12873" s="81"/>
    </row>
    <row r="12874" spans="6:16">
      <c r="F12874" s="76"/>
      <c r="G12874" s="117"/>
      <c r="I12874" s="81"/>
      <c r="L12874" s="117"/>
      <c r="P12874" s="81"/>
    </row>
    <row r="12875" spans="6:16">
      <c r="F12875" s="76"/>
      <c r="G12875" s="117"/>
      <c r="I12875" s="81"/>
      <c r="L12875" s="117"/>
      <c r="P12875" s="81"/>
    </row>
    <row r="12876" spans="6:16">
      <c r="F12876" s="76"/>
      <c r="G12876" s="117"/>
      <c r="I12876" s="81"/>
      <c r="L12876" s="117"/>
      <c r="P12876" s="81"/>
    </row>
    <row r="12877" spans="6:16">
      <c r="F12877" s="76"/>
      <c r="G12877" s="117"/>
      <c r="I12877" s="81"/>
      <c r="L12877" s="117"/>
      <c r="P12877" s="81"/>
    </row>
    <row r="12878" spans="6:16">
      <c r="F12878" s="76"/>
      <c r="G12878" s="117"/>
      <c r="I12878" s="81"/>
      <c r="L12878" s="117"/>
      <c r="P12878" s="81"/>
    </row>
    <row r="12879" spans="6:16">
      <c r="F12879" s="76"/>
      <c r="G12879" s="117"/>
      <c r="I12879" s="81"/>
      <c r="L12879" s="117"/>
      <c r="P12879" s="81"/>
    </row>
    <row r="12880" spans="6:16">
      <c r="F12880" s="76"/>
      <c r="G12880" s="117"/>
      <c r="I12880" s="81"/>
      <c r="L12880" s="117"/>
      <c r="P12880" s="81"/>
    </row>
    <row r="12881" spans="6:16">
      <c r="F12881" s="76"/>
      <c r="G12881" s="117"/>
      <c r="I12881" s="81"/>
      <c r="L12881" s="117"/>
      <c r="P12881" s="81"/>
    </row>
    <row r="12882" spans="6:16">
      <c r="F12882" s="76"/>
      <c r="G12882" s="117"/>
      <c r="I12882" s="81"/>
      <c r="L12882" s="117"/>
      <c r="P12882" s="81"/>
    </row>
    <row r="12883" spans="6:16">
      <c r="F12883" s="76"/>
      <c r="G12883" s="117"/>
      <c r="I12883" s="81"/>
      <c r="L12883" s="117"/>
      <c r="P12883" s="81"/>
    </row>
    <row r="12884" spans="6:16">
      <c r="F12884" s="76"/>
      <c r="G12884" s="117"/>
      <c r="I12884" s="81"/>
      <c r="L12884" s="117"/>
      <c r="P12884" s="81"/>
    </row>
    <row r="12885" spans="6:16">
      <c r="F12885" s="76"/>
      <c r="G12885" s="117"/>
      <c r="I12885" s="81"/>
      <c r="L12885" s="117"/>
      <c r="P12885" s="81"/>
    </row>
    <row r="12886" spans="6:16">
      <c r="F12886" s="76"/>
      <c r="G12886" s="117"/>
      <c r="I12886" s="81"/>
      <c r="L12886" s="117"/>
      <c r="P12886" s="81"/>
    </row>
    <row r="12887" spans="6:16">
      <c r="F12887" s="76"/>
      <c r="G12887" s="117"/>
      <c r="I12887" s="81"/>
      <c r="L12887" s="117"/>
      <c r="P12887" s="81"/>
    </row>
    <row r="12888" spans="6:16">
      <c r="F12888" s="76"/>
      <c r="G12888" s="117"/>
      <c r="I12888" s="81"/>
      <c r="L12888" s="117"/>
      <c r="P12888" s="81"/>
    </row>
    <row r="12889" spans="6:16">
      <c r="F12889" s="76"/>
      <c r="G12889" s="117"/>
      <c r="I12889" s="81"/>
      <c r="L12889" s="117"/>
      <c r="P12889" s="81"/>
    </row>
    <row r="12890" spans="6:16">
      <c r="F12890" s="76"/>
      <c r="G12890" s="117"/>
      <c r="I12890" s="81"/>
      <c r="L12890" s="117"/>
      <c r="P12890" s="81"/>
    </row>
    <row r="12891" spans="6:16">
      <c r="F12891" s="76"/>
      <c r="G12891" s="117"/>
      <c r="I12891" s="81"/>
      <c r="L12891" s="117"/>
      <c r="P12891" s="81"/>
    </row>
    <row r="12892" spans="6:16">
      <c r="F12892" s="76"/>
      <c r="G12892" s="117"/>
      <c r="I12892" s="81"/>
      <c r="L12892" s="117"/>
      <c r="P12892" s="81"/>
    </row>
    <row r="12893" spans="6:16">
      <c r="F12893" s="76"/>
      <c r="G12893" s="117"/>
      <c r="I12893" s="81"/>
      <c r="L12893" s="117"/>
      <c r="P12893" s="81"/>
    </row>
    <row r="12894" spans="6:16">
      <c r="F12894" s="76"/>
      <c r="G12894" s="117"/>
      <c r="I12894" s="81"/>
      <c r="L12894" s="117"/>
      <c r="P12894" s="81"/>
    </row>
    <row r="12895" spans="6:16">
      <c r="F12895" s="76"/>
      <c r="G12895" s="117"/>
      <c r="I12895" s="81"/>
      <c r="L12895" s="117"/>
      <c r="P12895" s="81"/>
    </row>
    <row r="12896" spans="6:16">
      <c r="F12896" s="76"/>
      <c r="G12896" s="117"/>
      <c r="I12896" s="81"/>
      <c r="L12896" s="117"/>
      <c r="P12896" s="81"/>
    </row>
    <row r="12897" spans="6:16">
      <c r="F12897" s="76"/>
      <c r="G12897" s="117"/>
      <c r="I12897" s="81"/>
      <c r="L12897" s="117"/>
      <c r="P12897" s="81"/>
    </row>
    <row r="12898" spans="6:16">
      <c r="F12898" s="76"/>
      <c r="G12898" s="117"/>
      <c r="I12898" s="81"/>
      <c r="L12898" s="117"/>
      <c r="P12898" s="81"/>
    </row>
    <row r="12899" spans="6:16">
      <c r="F12899" s="76"/>
      <c r="G12899" s="117"/>
      <c r="I12899" s="81"/>
      <c r="L12899" s="117"/>
      <c r="P12899" s="81"/>
    </row>
    <row r="12900" spans="6:16">
      <c r="F12900" s="76"/>
      <c r="G12900" s="117"/>
      <c r="I12900" s="81"/>
      <c r="L12900" s="117"/>
      <c r="P12900" s="81"/>
    </row>
    <row r="12901" spans="6:16">
      <c r="F12901" s="76"/>
      <c r="G12901" s="117"/>
      <c r="I12901" s="81"/>
      <c r="L12901" s="117"/>
      <c r="P12901" s="81"/>
    </row>
    <row r="12902" spans="6:16">
      <c r="F12902" s="76"/>
      <c r="G12902" s="117"/>
      <c r="I12902" s="81"/>
      <c r="L12902" s="117"/>
      <c r="P12902" s="81"/>
    </row>
    <row r="12903" spans="6:16">
      <c r="F12903" s="76"/>
      <c r="G12903" s="117"/>
      <c r="I12903" s="81"/>
      <c r="L12903" s="117"/>
      <c r="P12903" s="81"/>
    </row>
    <row r="12904" spans="6:16">
      <c r="F12904" s="76"/>
      <c r="G12904" s="117"/>
      <c r="I12904" s="81"/>
      <c r="L12904" s="117"/>
      <c r="P12904" s="81"/>
    </row>
    <row r="12905" spans="6:16">
      <c r="F12905" s="76"/>
      <c r="G12905" s="117"/>
      <c r="I12905" s="81"/>
      <c r="L12905" s="117"/>
      <c r="P12905" s="81"/>
    </row>
    <row r="12906" spans="6:16">
      <c r="F12906" s="76"/>
      <c r="G12906" s="117"/>
      <c r="I12906" s="81"/>
      <c r="L12906" s="117"/>
      <c r="P12906" s="81"/>
    </row>
    <row r="12907" spans="6:16">
      <c r="F12907" s="76"/>
      <c r="G12907" s="117"/>
      <c r="I12907" s="81"/>
      <c r="L12907" s="117"/>
      <c r="P12907" s="81"/>
    </row>
    <row r="12908" spans="6:16">
      <c r="F12908" s="76"/>
      <c r="G12908" s="117"/>
      <c r="I12908" s="81"/>
      <c r="L12908" s="117"/>
      <c r="P12908" s="81"/>
    </row>
    <row r="12909" spans="6:16">
      <c r="F12909" s="76"/>
      <c r="G12909" s="117"/>
      <c r="I12909" s="81"/>
      <c r="L12909" s="117"/>
      <c r="P12909" s="81"/>
    </row>
    <row r="12910" spans="6:16">
      <c r="F12910" s="76"/>
      <c r="G12910" s="117"/>
      <c r="I12910" s="81"/>
      <c r="L12910" s="117"/>
      <c r="P12910" s="81"/>
    </row>
    <row r="12911" spans="6:16">
      <c r="F12911" s="76"/>
      <c r="G12911" s="117"/>
      <c r="I12911" s="81"/>
      <c r="L12911" s="117"/>
      <c r="P12911" s="81"/>
    </row>
    <row r="12912" spans="6:16">
      <c r="F12912" s="76"/>
      <c r="G12912" s="117"/>
      <c r="I12912" s="81"/>
      <c r="L12912" s="117"/>
      <c r="P12912" s="81"/>
    </row>
    <row r="12913" spans="6:16">
      <c r="F12913" s="76"/>
      <c r="G12913" s="117"/>
      <c r="I12913" s="81"/>
      <c r="L12913" s="117"/>
      <c r="P12913" s="81"/>
    </row>
    <row r="12914" spans="6:16">
      <c r="F12914" s="76"/>
      <c r="G12914" s="117"/>
      <c r="I12914" s="81"/>
      <c r="L12914" s="117"/>
      <c r="P12914" s="81"/>
    </row>
    <row r="12915" spans="6:16">
      <c r="F12915" s="76"/>
      <c r="G12915" s="117"/>
      <c r="I12915" s="81"/>
      <c r="L12915" s="117"/>
      <c r="P12915" s="81"/>
    </row>
    <row r="12916" spans="6:16">
      <c r="F12916" s="76"/>
      <c r="G12916" s="117"/>
      <c r="I12916" s="81"/>
      <c r="L12916" s="117"/>
      <c r="P12916" s="81"/>
    </row>
    <row r="12917" spans="6:16">
      <c r="F12917" s="76"/>
      <c r="G12917" s="117"/>
      <c r="I12917" s="81"/>
      <c r="L12917" s="117"/>
      <c r="P12917" s="81"/>
    </row>
    <row r="12918" spans="6:16">
      <c r="F12918" s="76"/>
      <c r="G12918" s="117"/>
      <c r="I12918" s="81"/>
      <c r="L12918" s="117"/>
      <c r="P12918" s="81"/>
    </row>
    <row r="12919" spans="6:16">
      <c r="F12919" s="76"/>
      <c r="G12919" s="117"/>
      <c r="I12919" s="81"/>
      <c r="L12919" s="117"/>
      <c r="P12919" s="81"/>
    </row>
    <row r="12920" spans="6:16">
      <c r="F12920" s="76"/>
      <c r="G12920" s="117"/>
      <c r="I12920" s="81"/>
      <c r="L12920" s="117"/>
      <c r="P12920" s="81"/>
    </row>
    <row r="12921" spans="6:16">
      <c r="F12921" s="76"/>
      <c r="G12921" s="117"/>
      <c r="I12921" s="81"/>
      <c r="L12921" s="117"/>
      <c r="P12921" s="81"/>
    </row>
    <row r="12922" spans="6:16">
      <c r="F12922" s="76"/>
      <c r="G12922" s="117"/>
      <c r="I12922" s="81"/>
      <c r="L12922" s="117"/>
      <c r="P12922" s="81"/>
    </row>
    <row r="12923" spans="6:16">
      <c r="F12923" s="76"/>
      <c r="G12923" s="117"/>
      <c r="I12923" s="81"/>
      <c r="L12923" s="117"/>
      <c r="P12923" s="81"/>
    </row>
    <row r="12924" spans="6:16">
      <c r="F12924" s="76"/>
      <c r="G12924" s="117"/>
      <c r="I12924" s="81"/>
      <c r="L12924" s="117"/>
      <c r="P12924" s="81"/>
    </row>
    <row r="12925" spans="6:16">
      <c r="F12925" s="76"/>
      <c r="G12925" s="117"/>
      <c r="I12925" s="81"/>
      <c r="L12925" s="117"/>
      <c r="P12925" s="81"/>
    </row>
    <row r="12926" spans="6:16">
      <c r="F12926" s="76"/>
      <c r="G12926" s="117"/>
      <c r="I12926" s="81"/>
      <c r="L12926" s="117"/>
      <c r="P12926" s="81"/>
    </row>
    <row r="12927" spans="6:16">
      <c r="F12927" s="76"/>
      <c r="G12927" s="117"/>
      <c r="I12927" s="81"/>
      <c r="L12927" s="117"/>
      <c r="P12927" s="81"/>
    </row>
    <row r="12928" spans="6:16">
      <c r="F12928" s="76"/>
      <c r="G12928" s="117"/>
      <c r="I12928" s="81"/>
      <c r="L12928" s="117"/>
      <c r="P12928" s="81"/>
    </row>
    <row r="12929" spans="6:16">
      <c r="F12929" s="76"/>
      <c r="G12929" s="117"/>
      <c r="I12929" s="81"/>
      <c r="L12929" s="117"/>
      <c r="P12929" s="81"/>
    </row>
    <row r="12930" spans="6:16">
      <c r="F12930" s="76"/>
      <c r="G12930" s="117"/>
      <c r="I12930" s="81"/>
      <c r="L12930" s="117"/>
      <c r="P12930" s="81"/>
    </row>
    <row r="12931" spans="6:16">
      <c r="F12931" s="76"/>
      <c r="G12931" s="117"/>
      <c r="I12931" s="81"/>
      <c r="L12931" s="117"/>
      <c r="P12931" s="81"/>
    </row>
    <row r="12932" spans="6:16">
      <c r="F12932" s="76"/>
      <c r="G12932" s="117"/>
      <c r="I12932" s="81"/>
      <c r="L12932" s="117"/>
      <c r="P12932" s="81"/>
    </row>
    <row r="12933" spans="6:16">
      <c r="F12933" s="76"/>
      <c r="G12933" s="117"/>
      <c r="I12933" s="81"/>
      <c r="L12933" s="117"/>
      <c r="P12933" s="81"/>
    </row>
    <row r="12934" spans="6:16">
      <c r="F12934" s="76"/>
      <c r="G12934" s="117"/>
      <c r="I12934" s="81"/>
      <c r="L12934" s="117"/>
      <c r="P12934" s="81"/>
    </row>
    <row r="12935" spans="6:16">
      <c r="F12935" s="76"/>
      <c r="G12935" s="117"/>
      <c r="I12935" s="81"/>
      <c r="L12935" s="117"/>
      <c r="P12935" s="81"/>
    </row>
    <row r="12936" spans="6:16">
      <c r="F12936" s="76"/>
      <c r="G12936" s="117"/>
      <c r="I12936" s="81"/>
      <c r="L12936" s="117"/>
      <c r="P12936" s="81"/>
    </row>
    <row r="12937" spans="6:16">
      <c r="F12937" s="76"/>
      <c r="G12937" s="117"/>
      <c r="I12937" s="81"/>
      <c r="L12937" s="117"/>
      <c r="P12937" s="81"/>
    </row>
    <row r="12938" spans="6:16">
      <c r="F12938" s="76"/>
      <c r="G12938" s="117"/>
      <c r="I12938" s="81"/>
      <c r="L12938" s="117"/>
      <c r="P12938" s="81"/>
    </row>
    <row r="12939" spans="6:16">
      <c r="F12939" s="76"/>
      <c r="G12939" s="117"/>
      <c r="I12939" s="81"/>
      <c r="L12939" s="117"/>
      <c r="P12939" s="81"/>
    </row>
    <row r="12940" spans="6:16">
      <c r="F12940" s="76"/>
      <c r="G12940" s="117"/>
      <c r="I12940" s="81"/>
      <c r="L12940" s="117"/>
      <c r="P12940" s="81"/>
    </row>
    <row r="12941" spans="6:16">
      <c r="F12941" s="76"/>
      <c r="G12941" s="117"/>
      <c r="I12941" s="81"/>
      <c r="L12941" s="117"/>
      <c r="P12941" s="81"/>
    </row>
    <row r="12942" spans="6:16">
      <c r="F12942" s="76"/>
      <c r="G12942" s="117"/>
      <c r="I12942" s="81"/>
      <c r="L12942" s="117"/>
      <c r="P12942" s="81"/>
    </row>
    <row r="12943" spans="6:16">
      <c r="F12943" s="76"/>
      <c r="G12943" s="117"/>
      <c r="I12943" s="81"/>
      <c r="L12943" s="117"/>
      <c r="P12943" s="81"/>
    </row>
    <row r="12944" spans="6:16">
      <c r="F12944" s="76"/>
      <c r="G12944" s="117"/>
      <c r="I12944" s="81"/>
      <c r="L12944" s="117"/>
      <c r="P12944" s="81"/>
    </row>
    <row r="12945" spans="6:16">
      <c r="F12945" s="76"/>
      <c r="G12945" s="117"/>
      <c r="I12945" s="81"/>
      <c r="L12945" s="117"/>
      <c r="P12945" s="81"/>
    </row>
    <row r="12946" spans="6:16">
      <c r="F12946" s="76"/>
      <c r="G12946" s="117"/>
      <c r="I12946" s="81"/>
      <c r="L12946" s="117"/>
      <c r="P12946" s="81"/>
    </row>
    <row r="12947" spans="6:16">
      <c r="F12947" s="76"/>
      <c r="G12947" s="117"/>
      <c r="I12947" s="81"/>
      <c r="L12947" s="117"/>
      <c r="P12947" s="81"/>
    </row>
    <row r="12948" spans="6:16">
      <c r="F12948" s="76"/>
      <c r="G12948" s="117"/>
      <c r="I12948" s="81"/>
      <c r="L12948" s="117"/>
      <c r="P12948" s="81"/>
    </row>
    <row r="12949" spans="6:16">
      <c r="F12949" s="76"/>
      <c r="G12949" s="117"/>
      <c r="I12949" s="81"/>
      <c r="L12949" s="117"/>
      <c r="P12949" s="81"/>
    </row>
    <row r="12950" spans="6:16">
      <c r="F12950" s="76"/>
      <c r="G12950" s="117"/>
      <c r="I12950" s="81"/>
      <c r="L12950" s="117"/>
      <c r="P12950" s="81"/>
    </row>
    <row r="12951" spans="6:16">
      <c r="F12951" s="76"/>
      <c r="G12951" s="117"/>
      <c r="I12951" s="81"/>
      <c r="L12951" s="117"/>
      <c r="P12951" s="81"/>
    </row>
    <row r="12952" spans="6:16">
      <c r="F12952" s="76"/>
      <c r="G12952" s="117"/>
      <c r="I12952" s="81"/>
      <c r="L12952" s="117"/>
      <c r="P12952" s="81"/>
    </row>
    <row r="12953" spans="6:16">
      <c r="F12953" s="76"/>
      <c r="G12953" s="117"/>
      <c r="I12953" s="81"/>
      <c r="L12953" s="117"/>
      <c r="P12953" s="81"/>
    </row>
    <row r="12954" spans="6:16">
      <c r="F12954" s="76"/>
      <c r="G12954" s="117"/>
      <c r="I12954" s="81"/>
      <c r="L12954" s="117"/>
      <c r="P12954" s="81"/>
    </row>
    <row r="12955" spans="6:16">
      <c r="F12955" s="76"/>
      <c r="G12955" s="117"/>
      <c r="I12955" s="81"/>
      <c r="L12955" s="117"/>
      <c r="P12955" s="81"/>
    </row>
    <row r="12956" spans="6:16">
      <c r="F12956" s="76"/>
      <c r="G12956" s="117"/>
      <c r="I12956" s="81"/>
      <c r="L12956" s="117"/>
      <c r="P12956" s="81"/>
    </row>
    <row r="12957" spans="6:16">
      <c r="F12957" s="76"/>
      <c r="G12957" s="117"/>
      <c r="I12957" s="81"/>
      <c r="L12957" s="117"/>
      <c r="P12957" s="81"/>
    </row>
    <row r="12958" spans="6:16">
      <c r="F12958" s="76"/>
      <c r="G12958" s="117"/>
      <c r="I12958" s="81"/>
      <c r="L12958" s="117"/>
      <c r="P12958" s="81"/>
    </row>
    <row r="12959" spans="6:16">
      <c r="F12959" s="76"/>
      <c r="G12959" s="117"/>
      <c r="I12959" s="81"/>
      <c r="L12959" s="117"/>
      <c r="P12959" s="81"/>
    </row>
    <row r="12960" spans="6:16">
      <c r="F12960" s="76"/>
      <c r="G12960" s="117"/>
      <c r="I12960" s="81"/>
      <c r="L12960" s="117"/>
      <c r="P12960" s="81"/>
    </row>
    <row r="12961" spans="6:16">
      <c r="F12961" s="76"/>
      <c r="G12961" s="117"/>
      <c r="I12961" s="81"/>
      <c r="L12961" s="117"/>
      <c r="P12961" s="81"/>
    </row>
    <row r="12962" spans="6:16">
      <c r="F12962" s="76"/>
      <c r="G12962" s="117"/>
      <c r="I12962" s="81"/>
      <c r="L12962" s="117"/>
      <c r="P12962" s="81"/>
    </row>
    <row r="12963" spans="6:16">
      <c r="F12963" s="76"/>
      <c r="G12963" s="117"/>
      <c r="I12963" s="81"/>
      <c r="L12963" s="117"/>
      <c r="P12963" s="81"/>
    </row>
    <row r="12964" spans="6:16">
      <c r="F12964" s="76"/>
      <c r="G12964" s="117"/>
      <c r="I12964" s="81"/>
      <c r="L12964" s="117"/>
      <c r="P12964" s="81"/>
    </row>
    <row r="12965" spans="6:16">
      <c r="F12965" s="76"/>
      <c r="G12965" s="117"/>
      <c r="I12965" s="81"/>
      <c r="L12965" s="117"/>
      <c r="P12965" s="81"/>
    </row>
    <row r="12966" spans="6:16">
      <c r="F12966" s="76"/>
      <c r="G12966" s="117"/>
      <c r="I12966" s="81"/>
      <c r="L12966" s="117"/>
      <c r="P12966" s="81"/>
    </row>
    <row r="12967" spans="6:16">
      <c r="F12967" s="76"/>
      <c r="G12967" s="117"/>
      <c r="I12967" s="81"/>
      <c r="L12967" s="117"/>
      <c r="P12967" s="81"/>
    </row>
    <row r="12968" spans="6:16">
      <c r="F12968" s="76"/>
      <c r="G12968" s="117"/>
      <c r="I12968" s="81"/>
      <c r="L12968" s="117"/>
      <c r="P12968" s="81"/>
    </row>
    <row r="12969" spans="6:16">
      <c r="F12969" s="76"/>
      <c r="G12969" s="117"/>
      <c r="I12969" s="81"/>
      <c r="L12969" s="117"/>
      <c r="P12969" s="81"/>
    </row>
    <row r="12970" spans="6:16">
      <c r="F12970" s="76"/>
      <c r="G12970" s="117"/>
      <c r="I12970" s="81"/>
      <c r="L12970" s="117"/>
      <c r="P12970" s="81"/>
    </row>
    <row r="12971" spans="6:16">
      <c r="F12971" s="76"/>
      <c r="G12971" s="117"/>
      <c r="I12971" s="81"/>
      <c r="L12971" s="117"/>
      <c r="P12971" s="81"/>
    </row>
    <row r="12972" spans="6:16">
      <c r="F12972" s="76"/>
      <c r="G12972" s="117"/>
      <c r="I12972" s="81"/>
      <c r="L12972" s="117"/>
      <c r="P12972" s="81"/>
    </row>
    <row r="12973" spans="6:16">
      <c r="F12973" s="76"/>
      <c r="G12973" s="117"/>
      <c r="I12973" s="81"/>
      <c r="L12973" s="117"/>
      <c r="P12973" s="81"/>
    </row>
    <row r="12974" spans="6:16">
      <c r="F12974" s="76"/>
      <c r="G12974" s="117"/>
      <c r="I12974" s="81"/>
      <c r="L12974" s="117"/>
      <c r="P12974" s="81"/>
    </row>
    <row r="12975" spans="6:16">
      <c r="F12975" s="76"/>
      <c r="G12975" s="117"/>
      <c r="I12975" s="81"/>
      <c r="L12975" s="117"/>
      <c r="P12975" s="81"/>
    </row>
    <row r="12976" spans="6:16">
      <c r="F12976" s="76"/>
      <c r="G12976" s="117"/>
      <c r="I12976" s="81"/>
      <c r="L12976" s="117"/>
      <c r="P12976" s="81"/>
    </row>
    <row r="12977" spans="6:16">
      <c r="F12977" s="76"/>
      <c r="G12977" s="117"/>
      <c r="I12977" s="81"/>
      <c r="L12977" s="117"/>
      <c r="P12977" s="81"/>
    </row>
    <row r="12978" spans="6:16">
      <c r="F12978" s="76"/>
      <c r="G12978" s="117"/>
      <c r="I12978" s="81"/>
      <c r="L12978" s="117"/>
      <c r="P12978" s="81"/>
    </row>
    <row r="12979" spans="6:16">
      <c r="F12979" s="76"/>
      <c r="G12979" s="117"/>
      <c r="I12979" s="81"/>
      <c r="L12979" s="117"/>
      <c r="P12979" s="81"/>
    </row>
    <row r="12980" spans="6:16">
      <c r="F12980" s="76"/>
      <c r="G12980" s="117"/>
      <c r="I12980" s="81"/>
      <c r="L12980" s="117"/>
      <c r="P12980" s="81"/>
    </row>
    <row r="12981" spans="6:16">
      <c r="F12981" s="76"/>
      <c r="G12981" s="117"/>
      <c r="I12981" s="81"/>
      <c r="L12981" s="117"/>
      <c r="P12981" s="81"/>
    </row>
    <row r="12982" spans="6:16">
      <c r="F12982" s="76"/>
      <c r="G12982" s="117"/>
      <c r="I12982" s="81"/>
      <c r="L12982" s="117"/>
      <c r="P12982" s="81"/>
    </row>
    <row r="12983" spans="6:16">
      <c r="F12983" s="76"/>
      <c r="G12983" s="117"/>
      <c r="I12983" s="81"/>
      <c r="L12983" s="117"/>
      <c r="P12983" s="81"/>
    </row>
    <row r="12984" spans="6:16">
      <c r="F12984" s="76"/>
      <c r="G12984" s="117"/>
      <c r="I12984" s="81"/>
      <c r="L12984" s="117"/>
      <c r="P12984" s="81"/>
    </row>
    <row r="12985" spans="6:16">
      <c r="F12985" s="76"/>
      <c r="G12985" s="117"/>
      <c r="I12985" s="81"/>
      <c r="L12985" s="117"/>
      <c r="P12985" s="81"/>
    </row>
    <row r="12986" spans="6:16">
      <c r="F12986" s="76"/>
      <c r="G12986" s="117"/>
      <c r="I12986" s="81"/>
      <c r="L12986" s="117"/>
      <c r="P12986" s="81"/>
    </row>
    <row r="12987" spans="6:16">
      <c r="F12987" s="76"/>
      <c r="G12987" s="117"/>
      <c r="I12987" s="81"/>
      <c r="L12987" s="117"/>
      <c r="P12987" s="81"/>
    </row>
    <row r="12988" spans="6:16">
      <c r="F12988" s="76"/>
      <c r="G12988" s="117"/>
      <c r="I12988" s="81"/>
      <c r="L12988" s="117"/>
      <c r="P12988" s="81"/>
    </row>
    <row r="12989" spans="6:16">
      <c r="F12989" s="76"/>
      <c r="G12989" s="117"/>
      <c r="I12989" s="81"/>
      <c r="L12989" s="117"/>
      <c r="P12989" s="81"/>
    </row>
    <row r="12990" spans="6:16">
      <c r="F12990" s="76"/>
      <c r="G12990" s="117"/>
      <c r="I12990" s="81"/>
      <c r="L12990" s="117"/>
      <c r="P12990" s="81"/>
    </row>
    <row r="12991" spans="6:16">
      <c r="F12991" s="76"/>
      <c r="G12991" s="117"/>
      <c r="I12991" s="81"/>
      <c r="L12991" s="117"/>
      <c r="P12991" s="81"/>
    </row>
    <row r="12992" spans="6:16">
      <c r="F12992" s="76"/>
      <c r="G12992" s="117"/>
      <c r="I12992" s="81"/>
      <c r="L12992" s="117"/>
      <c r="P12992" s="81"/>
    </row>
    <row r="12993" spans="6:16">
      <c r="F12993" s="76"/>
      <c r="G12993" s="117"/>
      <c r="I12993" s="81"/>
      <c r="L12993" s="117"/>
      <c r="P12993" s="81"/>
    </row>
    <row r="12994" spans="6:16">
      <c r="F12994" s="76"/>
      <c r="G12994" s="117"/>
      <c r="I12994" s="81"/>
      <c r="L12994" s="117"/>
      <c r="P12994" s="81"/>
    </row>
    <row r="12995" spans="6:16">
      <c r="F12995" s="76"/>
      <c r="G12995" s="117"/>
      <c r="I12995" s="81"/>
      <c r="L12995" s="117"/>
      <c r="P12995" s="81"/>
    </row>
    <row r="12996" spans="6:16">
      <c r="F12996" s="76"/>
      <c r="G12996" s="117"/>
      <c r="I12996" s="81"/>
      <c r="L12996" s="117"/>
      <c r="P12996" s="81"/>
    </row>
    <row r="12997" spans="6:16">
      <c r="F12997" s="76"/>
      <c r="G12997" s="117"/>
      <c r="I12997" s="81"/>
      <c r="L12997" s="117"/>
      <c r="P12997" s="81"/>
    </row>
    <row r="12998" spans="6:16">
      <c r="F12998" s="76"/>
      <c r="G12998" s="117"/>
      <c r="I12998" s="81"/>
      <c r="L12998" s="117"/>
      <c r="P12998" s="81"/>
    </row>
    <row r="12999" spans="6:16">
      <c r="F12999" s="76"/>
      <c r="G12999" s="117"/>
      <c r="I12999" s="81"/>
      <c r="L12999" s="117"/>
      <c r="P12999" s="81"/>
    </row>
    <row r="13000" spans="6:16">
      <c r="F13000" s="76"/>
      <c r="G13000" s="117"/>
      <c r="I13000" s="81"/>
      <c r="L13000" s="117"/>
      <c r="P13000" s="81"/>
    </row>
    <row r="13001" spans="6:16">
      <c r="F13001" s="76"/>
      <c r="G13001" s="117"/>
      <c r="I13001" s="81"/>
      <c r="L13001" s="117"/>
      <c r="P13001" s="81"/>
    </row>
    <row r="13002" spans="6:16">
      <c r="F13002" s="76"/>
      <c r="G13002" s="117"/>
      <c r="I13002" s="81"/>
      <c r="L13002" s="117"/>
      <c r="P13002" s="81"/>
    </row>
    <row r="13003" spans="6:16">
      <c r="F13003" s="76"/>
      <c r="G13003" s="117"/>
      <c r="I13003" s="81"/>
      <c r="L13003" s="117"/>
      <c r="P13003" s="81"/>
    </row>
    <row r="13004" spans="6:16">
      <c r="F13004" s="76"/>
      <c r="G13004" s="117"/>
      <c r="I13004" s="81"/>
      <c r="L13004" s="117"/>
      <c r="P13004" s="81"/>
    </row>
    <row r="13005" spans="6:16">
      <c r="F13005" s="76"/>
      <c r="G13005" s="117"/>
      <c r="I13005" s="81"/>
      <c r="L13005" s="117"/>
      <c r="P13005" s="81"/>
    </row>
    <row r="13006" spans="6:16">
      <c r="F13006" s="76"/>
      <c r="G13006" s="117"/>
      <c r="I13006" s="81"/>
      <c r="L13006" s="117"/>
      <c r="P13006" s="81"/>
    </row>
    <row r="13007" spans="6:16">
      <c r="F13007" s="76"/>
      <c r="G13007" s="117"/>
      <c r="I13007" s="81"/>
      <c r="L13007" s="117"/>
      <c r="P13007" s="81"/>
    </row>
    <row r="13008" spans="6:16">
      <c r="F13008" s="76"/>
      <c r="G13008" s="117"/>
      <c r="I13008" s="81"/>
      <c r="L13008" s="117"/>
      <c r="P13008" s="81"/>
    </row>
    <row r="13009" spans="6:16">
      <c r="F13009" s="76"/>
      <c r="G13009" s="117"/>
      <c r="I13009" s="81"/>
      <c r="L13009" s="117"/>
      <c r="P13009" s="81"/>
    </row>
    <row r="13010" spans="6:16">
      <c r="F13010" s="76"/>
      <c r="G13010" s="117"/>
      <c r="I13010" s="81"/>
      <c r="L13010" s="117"/>
      <c r="P13010" s="81"/>
    </row>
    <row r="13011" spans="6:16">
      <c r="F13011" s="76"/>
      <c r="G13011" s="117"/>
      <c r="I13011" s="81"/>
      <c r="L13011" s="117"/>
      <c r="P13011" s="81"/>
    </row>
    <row r="13012" spans="6:16">
      <c r="F13012" s="76"/>
      <c r="G13012" s="117"/>
      <c r="I13012" s="81"/>
      <c r="L13012" s="117"/>
      <c r="P13012" s="81"/>
    </row>
    <row r="13013" spans="6:16">
      <c r="F13013" s="76"/>
      <c r="G13013" s="117"/>
      <c r="I13013" s="81"/>
      <c r="L13013" s="117"/>
      <c r="P13013" s="81"/>
    </row>
    <row r="13014" spans="6:16">
      <c r="F13014" s="76"/>
      <c r="G13014" s="117"/>
      <c r="I13014" s="81"/>
      <c r="L13014" s="117"/>
      <c r="P13014" s="81"/>
    </row>
    <row r="13015" spans="6:16">
      <c r="F13015" s="76"/>
      <c r="G13015" s="117"/>
      <c r="I13015" s="81"/>
      <c r="L13015" s="117"/>
      <c r="P13015" s="81"/>
    </row>
    <row r="13016" spans="6:16">
      <c r="F13016" s="76"/>
      <c r="G13016" s="117"/>
      <c r="I13016" s="81"/>
      <c r="L13016" s="117"/>
      <c r="P13016" s="81"/>
    </row>
    <row r="13017" spans="6:16">
      <c r="F13017" s="76"/>
      <c r="G13017" s="117"/>
      <c r="I13017" s="81"/>
      <c r="L13017" s="117"/>
      <c r="P13017" s="81"/>
    </row>
    <row r="13018" spans="6:16">
      <c r="F13018" s="76"/>
      <c r="G13018" s="117"/>
      <c r="I13018" s="81"/>
      <c r="L13018" s="117"/>
      <c r="P13018" s="81"/>
    </row>
    <row r="13019" spans="6:16">
      <c r="F13019" s="76"/>
      <c r="G13019" s="117"/>
      <c r="I13019" s="81"/>
      <c r="L13019" s="117"/>
      <c r="P13019" s="81"/>
    </row>
    <row r="13020" spans="6:16">
      <c r="F13020" s="76"/>
      <c r="G13020" s="117"/>
      <c r="I13020" s="81"/>
      <c r="L13020" s="117"/>
      <c r="P13020" s="81"/>
    </row>
    <row r="13021" spans="6:16">
      <c r="F13021" s="76"/>
      <c r="G13021" s="117"/>
      <c r="I13021" s="81"/>
      <c r="L13021" s="117"/>
      <c r="P13021" s="81"/>
    </row>
    <row r="13022" spans="6:16">
      <c r="F13022" s="76"/>
      <c r="G13022" s="117"/>
      <c r="I13022" s="81"/>
      <c r="L13022" s="117"/>
      <c r="P13022" s="81"/>
    </row>
    <row r="13023" spans="6:16">
      <c r="F13023" s="76"/>
      <c r="G13023" s="117"/>
      <c r="I13023" s="81"/>
      <c r="L13023" s="117"/>
      <c r="P13023" s="81"/>
    </row>
    <row r="13024" spans="6:16">
      <c r="F13024" s="76"/>
      <c r="G13024" s="117"/>
      <c r="I13024" s="81"/>
      <c r="L13024" s="117"/>
      <c r="P13024" s="81"/>
    </row>
    <row r="13025" spans="6:16">
      <c r="F13025" s="76"/>
      <c r="G13025" s="117"/>
      <c r="I13025" s="81"/>
      <c r="L13025" s="117"/>
      <c r="P13025" s="81"/>
    </row>
    <row r="13026" spans="6:16">
      <c r="F13026" s="76"/>
      <c r="G13026" s="117"/>
      <c r="I13026" s="81"/>
      <c r="L13026" s="117"/>
      <c r="P13026" s="81"/>
    </row>
    <row r="13027" spans="6:16">
      <c r="F13027" s="76"/>
      <c r="G13027" s="117"/>
      <c r="I13027" s="81"/>
      <c r="L13027" s="117"/>
      <c r="P13027" s="81"/>
    </row>
    <row r="13028" spans="6:16">
      <c r="F13028" s="76"/>
      <c r="G13028" s="117"/>
      <c r="I13028" s="81"/>
      <c r="L13028" s="117"/>
      <c r="P13028" s="81"/>
    </row>
    <row r="13029" spans="6:16">
      <c r="F13029" s="76"/>
      <c r="G13029" s="117"/>
      <c r="I13029" s="81"/>
      <c r="L13029" s="117"/>
      <c r="P13029" s="81"/>
    </row>
    <row r="13030" spans="6:16">
      <c r="F13030" s="76"/>
      <c r="G13030" s="117"/>
      <c r="I13030" s="81"/>
      <c r="L13030" s="117"/>
      <c r="P13030" s="81"/>
    </row>
    <row r="13031" spans="6:16">
      <c r="F13031" s="76"/>
      <c r="G13031" s="117"/>
      <c r="I13031" s="81"/>
      <c r="L13031" s="117"/>
      <c r="P13031" s="81"/>
    </row>
    <row r="13032" spans="6:16">
      <c r="F13032" s="76"/>
      <c r="G13032" s="117"/>
      <c r="I13032" s="81"/>
      <c r="L13032" s="117"/>
      <c r="P13032" s="81"/>
    </row>
    <row r="13033" spans="6:16">
      <c r="F13033" s="76"/>
      <c r="G13033" s="117"/>
      <c r="I13033" s="81"/>
      <c r="L13033" s="117"/>
      <c r="P13033" s="81"/>
    </row>
    <row r="13034" spans="6:16">
      <c r="F13034" s="76"/>
      <c r="G13034" s="117"/>
      <c r="I13034" s="81"/>
      <c r="L13034" s="117"/>
      <c r="P13034" s="81"/>
    </row>
    <row r="13035" spans="6:16">
      <c r="F13035" s="76"/>
      <c r="G13035" s="117"/>
      <c r="I13035" s="81"/>
      <c r="L13035" s="117"/>
      <c r="P13035" s="81"/>
    </row>
    <row r="13036" spans="6:16">
      <c r="F13036" s="76"/>
      <c r="G13036" s="117"/>
      <c r="I13036" s="81"/>
      <c r="L13036" s="117"/>
      <c r="P13036" s="81"/>
    </row>
    <row r="13037" spans="6:16">
      <c r="F13037" s="76"/>
      <c r="G13037" s="117"/>
      <c r="I13037" s="81"/>
      <c r="L13037" s="117"/>
      <c r="P13037" s="81"/>
    </row>
    <row r="13038" spans="6:16">
      <c r="F13038" s="76"/>
      <c r="G13038" s="117"/>
      <c r="I13038" s="81"/>
      <c r="L13038" s="117"/>
      <c r="P13038" s="81"/>
    </row>
    <row r="13039" spans="6:16">
      <c r="F13039" s="76"/>
      <c r="G13039" s="117"/>
      <c r="I13039" s="81"/>
      <c r="L13039" s="117"/>
      <c r="P13039" s="81"/>
    </row>
    <row r="13040" spans="6:16">
      <c r="F13040" s="76"/>
      <c r="G13040" s="117"/>
      <c r="I13040" s="81"/>
      <c r="L13040" s="117"/>
      <c r="P13040" s="81"/>
    </row>
    <row r="13041" spans="6:16">
      <c r="F13041" s="76"/>
      <c r="G13041" s="117"/>
      <c r="I13041" s="81"/>
      <c r="L13041" s="117"/>
      <c r="P13041" s="81"/>
    </row>
    <row r="13042" spans="6:16">
      <c r="F13042" s="76"/>
      <c r="G13042" s="117"/>
      <c r="I13042" s="81"/>
      <c r="L13042" s="117"/>
      <c r="P13042" s="81"/>
    </row>
    <row r="13043" spans="6:16">
      <c r="F13043" s="76"/>
      <c r="G13043" s="117"/>
      <c r="I13043" s="81"/>
      <c r="L13043" s="117"/>
      <c r="P13043" s="81"/>
    </row>
    <row r="13044" spans="6:16">
      <c r="F13044" s="76"/>
      <c r="G13044" s="117"/>
      <c r="I13044" s="81"/>
      <c r="L13044" s="117"/>
      <c r="P13044" s="81"/>
    </row>
    <row r="13045" spans="6:16">
      <c r="F13045" s="76"/>
      <c r="G13045" s="117"/>
      <c r="I13045" s="81"/>
      <c r="L13045" s="117"/>
      <c r="P13045" s="81"/>
    </row>
    <row r="13046" spans="6:16">
      <c r="F13046" s="76"/>
      <c r="G13046" s="117"/>
      <c r="I13046" s="81"/>
      <c r="L13046" s="117"/>
      <c r="P13046" s="81"/>
    </row>
    <row r="13047" spans="6:16">
      <c r="F13047" s="76"/>
      <c r="G13047" s="117"/>
      <c r="I13047" s="81"/>
      <c r="L13047" s="117"/>
      <c r="P13047" s="81"/>
    </row>
    <row r="13048" spans="6:16">
      <c r="F13048" s="76"/>
      <c r="G13048" s="117"/>
      <c r="I13048" s="81"/>
      <c r="L13048" s="117"/>
      <c r="P13048" s="81"/>
    </row>
    <row r="13049" spans="6:16">
      <c r="F13049" s="76"/>
      <c r="G13049" s="117"/>
      <c r="I13049" s="81"/>
      <c r="L13049" s="117"/>
      <c r="P13049" s="81"/>
    </row>
    <row r="13050" spans="6:16">
      <c r="F13050" s="76"/>
      <c r="G13050" s="117"/>
      <c r="I13050" s="81"/>
      <c r="L13050" s="117"/>
      <c r="P13050" s="81"/>
    </row>
    <row r="13051" spans="6:16">
      <c r="F13051" s="76"/>
      <c r="G13051" s="117"/>
      <c r="I13051" s="81"/>
      <c r="L13051" s="117"/>
      <c r="P13051" s="81"/>
    </row>
    <row r="13052" spans="6:16">
      <c r="F13052" s="76"/>
      <c r="G13052" s="117"/>
      <c r="I13052" s="81"/>
      <c r="L13052" s="117"/>
      <c r="P13052" s="81"/>
    </row>
    <row r="13053" spans="6:16">
      <c r="F13053" s="76"/>
      <c r="G13053" s="117"/>
      <c r="I13053" s="81"/>
      <c r="L13053" s="117"/>
      <c r="P13053" s="81"/>
    </row>
    <row r="13054" spans="6:16">
      <c r="F13054" s="76"/>
      <c r="G13054" s="117"/>
      <c r="I13054" s="81"/>
      <c r="L13054" s="117"/>
      <c r="P13054" s="81"/>
    </row>
    <row r="13055" spans="6:16">
      <c r="F13055" s="76"/>
      <c r="G13055" s="117"/>
      <c r="I13055" s="81"/>
      <c r="L13055" s="117"/>
      <c r="P13055" s="81"/>
    </row>
    <row r="13056" spans="6:16">
      <c r="F13056" s="76"/>
      <c r="G13056" s="117"/>
      <c r="I13056" s="81"/>
      <c r="L13056" s="117"/>
      <c r="P13056" s="81"/>
    </row>
    <row r="13057" spans="6:16">
      <c r="F13057" s="76"/>
      <c r="G13057" s="117"/>
      <c r="I13057" s="81"/>
      <c r="L13057" s="117"/>
      <c r="P13057" s="81"/>
    </row>
    <row r="13058" spans="6:16">
      <c r="F13058" s="76"/>
      <c r="G13058" s="117"/>
      <c r="I13058" s="81"/>
      <c r="L13058" s="117"/>
      <c r="P13058" s="81"/>
    </row>
    <row r="13059" spans="6:16">
      <c r="F13059" s="76"/>
      <c r="G13059" s="117"/>
      <c r="I13059" s="81"/>
      <c r="L13059" s="117"/>
      <c r="P13059" s="81"/>
    </row>
    <row r="13060" spans="6:16">
      <c r="F13060" s="76"/>
      <c r="G13060" s="117"/>
      <c r="I13060" s="81"/>
      <c r="L13060" s="117"/>
      <c r="P13060" s="81"/>
    </row>
    <row r="13061" spans="6:16">
      <c r="F13061" s="76"/>
      <c r="G13061" s="117"/>
      <c r="I13061" s="81"/>
      <c r="L13061" s="117"/>
      <c r="P13061" s="81"/>
    </row>
    <row r="13062" spans="6:16">
      <c r="F13062" s="76"/>
      <c r="G13062" s="117"/>
      <c r="I13062" s="81"/>
      <c r="L13062" s="117"/>
      <c r="P13062" s="81"/>
    </row>
    <row r="13063" spans="6:16">
      <c r="F13063" s="76"/>
      <c r="G13063" s="117"/>
      <c r="I13063" s="81"/>
      <c r="L13063" s="117"/>
      <c r="P13063" s="81"/>
    </row>
    <row r="13064" spans="6:16">
      <c r="F13064" s="76"/>
      <c r="G13064" s="117"/>
      <c r="I13064" s="81"/>
      <c r="L13064" s="117"/>
      <c r="P13064" s="81"/>
    </row>
    <row r="13065" spans="6:16">
      <c r="F13065" s="76"/>
      <c r="G13065" s="117"/>
      <c r="I13065" s="81"/>
      <c r="L13065" s="117"/>
      <c r="P13065" s="81"/>
    </row>
    <row r="13066" spans="6:16">
      <c r="F13066" s="76"/>
      <c r="G13066" s="117"/>
      <c r="I13066" s="81"/>
      <c r="L13066" s="117"/>
      <c r="P13066" s="81"/>
    </row>
    <row r="13067" spans="6:16">
      <c r="F13067" s="76"/>
      <c r="G13067" s="117"/>
      <c r="I13067" s="81"/>
      <c r="L13067" s="117"/>
      <c r="P13067" s="81"/>
    </row>
    <row r="13068" spans="6:16">
      <c r="F13068" s="76"/>
      <c r="G13068" s="117"/>
      <c r="I13068" s="81"/>
      <c r="L13068" s="117"/>
      <c r="P13068" s="81"/>
    </row>
    <row r="13069" spans="6:16">
      <c r="F13069" s="76"/>
      <c r="G13069" s="117"/>
      <c r="I13069" s="81"/>
      <c r="L13069" s="117"/>
      <c r="P13069" s="81"/>
    </row>
    <row r="13070" spans="6:16">
      <c r="F13070" s="76"/>
      <c r="G13070" s="117"/>
      <c r="I13070" s="81"/>
      <c r="L13070" s="117"/>
      <c r="P13070" s="81"/>
    </row>
    <row r="13071" spans="6:16">
      <c r="F13071" s="76"/>
      <c r="G13071" s="117"/>
      <c r="I13071" s="81"/>
      <c r="L13071" s="117"/>
      <c r="P13071" s="81"/>
    </row>
    <row r="13072" spans="6:16">
      <c r="F13072" s="76"/>
      <c r="G13072" s="117"/>
      <c r="I13072" s="81"/>
      <c r="L13072" s="117"/>
      <c r="P13072" s="81"/>
    </row>
    <row r="13073" spans="6:16">
      <c r="F13073" s="76"/>
      <c r="G13073" s="117"/>
      <c r="I13073" s="81"/>
      <c r="L13073" s="117"/>
      <c r="P13073" s="81"/>
    </row>
    <row r="13074" spans="6:16">
      <c r="F13074" s="76"/>
      <c r="G13074" s="117"/>
      <c r="I13074" s="81"/>
      <c r="L13074" s="117"/>
      <c r="P13074" s="81"/>
    </row>
    <row r="13075" spans="6:16">
      <c r="F13075" s="76"/>
      <c r="G13075" s="117"/>
      <c r="I13075" s="81"/>
      <c r="L13075" s="117"/>
      <c r="P13075" s="81"/>
    </row>
    <row r="13076" spans="6:16">
      <c r="F13076" s="76"/>
      <c r="G13076" s="117"/>
      <c r="I13076" s="81"/>
      <c r="L13076" s="117"/>
      <c r="P13076" s="81"/>
    </row>
    <row r="13077" spans="6:16">
      <c r="F13077" s="76"/>
      <c r="G13077" s="117"/>
      <c r="I13077" s="81"/>
      <c r="L13077" s="117"/>
      <c r="P13077" s="81"/>
    </row>
    <row r="13078" spans="6:16">
      <c r="F13078" s="76"/>
      <c r="G13078" s="117"/>
      <c r="I13078" s="81"/>
      <c r="L13078" s="117"/>
      <c r="P13078" s="81"/>
    </row>
    <row r="13079" spans="6:16">
      <c r="F13079" s="76"/>
      <c r="G13079" s="117"/>
      <c r="I13079" s="81"/>
      <c r="L13079" s="117"/>
      <c r="P13079" s="81"/>
    </row>
    <row r="13080" spans="6:16">
      <c r="F13080" s="76"/>
      <c r="G13080" s="117"/>
      <c r="I13080" s="81"/>
      <c r="L13080" s="117"/>
      <c r="P13080" s="81"/>
    </row>
    <row r="13081" spans="6:16">
      <c r="F13081" s="76"/>
      <c r="G13081" s="117"/>
      <c r="I13081" s="81"/>
      <c r="L13081" s="117"/>
      <c r="P13081" s="81"/>
    </row>
    <row r="13082" spans="6:16">
      <c r="F13082" s="76"/>
      <c r="G13082" s="117"/>
      <c r="I13082" s="81"/>
      <c r="L13082" s="117"/>
      <c r="P13082" s="81"/>
    </row>
    <row r="13083" spans="6:16">
      <c r="F13083" s="76"/>
      <c r="G13083" s="117"/>
      <c r="I13083" s="81"/>
      <c r="L13083" s="117"/>
      <c r="P13083" s="81"/>
    </row>
    <row r="13084" spans="6:16">
      <c r="F13084" s="76"/>
      <c r="G13084" s="117"/>
      <c r="I13084" s="81"/>
      <c r="L13084" s="117"/>
      <c r="P13084" s="81"/>
    </row>
    <row r="13085" spans="6:16">
      <c r="F13085" s="76"/>
      <c r="G13085" s="117"/>
      <c r="I13085" s="81"/>
      <c r="L13085" s="117"/>
      <c r="P13085" s="81"/>
    </row>
    <row r="13086" spans="6:16">
      <c r="F13086" s="76"/>
      <c r="G13086" s="117"/>
      <c r="I13086" s="81"/>
      <c r="L13086" s="117"/>
      <c r="P13086" s="81"/>
    </row>
    <row r="13087" spans="6:16">
      <c r="F13087" s="76"/>
      <c r="G13087" s="117"/>
      <c r="I13087" s="81"/>
      <c r="L13087" s="117"/>
      <c r="P13087" s="81"/>
    </row>
    <row r="13088" spans="6:16">
      <c r="F13088" s="76"/>
      <c r="G13088" s="117"/>
      <c r="I13088" s="81"/>
      <c r="L13088" s="117"/>
      <c r="P13088" s="81"/>
    </row>
    <row r="13089" spans="6:16">
      <c r="F13089" s="76"/>
      <c r="G13089" s="117"/>
      <c r="I13089" s="81"/>
      <c r="L13089" s="117"/>
      <c r="P13089" s="81"/>
    </row>
    <row r="13090" spans="6:16">
      <c r="F13090" s="76"/>
      <c r="G13090" s="117"/>
      <c r="I13090" s="81"/>
      <c r="L13090" s="117"/>
      <c r="P13090" s="81"/>
    </row>
    <row r="13091" spans="6:16">
      <c r="F13091" s="76"/>
      <c r="G13091" s="117"/>
      <c r="I13091" s="81"/>
      <c r="L13091" s="117"/>
      <c r="P13091" s="81"/>
    </row>
    <row r="13092" spans="6:16">
      <c r="F13092" s="76"/>
      <c r="G13092" s="117"/>
      <c r="I13092" s="81"/>
      <c r="L13092" s="117"/>
      <c r="P13092" s="81"/>
    </row>
    <row r="13093" spans="6:16">
      <c r="F13093" s="76"/>
      <c r="G13093" s="117"/>
      <c r="I13093" s="81"/>
      <c r="L13093" s="117"/>
      <c r="P13093" s="81"/>
    </row>
    <row r="13094" spans="6:16">
      <c r="F13094" s="76"/>
      <c r="G13094" s="117"/>
      <c r="I13094" s="81"/>
      <c r="L13094" s="117"/>
      <c r="P13094" s="81"/>
    </row>
    <row r="13095" spans="6:16">
      <c r="F13095" s="76"/>
      <c r="G13095" s="117"/>
      <c r="I13095" s="81"/>
      <c r="L13095" s="117"/>
      <c r="P13095" s="81"/>
    </row>
    <row r="13096" spans="6:16">
      <c r="F13096" s="76"/>
      <c r="G13096" s="117"/>
      <c r="I13096" s="81"/>
      <c r="L13096" s="117"/>
      <c r="P13096" s="81"/>
    </row>
    <row r="13097" spans="6:16">
      <c r="F13097" s="76"/>
      <c r="G13097" s="117"/>
      <c r="I13097" s="81"/>
      <c r="L13097" s="117"/>
      <c r="P13097" s="81"/>
    </row>
    <row r="13098" spans="6:16">
      <c r="F13098" s="76"/>
      <c r="G13098" s="117"/>
      <c r="I13098" s="81"/>
      <c r="L13098" s="117"/>
      <c r="P13098" s="81"/>
    </row>
    <row r="13099" spans="6:16">
      <c r="F13099" s="76"/>
      <c r="G13099" s="117"/>
      <c r="I13099" s="81"/>
      <c r="L13099" s="117"/>
      <c r="P13099" s="81"/>
    </row>
    <row r="13100" spans="6:16">
      <c r="F13100" s="76"/>
      <c r="G13100" s="117"/>
      <c r="I13100" s="81"/>
      <c r="L13100" s="117"/>
      <c r="P13100" s="81"/>
    </row>
    <row r="13101" spans="6:16">
      <c r="F13101" s="76"/>
      <c r="G13101" s="117"/>
      <c r="I13101" s="81"/>
      <c r="L13101" s="117"/>
      <c r="P13101" s="81"/>
    </row>
    <row r="13102" spans="6:16">
      <c r="F13102" s="76"/>
      <c r="G13102" s="117"/>
      <c r="I13102" s="81"/>
      <c r="L13102" s="117"/>
      <c r="P13102" s="81"/>
    </row>
    <row r="13103" spans="6:16">
      <c r="F13103" s="76"/>
      <c r="G13103" s="117"/>
      <c r="I13103" s="81"/>
      <c r="L13103" s="117"/>
      <c r="P13103" s="81"/>
    </row>
    <row r="13104" spans="6:16">
      <c r="F13104" s="76"/>
      <c r="G13104" s="117"/>
      <c r="I13104" s="81"/>
      <c r="L13104" s="117"/>
      <c r="P13104" s="81"/>
    </row>
    <row r="13105" spans="6:16">
      <c r="F13105" s="76"/>
      <c r="G13105" s="117"/>
      <c r="I13105" s="81"/>
      <c r="L13105" s="117"/>
      <c r="P13105" s="81"/>
    </row>
    <row r="13106" spans="6:16">
      <c r="F13106" s="76"/>
      <c r="G13106" s="117"/>
      <c r="I13106" s="81"/>
      <c r="L13106" s="117"/>
      <c r="P13106" s="81"/>
    </row>
    <row r="13107" spans="6:16">
      <c r="F13107" s="76"/>
      <c r="G13107" s="117"/>
      <c r="I13107" s="81"/>
      <c r="L13107" s="117"/>
      <c r="P13107" s="81"/>
    </row>
    <row r="13108" spans="6:16">
      <c r="F13108" s="76"/>
      <c r="G13108" s="117"/>
      <c r="I13108" s="81"/>
      <c r="L13108" s="117"/>
      <c r="P13108" s="81"/>
    </row>
    <row r="13109" spans="6:16">
      <c r="F13109" s="76"/>
      <c r="G13109" s="117"/>
      <c r="I13109" s="81"/>
      <c r="L13109" s="117"/>
      <c r="P13109" s="81"/>
    </row>
    <row r="13110" spans="6:16">
      <c r="F13110" s="76"/>
      <c r="G13110" s="117"/>
      <c r="I13110" s="81"/>
      <c r="L13110" s="117"/>
      <c r="P13110" s="81"/>
    </row>
    <row r="13111" spans="6:16">
      <c r="F13111" s="76"/>
      <c r="G13111" s="117"/>
      <c r="I13111" s="81"/>
      <c r="L13111" s="117"/>
      <c r="P13111" s="81"/>
    </row>
    <row r="13112" spans="6:16">
      <c r="F13112" s="76"/>
      <c r="G13112" s="117"/>
      <c r="I13112" s="81"/>
      <c r="L13112" s="117"/>
      <c r="P13112" s="81"/>
    </row>
    <row r="13113" spans="6:16">
      <c r="F13113" s="76"/>
      <c r="G13113" s="117"/>
      <c r="I13113" s="81"/>
      <c r="L13113" s="117"/>
      <c r="P13113" s="81"/>
    </row>
    <row r="13114" spans="6:16">
      <c r="F13114" s="76"/>
      <c r="G13114" s="117"/>
      <c r="I13114" s="81"/>
      <c r="L13114" s="117"/>
      <c r="P13114" s="81"/>
    </row>
    <row r="13115" spans="6:16">
      <c r="F13115" s="76"/>
      <c r="G13115" s="117"/>
      <c r="I13115" s="81"/>
      <c r="L13115" s="117"/>
      <c r="P13115" s="81"/>
    </row>
    <row r="13116" spans="6:16">
      <c r="F13116" s="76"/>
      <c r="G13116" s="117"/>
      <c r="I13116" s="81"/>
      <c r="L13116" s="117"/>
      <c r="P13116" s="81"/>
    </row>
    <row r="13117" spans="6:16">
      <c r="F13117" s="76"/>
      <c r="G13117" s="117"/>
      <c r="I13117" s="81"/>
      <c r="L13117" s="117"/>
      <c r="P13117" s="81"/>
    </row>
    <row r="13118" spans="6:16">
      <c r="F13118" s="76"/>
      <c r="G13118" s="117"/>
      <c r="I13118" s="81"/>
      <c r="L13118" s="117"/>
      <c r="P13118" s="81"/>
    </row>
    <row r="13119" spans="6:16">
      <c r="F13119" s="76"/>
      <c r="G13119" s="117"/>
      <c r="I13119" s="81"/>
      <c r="L13119" s="117"/>
      <c r="P13119" s="81"/>
    </row>
    <row r="13120" spans="6:16">
      <c r="F13120" s="76"/>
      <c r="G13120" s="117"/>
      <c r="I13120" s="81"/>
      <c r="L13120" s="117"/>
      <c r="P13120" s="81"/>
    </row>
    <row r="13121" spans="6:16">
      <c r="F13121" s="76"/>
      <c r="G13121" s="117"/>
      <c r="I13121" s="81"/>
      <c r="L13121" s="117"/>
      <c r="P13121" s="81"/>
    </row>
    <row r="13122" spans="6:16">
      <c r="F13122" s="76"/>
      <c r="G13122" s="117"/>
      <c r="I13122" s="81"/>
      <c r="L13122" s="117"/>
      <c r="P13122" s="81"/>
    </row>
    <row r="13123" spans="6:16">
      <c r="F13123" s="76"/>
      <c r="G13123" s="117"/>
      <c r="I13123" s="81"/>
      <c r="L13123" s="117"/>
      <c r="P13123" s="81"/>
    </row>
    <row r="13124" spans="6:16">
      <c r="F13124" s="76"/>
      <c r="G13124" s="117"/>
      <c r="I13124" s="81"/>
      <c r="L13124" s="117"/>
      <c r="P13124" s="81"/>
    </row>
    <row r="13125" spans="6:16">
      <c r="F13125" s="76"/>
      <c r="G13125" s="117"/>
      <c r="I13125" s="81"/>
      <c r="L13125" s="117"/>
      <c r="P13125" s="81"/>
    </row>
    <row r="13126" spans="6:16">
      <c r="F13126" s="76"/>
      <c r="G13126" s="117"/>
      <c r="I13126" s="81"/>
      <c r="L13126" s="117"/>
      <c r="P13126" s="81"/>
    </row>
    <row r="13127" spans="6:16">
      <c r="F13127" s="76"/>
      <c r="G13127" s="117"/>
      <c r="I13127" s="81"/>
      <c r="L13127" s="117"/>
      <c r="P13127" s="81"/>
    </row>
    <row r="13128" spans="6:16">
      <c r="F13128" s="76"/>
      <c r="G13128" s="117"/>
      <c r="I13128" s="81"/>
      <c r="L13128" s="117"/>
      <c r="P13128" s="81"/>
    </row>
    <row r="13129" spans="6:16">
      <c r="F13129" s="76"/>
      <c r="G13129" s="117"/>
      <c r="I13129" s="81"/>
      <c r="L13129" s="117"/>
      <c r="P13129" s="81"/>
    </row>
    <row r="13130" spans="6:16">
      <c r="F13130" s="76"/>
      <c r="G13130" s="117"/>
      <c r="I13130" s="81"/>
      <c r="L13130" s="117"/>
      <c r="P13130" s="81"/>
    </row>
    <row r="13131" spans="6:16">
      <c r="F13131" s="76"/>
      <c r="G13131" s="117"/>
      <c r="I13131" s="81"/>
      <c r="L13131" s="117"/>
      <c r="P13131" s="81"/>
    </row>
    <row r="13132" spans="6:16">
      <c r="F13132" s="76"/>
      <c r="G13132" s="117"/>
      <c r="I13132" s="81"/>
      <c r="L13132" s="117"/>
      <c r="P13132" s="81"/>
    </row>
    <row r="13133" spans="6:16">
      <c r="F13133" s="76"/>
      <c r="G13133" s="117"/>
      <c r="I13133" s="81"/>
      <c r="L13133" s="117"/>
      <c r="P13133" s="81"/>
    </row>
    <row r="13134" spans="6:16">
      <c r="F13134" s="76"/>
      <c r="G13134" s="117"/>
      <c r="I13134" s="81"/>
      <c r="L13134" s="117"/>
      <c r="P13134" s="81"/>
    </row>
    <row r="13135" spans="6:16">
      <c r="F13135" s="76"/>
      <c r="G13135" s="117"/>
      <c r="I13135" s="81"/>
      <c r="L13135" s="117"/>
      <c r="P13135" s="81"/>
    </row>
    <row r="13136" spans="6:16">
      <c r="F13136" s="76"/>
      <c r="G13136" s="117"/>
      <c r="I13136" s="81"/>
      <c r="L13136" s="117"/>
      <c r="P13136" s="81"/>
    </row>
    <row r="13137" spans="6:16">
      <c r="F13137" s="76"/>
      <c r="G13137" s="117"/>
      <c r="I13137" s="81"/>
      <c r="L13137" s="117"/>
      <c r="P13137" s="81"/>
    </row>
    <row r="13138" spans="6:16">
      <c r="F13138" s="76"/>
      <c r="G13138" s="117"/>
      <c r="I13138" s="81"/>
      <c r="L13138" s="117"/>
      <c r="P13138" s="81"/>
    </row>
    <row r="13139" spans="6:16">
      <c r="F13139" s="76"/>
      <c r="G13139" s="117"/>
      <c r="I13139" s="81"/>
      <c r="L13139" s="117"/>
      <c r="P13139" s="81"/>
    </row>
    <row r="13140" spans="6:16">
      <c r="F13140" s="76"/>
      <c r="G13140" s="117"/>
      <c r="I13140" s="81"/>
      <c r="L13140" s="117"/>
      <c r="P13140" s="81"/>
    </row>
    <row r="13141" spans="6:16">
      <c r="F13141" s="76"/>
      <c r="G13141" s="117"/>
      <c r="I13141" s="81"/>
      <c r="L13141" s="117"/>
      <c r="P13141" s="81"/>
    </row>
    <row r="13142" spans="6:16">
      <c r="F13142" s="76"/>
      <c r="G13142" s="117"/>
      <c r="I13142" s="81"/>
      <c r="L13142" s="117"/>
      <c r="P13142" s="81"/>
    </row>
    <row r="13143" spans="6:16">
      <c r="F13143" s="76"/>
      <c r="G13143" s="117"/>
      <c r="I13143" s="81"/>
      <c r="L13143" s="117"/>
      <c r="P13143" s="81"/>
    </row>
    <row r="13144" spans="6:16">
      <c r="F13144" s="76"/>
      <c r="G13144" s="117"/>
      <c r="I13144" s="81"/>
      <c r="L13144" s="117"/>
      <c r="P13144" s="81"/>
    </row>
    <row r="13145" spans="6:16">
      <c r="F13145" s="76"/>
      <c r="G13145" s="117"/>
      <c r="I13145" s="81"/>
      <c r="L13145" s="117"/>
      <c r="P13145" s="81"/>
    </row>
    <row r="13146" spans="6:16">
      <c r="F13146" s="76"/>
      <c r="G13146" s="117"/>
      <c r="I13146" s="81"/>
      <c r="L13146" s="117"/>
      <c r="P13146" s="81"/>
    </row>
    <row r="13147" spans="6:16">
      <c r="F13147" s="76"/>
      <c r="G13147" s="117"/>
      <c r="I13147" s="81"/>
      <c r="L13147" s="117"/>
      <c r="P13147" s="81"/>
    </row>
    <row r="13148" spans="6:16">
      <c r="F13148" s="76"/>
      <c r="G13148" s="117"/>
      <c r="I13148" s="81"/>
      <c r="L13148" s="117"/>
      <c r="P13148" s="81"/>
    </row>
    <row r="13149" spans="6:16">
      <c r="F13149" s="76"/>
      <c r="G13149" s="117"/>
      <c r="I13149" s="81"/>
      <c r="L13149" s="117"/>
      <c r="P13149" s="81"/>
    </row>
    <row r="13150" spans="6:16">
      <c r="F13150" s="76"/>
      <c r="G13150" s="117"/>
      <c r="I13150" s="81"/>
      <c r="L13150" s="117"/>
      <c r="P13150" s="81"/>
    </row>
    <row r="13151" spans="6:16">
      <c r="F13151" s="76"/>
      <c r="G13151" s="117"/>
      <c r="I13151" s="81"/>
      <c r="L13151" s="117"/>
      <c r="P13151" s="81"/>
    </row>
    <row r="13152" spans="6:16">
      <c r="F13152" s="76"/>
      <c r="G13152" s="117"/>
      <c r="I13152" s="81"/>
      <c r="L13152" s="117"/>
      <c r="P13152" s="81"/>
    </row>
    <row r="13153" spans="6:16">
      <c r="F13153" s="76"/>
      <c r="G13153" s="117"/>
      <c r="I13153" s="81"/>
      <c r="L13153" s="117"/>
      <c r="P13153" s="81"/>
    </row>
    <row r="13154" spans="6:16">
      <c r="F13154" s="76"/>
      <c r="G13154" s="117"/>
      <c r="I13154" s="81"/>
      <c r="L13154" s="117"/>
      <c r="P13154" s="81"/>
    </row>
    <row r="13155" spans="6:16">
      <c r="F13155" s="76"/>
      <c r="G13155" s="117"/>
      <c r="I13155" s="81"/>
      <c r="L13155" s="117"/>
      <c r="P13155" s="81"/>
    </row>
    <row r="13156" spans="6:16">
      <c r="F13156" s="76"/>
      <c r="G13156" s="117"/>
      <c r="I13156" s="81"/>
      <c r="L13156" s="117"/>
      <c r="P13156" s="81"/>
    </row>
    <row r="13157" spans="6:16">
      <c r="F13157" s="76"/>
      <c r="G13157" s="117"/>
      <c r="I13157" s="81"/>
      <c r="L13157" s="117"/>
      <c r="P13157" s="81"/>
    </row>
    <row r="13158" spans="6:16">
      <c r="F13158" s="76"/>
      <c r="G13158" s="117"/>
      <c r="I13158" s="81"/>
      <c r="L13158" s="117"/>
      <c r="P13158" s="81"/>
    </row>
    <row r="13159" spans="6:16">
      <c r="F13159" s="76"/>
      <c r="G13159" s="117"/>
      <c r="I13159" s="81"/>
      <c r="L13159" s="117"/>
      <c r="P13159" s="81"/>
    </row>
    <row r="13160" spans="6:16">
      <c r="F13160" s="76"/>
      <c r="G13160" s="117"/>
      <c r="I13160" s="81"/>
      <c r="L13160" s="117"/>
      <c r="P13160" s="81"/>
    </row>
    <row r="13161" spans="6:16">
      <c r="F13161" s="76"/>
      <c r="G13161" s="117"/>
      <c r="I13161" s="81"/>
      <c r="L13161" s="117"/>
      <c r="P13161" s="81"/>
    </row>
    <row r="13162" spans="6:16">
      <c r="F13162" s="76"/>
      <c r="G13162" s="117"/>
      <c r="I13162" s="81"/>
      <c r="L13162" s="117"/>
      <c r="P13162" s="81"/>
    </row>
    <row r="13163" spans="6:16">
      <c r="F13163" s="76"/>
      <c r="G13163" s="117"/>
      <c r="I13163" s="81"/>
      <c r="L13163" s="117"/>
      <c r="P13163" s="81"/>
    </row>
    <row r="13164" spans="6:16">
      <c r="F13164" s="76"/>
      <c r="G13164" s="117"/>
      <c r="I13164" s="81"/>
      <c r="L13164" s="117"/>
      <c r="P13164" s="81"/>
    </row>
    <row r="13165" spans="6:16">
      <c r="F13165" s="76"/>
      <c r="G13165" s="117"/>
      <c r="I13165" s="81"/>
      <c r="L13165" s="117"/>
      <c r="P13165" s="81"/>
    </row>
    <row r="13166" spans="6:16">
      <c r="F13166" s="76"/>
      <c r="G13166" s="117"/>
      <c r="I13166" s="81"/>
      <c r="L13166" s="117"/>
      <c r="P13166" s="81"/>
    </row>
    <row r="13167" spans="6:16">
      <c r="F13167" s="76"/>
      <c r="G13167" s="117"/>
      <c r="I13167" s="81"/>
      <c r="L13167" s="117"/>
      <c r="P13167" s="81"/>
    </row>
    <row r="13168" spans="6:16">
      <c r="F13168" s="76"/>
      <c r="G13168" s="117"/>
      <c r="I13168" s="81"/>
      <c r="L13168" s="117"/>
      <c r="P13168" s="81"/>
    </row>
    <row r="13169" spans="6:16">
      <c r="F13169" s="76"/>
      <c r="G13169" s="117"/>
      <c r="I13169" s="81"/>
      <c r="L13169" s="117"/>
      <c r="P13169" s="81"/>
    </row>
    <row r="13170" spans="6:16">
      <c r="F13170" s="76"/>
      <c r="G13170" s="117"/>
      <c r="I13170" s="81"/>
      <c r="L13170" s="117"/>
      <c r="P13170" s="81"/>
    </row>
    <row r="13171" spans="6:16">
      <c r="F13171" s="76"/>
      <c r="G13171" s="117"/>
      <c r="I13171" s="81"/>
      <c r="L13171" s="117"/>
      <c r="P13171" s="81"/>
    </row>
    <row r="13172" spans="6:16">
      <c r="F13172" s="76"/>
      <c r="G13172" s="117"/>
      <c r="I13172" s="81"/>
      <c r="L13172" s="117"/>
      <c r="P13172" s="81"/>
    </row>
    <row r="13173" spans="6:16">
      <c r="F13173" s="76"/>
      <c r="G13173" s="117"/>
      <c r="I13173" s="81"/>
      <c r="L13173" s="117"/>
      <c r="P13173" s="81"/>
    </row>
    <row r="13174" spans="6:16">
      <c r="F13174" s="76"/>
      <c r="G13174" s="117"/>
      <c r="I13174" s="81"/>
      <c r="L13174" s="117"/>
      <c r="P13174" s="81"/>
    </row>
    <row r="13175" spans="6:16">
      <c r="F13175" s="76"/>
      <c r="G13175" s="117"/>
      <c r="I13175" s="81"/>
      <c r="L13175" s="117"/>
      <c r="P13175" s="81"/>
    </row>
    <row r="13176" spans="6:16">
      <c r="F13176" s="76"/>
      <c r="G13176" s="117"/>
      <c r="I13176" s="81"/>
      <c r="L13176" s="117"/>
      <c r="P13176" s="81"/>
    </row>
    <row r="13177" spans="6:16">
      <c r="F13177" s="76"/>
      <c r="G13177" s="117"/>
      <c r="I13177" s="81"/>
      <c r="L13177" s="117"/>
      <c r="P13177" s="81"/>
    </row>
    <row r="13178" spans="6:16">
      <c r="F13178" s="76"/>
      <c r="G13178" s="117"/>
      <c r="I13178" s="81"/>
      <c r="L13178" s="117"/>
      <c r="P13178" s="81"/>
    </row>
    <row r="13179" spans="6:16">
      <c r="F13179" s="76"/>
      <c r="G13179" s="117"/>
      <c r="I13179" s="81"/>
      <c r="L13179" s="117"/>
      <c r="P13179" s="81"/>
    </row>
    <row r="13180" spans="6:16">
      <c r="F13180" s="76"/>
      <c r="G13180" s="117"/>
      <c r="I13180" s="81"/>
      <c r="L13180" s="117"/>
      <c r="P13180" s="81"/>
    </row>
    <row r="13181" spans="6:16">
      <c r="F13181" s="76"/>
      <c r="G13181" s="117"/>
      <c r="I13181" s="81"/>
      <c r="L13181" s="117"/>
      <c r="P13181" s="81"/>
    </row>
    <row r="13182" spans="6:16">
      <c r="F13182" s="76"/>
      <c r="G13182" s="117"/>
      <c r="I13182" s="81"/>
      <c r="L13182" s="117"/>
      <c r="P13182" s="81"/>
    </row>
    <row r="13183" spans="6:16">
      <c r="F13183" s="76"/>
      <c r="G13183" s="117"/>
      <c r="I13183" s="81"/>
      <c r="L13183" s="117"/>
      <c r="P13183" s="81"/>
    </row>
    <row r="13184" spans="6:16">
      <c r="F13184" s="76"/>
      <c r="G13184" s="117"/>
      <c r="I13184" s="81"/>
      <c r="L13184" s="117"/>
      <c r="P13184" s="81"/>
    </row>
    <row r="13185" spans="6:16">
      <c r="F13185" s="76"/>
      <c r="G13185" s="117"/>
      <c r="I13185" s="81"/>
      <c r="L13185" s="117"/>
      <c r="P13185" s="81"/>
    </row>
    <row r="13186" spans="6:16">
      <c r="F13186" s="76"/>
      <c r="G13186" s="117"/>
      <c r="I13186" s="81"/>
      <c r="L13186" s="117"/>
      <c r="P13186" s="81"/>
    </row>
    <row r="13187" spans="6:16">
      <c r="F13187" s="76"/>
      <c r="G13187" s="117"/>
      <c r="I13187" s="81"/>
      <c r="L13187" s="117"/>
      <c r="P13187" s="81"/>
    </row>
    <row r="13188" spans="6:16">
      <c r="F13188" s="76"/>
      <c r="G13188" s="117"/>
      <c r="I13188" s="81"/>
      <c r="L13188" s="117"/>
      <c r="P13188" s="81"/>
    </row>
    <row r="13189" spans="6:16">
      <c r="F13189" s="76"/>
      <c r="G13189" s="117"/>
      <c r="I13189" s="81"/>
      <c r="L13189" s="117"/>
      <c r="P13189" s="81"/>
    </row>
    <row r="13190" spans="6:16">
      <c r="F13190" s="76"/>
      <c r="G13190" s="117"/>
      <c r="I13190" s="81"/>
      <c r="L13190" s="117"/>
      <c r="P13190" s="81"/>
    </row>
    <row r="13191" spans="6:16">
      <c r="F13191" s="76"/>
      <c r="G13191" s="117"/>
      <c r="I13191" s="81"/>
      <c r="L13191" s="117"/>
      <c r="P13191" s="81"/>
    </row>
    <row r="13192" spans="6:16">
      <c r="F13192" s="76"/>
      <c r="G13192" s="117"/>
      <c r="I13192" s="81"/>
      <c r="L13192" s="117"/>
      <c r="P13192" s="81"/>
    </row>
    <row r="13193" spans="6:16">
      <c r="F13193" s="76"/>
      <c r="G13193" s="117"/>
      <c r="I13193" s="81"/>
      <c r="L13193" s="117"/>
      <c r="P13193" s="81"/>
    </row>
    <row r="13194" spans="6:16">
      <c r="F13194" s="76"/>
      <c r="G13194" s="117"/>
      <c r="I13194" s="81"/>
      <c r="L13194" s="117"/>
      <c r="P13194" s="81"/>
    </row>
    <row r="13195" spans="6:16">
      <c r="F13195" s="76"/>
      <c r="G13195" s="117"/>
      <c r="I13195" s="81"/>
      <c r="L13195" s="117"/>
      <c r="P13195" s="81"/>
    </row>
    <row r="13196" spans="6:16">
      <c r="F13196" s="76"/>
      <c r="G13196" s="117"/>
      <c r="I13196" s="81"/>
      <c r="L13196" s="117"/>
      <c r="P13196" s="81"/>
    </row>
    <row r="13197" spans="6:16">
      <c r="F13197" s="76"/>
      <c r="G13197" s="117"/>
      <c r="I13197" s="81"/>
      <c r="L13197" s="117"/>
      <c r="P13197" s="81"/>
    </row>
    <row r="13198" spans="6:16">
      <c r="F13198" s="76"/>
      <c r="G13198" s="117"/>
      <c r="I13198" s="81"/>
      <c r="L13198" s="117"/>
      <c r="P13198" s="81"/>
    </row>
    <row r="13199" spans="6:16">
      <c r="F13199" s="76"/>
      <c r="G13199" s="117"/>
      <c r="I13199" s="81"/>
      <c r="L13199" s="117"/>
      <c r="P13199" s="81"/>
    </row>
    <row r="13200" spans="6:16">
      <c r="F13200" s="76"/>
      <c r="G13200" s="117"/>
      <c r="I13200" s="81"/>
      <c r="L13200" s="117"/>
      <c r="P13200" s="81"/>
    </row>
    <row r="13201" spans="6:16">
      <c r="F13201" s="76"/>
      <c r="G13201" s="117"/>
      <c r="I13201" s="81"/>
      <c r="L13201" s="117"/>
      <c r="P13201" s="81"/>
    </row>
    <row r="13202" spans="6:16">
      <c r="F13202" s="76"/>
      <c r="G13202" s="117"/>
      <c r="I13202" s="81"/>
      <c r="L13202" s="117"/>
      <c r="P13202" s="81"/>
    </row>
    <row r="13203" spans="6:16">
      <c r="F13203" s="76"/>
      <c r="G13203" s="117"/>
      <c r="I13203" s="81"/>
      <c r="L13203" s="117"/>
      <c r="P13203" s="81"/>
    </row>
    <row r="13204" spans="6:16">
      <c r="F13204" s="76"/>
      <c r="G13204" s="117"/>
      <c r="I13204" s="81"/>
      <c r="L13204" s="117"/>
      <c r="P13204" s="81"/>
    </row>
    <row r="13205" spans="6:16">
      <c r="F13205" s="76"/>
      <c r="G13205" s="117"/>
      <c r="I13205" s="81"/>
      <c r="L13205" s="117"/>
      <c r="P13205" s="81"/>
    </row>
    <row r="13206" spans="6:16">
      <c r="F13206" s="76"/>
      <c r="G13206" s="117"/>
      <c r="I13206" s="81"/>
      <c r="L13206" s="117"/>
      <c r="P13206" s="81"/>
    </row>
    <row r="13207" spans="6:16">
      <c r="F13207" s="76"/>
      <c r="G13207" s="117"/>
      <c r="I13207" s="81"/>
      <c r="L13207" s="117"/>
      <c r="P13207" s="81"/>
    </row>
    <row r="13208" spans="6:16">
      <c r="F13208" s="76"/>
      <c r="G13208" s="117"/>
      <c r="I13208" s="81"/>
      <c r="L13208" s="117"/>
      <c r="P13208" s="81"/>
    </row>
    <row r="13209" spans="6:16">
      <c r="F13209" s="76"/>
      <c r="G13209" s="117"/>
      <c r="I13209" s="81"/>
      <c r="L13209" s="117"/>
      <c r="P13209" s="81"/>
    </row>
    <row r="13210" spans="6:16">
      <c r="F13210" s="76"/>
      <c r="G13210" s="117"/>
      <c r="I13210" s="81"/>
      <c r="L13210" s="117"/>
      <c r="P13210" s="81"/>
    </row>
    <row r="13211" spans="6:16">
      <c r="F13211" s="76"/>
      <c r="G13211" s="117"/>
      <c r="I13211" s="81"/>
      <c r="L13211" s="117"/>
      <c r="P13211" s="81"/>
    </row>
    <row r="13212" spans="6:16">
      <c r="F13212" s="76"/>
      <c r="G13212" s="117"/>
      <c r="I13212" s="81"/>
      <c r="L13212" s="117"/>
      <c r="P13212" s="81"/>
    </row>
    <row r="13213" spans="6:16">
      <c r="F13213" s="76"/>
      <c r="G13213" s="117"/>
      <c r="I13213" s="81"/>
      <c r="L13213" s="117"/>
      <c r="P13213" s="81"/>
    </row>
    <row r="13214" spans="6:16">
      <c r="F13214" s="76"/>
      <c r="G13214" s="117"/>
      <c r="I13214" s="81"/>
      <c r="L13214" s="117"/>
      <c r="P13214" s="81"/>
    </row>
    <row r="13215" spans="6:16">
      <c r="F13215" s="76"/>
      <c r="G13215" s="117"/>
      <c r="I13215" s="81"/>
      <c r="L13215" s="117"/>
      <c r="P13215" s="81"/>
    </row>
    <row r="13216" spans="6:16">
      <c r="F13216" s="76"/>
      <c r="G13216" s="117"/>
      <c r="I13216" s="81"/>
      <c r="L13216" s="117"/>
      <c r="P13216" s="81"/>
    </row>
    <row r="13217" spans="6:16">
      <c r="F13217" s="76"/>
      <c r="G13217" s="117"/>
      <c r="I13217" s="81"/>
      <c r="L13217" s="117"/>
      <c r="P13217" s="81"/>
    </row>
    <row r="13218" spans="6:16">
      <c r="F13218" s="76"/>
      <c r="G13218" s="117"/>
      <c r="I13218" s="81"/>
      <c r="L13218" s="117"/>
      <c r="P13218" s="81"/>
    </row>
    <row r="13219" spans="6:16">
      <c r="F13219" s="76"/>
      <c r="G13219" s="117"/>
      <c r="I13219" s="81"/>
      <c r="L13219" s="117"/>
      <c r="P13219" s="81"/>
    </row>
    <row r="13220" spans="6:16">
      <c r="F13220" s="76"/>
      <c r="G13220" s="117"/>
      <c r="I13220" s="81"/>
      <c r="L13220" s="117"/>
      <c r="P13220" s="81"/>
    </row>
    <row r="13221" spans="6:16">
      <c r="F13221" s="76"/>
      <c r="G13221" s="117"/>
      <c r="I13221" s="81"/>
      <c r="L13221" s="117"/>
      <c r="P13221" s="81"/>
    </row>
    <row r="13222" spans="6:16">
      <c r="F13222" s="76"/>
      <c r="G13222" s="117"/>
      <c r="I13222" s="81"/>
      <c r="L13222" s="117"/>
      <c r="P13222" s="81"/>
    </row>
    <row r="13223" spans="6:16">
      <c r="F13223" s="76"/>
      <c r="G13223" s="117"/>
      <c r="I13223" s="81"/>
      <c r="L13223" s="117"/>
      <c r="P13223" s="81"/>
    </row>
    <row r="13224" spans="6:16">
      <c r="F13224" s="76"/>
      <c r="G13224" s="117"/>
      <c r="I13224" s="81"/>
      <c r="L13224" s="117"/>
      <c r="P13224" s="81"/>
    </row>
    <row r="13225" spans="6:16">
      <c r="F13225" s="76"/>
      <c r="G13225" s="117"/>
      <c r="I13225" s="81"/>
      <c r="L13225" s="117"/>
      <c r="P13225" s="81"/>
    </row>
    <row r="13226" spans="6:16">
      <c r="F13226" s="76"/>
      <c r="G13226" s="117"/>
      <c r="I13226" s="81"/>
      <c r="L13226" s="117"/>
      <c r="P13226" s="81"/>
    </row>
    <row r="13227" spans="6:16">
      <c r="F13227" s="76"/>
      <c r="G13227" s="117"/>
      <c r="I13227" s="81"/>
      <c r="L13227" s="117"/>
      <c r="P13227" s="81"/>
    </row>
    <row r="13228" spans="6:16">
      <c r="F13228" s="76"/>
      <c r="G13228" s="117"/>
      <c r="I13228" s="81"/>
      <c r="L13228" s="117"/>
      <c r="P13228" s="81"/>
    </row>
    <row r="13229" spans="6:16">
      <c r="F13229" s="76"/>
      <c r="G13229" s="117"/>
      <c r="I13229" s="81"/>
      <c r="L13229" s="117"/>
      <c r="P13229" s="81"/>
    </row>
    <row r="13230" spans="6:16">
      <c r="F13230" s="76"/>
      <c r="G13230" s="117"/>
      <c r="I13230" s="81"/>
      <c r="L13230" s="117"/>
      <c r="P13230" s="81"/>
    </row>
    <row r="13231" spans="6:16">
      <c r="F13231" s="76"/>
      <c r="G13231" s="117"/>
      <c r="I13231" s="81"/>
      <c r="L13231" s="117"/>
      <c r="P13231" s="81"/>
    </row>
    <row r="13232" spans="6:16">
      <c r="F13232" s="76"/>
      <c r="G13232" s="117"/>
      <c r="I13232" s="81"/>
      <c r="L13232" s="117"/>
      <c r="P13232" s="81"/>
    </row>
    <row r="13233" spans="6:16">
      <c r="F13233" s="76"/>
      <c r="G13233" s="117"/>
      <c r="I13233" s="81"/>
      <c r="L13233" s="117"/>
      <c r="P13233" s="81"/>
    </row>
    <row r="13234" spans="6:16">
      <c r="F13234" s="76"/>
      <c r="G13234" s="117"/>
      <c r="I13234" s="81"/>
      <c r="L13234" s="117"/>
      <c r="P13234" s="81"/>
    </row>
    <row r="13235" spans="6:16">
      <c r="F13235" s="76"/>
      <c r="G13235" s="117"/>
      <c r="I13235" s="81"/>
      <c r="L13235" s="117"/>
      <c r="P13235" s="81"/>
    </row>
    <row r="13236" spans="6:16">
      <c r="F13236" s="76"/>
      <c r="G13236" s="117"/>
      <c r="I13236" s="81"/>
      <c r="L13236" s="117"/>
      <c r="P13236" s="81"/>
    </row>
    <row r="13237" spans="6:16">
      <c r="F13237" s="76"/>
      <c r="G13237" s="117"/>
      <c r="I13237" s="81"/>
      <c r="L13237" s="117"/>
      <c r="P13237" s="81"/>
    </row>
    <row r="13238" spans="6:16">
      <c r="F13238" s="76"/>
      <c r="G13238" s="117"/>
      <c r="I13238" s="81"/>
      <c r="L13238" s="117"/>
      <c r="P13238" s="81"/>
    </row>
    <row r="13239" spans="6:16">
      <c r="F13239" s="76"/>
      <c r="G13239" s="117"/>
      <c r="I13239" s="81"/>
      <c r="L13239" s="117"/>
      <c r="P13239" s="81"/>
    </row>
    <row r="13240" spans="6:16">
      <c r="F13240" s="76"/>
      <c r="G13240" s="117"/>
      <c r="I13240" s="81"/>
      <c r="L13240" s="117"/>
      <c r="P13240" s="81"/>
    </row>
    <row r="13241" spans="6:16">
      <c r="F13241" s="76"/>
      <c r="G13241" s="117"/>
      <c r="I13241" s="81"/>
      <c r="L13241" s="117"/>
      <c r="P13241" s="81"/>
    </row>
    <row r="13242" spans="6:16">
      <c r="F13242" s="76"/>
      <c r="G13242" s="117"/>
      <c r="I13242" s="81"/>
      <c r="L13242" s="117"/>
      <c r="P13242" s="81"/>
    </row>
    <row r="13243" spans="6:16">
      <c r="F13243" s="76"/>
      <c r="G13243" s="117"/>
      <c r="I13243" s="81"/>
      <c r="L13243" s="117"/>
      <c r="P13243" s="81"/>
    </row>
    <row r="13244" spans="6:16">
      <c r="F13244" s="76"/>
      <c r="G13244" s="117"/>
      <c r="I13244" s="81"/>
      <c r="L13244" s="117"/>
      <c r="P13244" s="81"/>
    </row>
    <row r="13245" spans="6:16">
      <c r="F13245" s="76"/>
      <c r="G13245" s="117"/>
      <c r="I13245" s="81"/>
      <c r="L13245" s="117"/>
      <c r="P13245" s="81"/>
    </row>
    <row r="13246" spans="6:16">
      <c r="F13246" s="76"/>
      <c r="G13246" s="117"/>
      <c r="I13246" s="81"/>
      <c r="L13246" s="117"/>
      <c r="P13246" s="81"/>
    </row>
    <row r="13247" spans="6:16">
      <c r="F13247" s="76"/>
      <c r="G13247" s="117"/>
      <c r="I13247" s="81"/>
      <c r="L13247" s="117"/>
      <c r="P13247" s="81"/>
    </row>
    <row r="13248" spans="6:16">
      <c r="F13248" s="76"/>
      <c r="G13248" s="117"/>
      <c r="I13248" s="81"/>
      <c r="L13248" s="117"/>
      <c r="P13248" s="81"/>
    </row>
    <row r="13249" spans="6:16">
      <c r="F13249" s="76"/>
      <c r="G13249" s="117"/>
      <c r="I13249" s="81"/>
      <c r="L13249" s="117"/>
      <c r="P13249" s="81"/>
    </row>
    <row r="13250" spans="6:16">
      <c r="F13250" s="76"/>
      <c r="G13250" s="117"/>
      <c r="I13250" s="81"/>
      <c r="L13250" s="117"/>
      <c r="P13250" s="81"/>
    </row>
    <row r="13251" spans="6:16">
      <c r="F13251" s="76"/>
      <c r="G13251" s="117"/>
      <c r="I13251" s="81"/>
      <c r="L13251" s="117"/>
      <c r="P13251" s="81"/>
    </row>
    <row r="13252" spans="6:16">
      <c r="F13252" s="76"/>
      <c r="G13252" s="117"/>
      <c r="I13252" s="81"/>
      <c r="L13252" s="117"/>
      <c r="P13252" s="81"/>
    </row>
    <row r="13253" spans="6:16">
      <c r="F13253" s="76"/>
      <c r="G13253" s="117"/>
      <c r="I13253" s="81"/>
      <c r="L13253" s="117"/>
      <c r="P13253" s="81"/>
    </row>
    <row r="13254" spans="6:16">
      <c r="F13254" s="76"/>
      <c r="G13254" s="117"/>
      <c r="I13254" s="81"/>
      <c r="L13254" s="117"/>
      <c r="P13254" s="81"/>
    </row>
    <row r="13255" spans="6:16">
      <c r="F13255" s="76"/>
      <c r="G13255" s="117"/>
      <c r="I13255" s="81"/>
      <c r="L13255" s="117"/>
      <c r="P13255" s="81"/>
    </row>
    <row r="13256" spans="6:16">
      <c r="F13256" s="76"/>
      <c r="G13256" s="117"/>
      <c r="I13256" s="81"/>
      <c r="L13256" s="117"/>
      <c r="P13256" s="81"/>
    </row>
    <row r="13257" spans="6:16">
      <c r="F13257" s="76"/>
      <c r="G13257" s="117"/>
      <c r="I13257" s="81"/>
      <c r="L13257" s="117"/>
      <c r="P13257" s="81"/>
    </row>
    <row r="13258" spans="6:16">
      <c r="F13258" s="76"/>
      <c r="G13258" s="117"/>
      <c r="I13258" s="81"/>
      <c r="L13258" s="117"/>
      <c r="P13258" s="81"/>
    </row>
    <row r="13259" spans="6:16">
      <c r="F13259" s="76"/>
      <c r="G13259" s="117"/>
      <c r="I13259" s="81"/>
      <c r="L13259" s="117"/>
      <c r="P13259" s="81"/>
    </row>
    <row r="13260" spans="6:16">
      <c r="F13260" s="76"/>
      <c r="G13260" s="117"/>
      <c r="I13260" s="81"/>
      <c r="L13260" s="117"/>
      <c r="P13260" s="81"/>
    </row>
    <row r="13261" spans="6:16">
      <c r="F13261" s="76"/>
      <c r="G13261" s="117"/>
      <c r="I13261" s="81"/>
      <c r="L13261" s="117"/>
      <c r="P13261" s="81"/>
    </row>
    <row r="13262" spans="6:16">
      <c r="F13262" s="76"/>
      <c r="G13262" s="117"/>
      <c r="I13262" s="81"/>
      <c r="L13262" s="117"/>
      <c r="P13262" s="81"/>
    </row>
    <row r="13263" spans="6:16">
      <c r="F13263" s="76"/>
      <c r="G13263" s="117"/>
      <c r="I13263" s="81"/>
      <c r="L13263" s="117"/>
      <c r="P13263" s="81"/>
    </row>
    <row r="13264" spans="6:16">
      <c r="F13264" s="76"/>
      <c r="G13264" s="117"/>
      <c r="I13264" s="81"/>
      <c r="L13264" s="117"/>
      <c r="P13264" s="81"/>
    </row>
    <row r="13265" spans="6:16">
      <c r="F13265" s="76"/>
      <c r="G13265" s="117"/>
      <c r="I13265" s="81"/>
      <c r="L13265" s="117"/>
      <c r="P13265" s="81"/>
    </row>
    <row r="13266" spans="6:16">
      <c r="F13266" s="76"/>
      <c r="G13266" s="117"/>
      <c r="I13266" s="81"/>
      <c r="L13266" s="117"/>
      <c r="P13266" s="81"/>
    </row>
    <row r="13267" spans="6:16">
      <c r="F13267" s="76"/>
      <c r="G13267" s="117"/>
      <c r="I13267" s="81"/>
      <c r="L13267" s="117"/>
      <c r="P13267" s="81"/>
    </row>
    <row r="13268" spans="6:16">
      <c r="F13268" s="76"/>
      <c r="G13268" s="117"/>
      <c r="I13268" s="81"/>
      <c r="L13268" s="117"/>
      <c r="P13268" s="81"/>
    </row>
    <row r="13269" spans="6:16">
      <c r="F13269" s="76"/>
      <c r="G13269" s="117"/>
      <c r="I13269" s="81"/>
      <c r="L13269" s="117"/>
      <c r="P13269" s="81"/>
    </row>
    <row r="13270" spans="6:16">
      <c r="F13270" s="76"/>
      <c r="G13270" s="117"/>
      <c r="I13270" s="81"/>
      <c r="L13270" s="117"/>
      <c r="P13270" s="81"/>
    </row>
    <row r="13271" spans="6:16">
      <c r="F13271" s="76"/>
      <c r="G13271" s="117"/>
      <c r="I13271" s="81"/>
      <c r="L13271" s="117"/>
      <c r="P13271" s="81"/>
    </row>
    <row r="13272" spans="6:16">
      <c r="F13272" s="76"/>
      <c r="G13272" s="117"/>
      <c r="I13272" s="81"/>
      <c r="L13272" s="117"/>
      <c r="P13272" s="81"/>
    </row>
    <row r="13273" spans="6:16">
      <c r="F13273" s="76"/>
      <c r="G13273" s="117"/>
      <c r="I13273" s="81"/>
      <c r="L13273" s="117"/>
      <c r="P13273" s="81"/>
    </row>
    <row r="13274" spans="6:16">
      <c r="F13274" s="76"/>
      <c r="G13274" s="117"/>
      <c r="I13274" s="81"/>
      <c r="L13274" s="117"/>
      <c r="P13274" s="81"/>
    </row>
    <row r="13275" spans="6:16">
      <c r="F13275" s="76"/>
      <c r="G13275" s="117"/>
      <c r="I13275" s="81"/>
      <c r="L13275" s="117"/>
      <c r="P13275" s="81"/>
    </row>
    <row r="13276" spans="6:16">
      <c r="F13276" s="76"/>
      <c r="G13276" s="117"/>
      <c r="I13276" s="81"/>
      <c r="L13276" s="117"/>
      <c r="P13276" s="81"/>
    </row>
    <row r="13277" spans="6:16">
      <c r="F13277" s="76"/>
      <c r="G13277" s="117"/>
      <c r="I13277" s="81"/>
      <c r="L13277" s="117"/>
      <c r="P13277" s="81"/>
    </row>
    <row r="13278" spans="6:16">
      <c r="F13278" s="76"/>
      <c r="G13278" s="117"/>
      <c r="I13278" s="81"/>
      <c r="L13278" s="117"/>
      <c r="P13278" s="81"/>
    </row>
    <row r="13279" spans="6:16">
      <c r="F13279" s="76"/>
      <c r="G13279" s="117"/>
      <c r="I13279" s="81"/>
      <c r="L13279" s="117"/>
      <c r="P13279" s="81"/>
    </row>
    <row r="13280" spans="6:16">
      <c r="F13280" s="76"/>
      <c r="G13280" s="117"/>
      <c r="I13280" s="81"/>
      <c r="L13280" s="117"/>
      <c r="P13280" s="81"/>
    </row>
    <row r="13281" spans="6:16">
      <c r="F13281" s="76"/>
      <c r="G13281" s="117"/>
      <c r="I13281" s="81"/>
      <c r="L13281" s="117"/>
      <c r="P13281" s="81"/>
    </row>
    <row r="13282" spans="6:16">
      <c r="F13282" s="76"/>
      <c r="G13282" s="117"/>
      <c r="I13282" s="81"/>
      <c r="L13282" s="117"/>
      <c r="P13282" s="81"/>
    </row>
    <row r="13283" spans="6:16">
      <c r="F13283" s="76"/>
      <c r="G13283" s="117"/>
      <c r="I13283" s="81"/>
      <c r="L13283" s="117"/>
      <c r="P13283" s="81"/>
    </row>
    <row r="13284" spans="6:16">
      <c r="F13284" s="76"/>
      <c r="G13284" s="117"/>
      <c r="I13284" s="81"/>
      <c r="L13284" s="117"/>
      <c r="P13284" s="81"/>
    </row>
    <row r="13285" spans="6:16">
      <c r="F13285" s="76"/>
      <c r="G13285" s="117"/>
      <c r="I13285" s="81"/>
      <c r="L13285" s="117"/>
      <c r="P13285" s="81"/>
    </row>
    <row r="13286" spans="6:16">
      <c r="F13286" s="76"/>
      <c r="G13286" s="117"/>
      <c r="I13286" s="81"/>
      <c r="L13286" s="117"/>
      <c r="P13286" s="81"/>
    </row>
    <row r="13287" spans="6:16">
      <c r="F13287" s="76"/>
      <c r="G13287" s="117"/>
      <c r="I13287" s="81"/>
      <c r="L13287" s="117"/>
      <c r="P13287" s="81"/>
    </row>
    <row r="13288" spans="6:16">
      <c r="F13288" s="76"/>
      <c r="G13288" s="117"/>
      <c r="I13288" s="81"/>
      <c r="L13288" s="117"/>
      <c r="P13288" s="81"/>
    </row>
    <row r="13289" spans="6:16">
      <c r="F13289" s="76"/>
      <c r="G13289" s="117"/>
      <c r="I13289" s="81"/>
      <c r="L13289" s="117"/>
      <c r="P13289" s="81"/>
    </row>
    <row r="13290" spans="6:16">
      <c r="F13290" s="76"/>
      <c r="G13290" s="117"/>
      <c r="I13290" s="81"/>
      <c r="L13290" s="117"/>
      <c r="P13290" s="81"/>
    </row>
    <row r="13291" spans="6:16">
      <c r="F13291" s="76"/>
      <c r="G13291" s="117"/>
      <c r="I13291" s="81"/>
      <c r="L13291" s="117"/>
      <c r="P13291" s="81"/>
    </row>
    <row r="13292" spans="6:16">
      <c r="F13292" s="76"/>
      <c r="G13292" s="117"/>
      <c r="I13292" s="81"/>
      <c r="L13292" s="117"/>
      <c r="P13292" s="81"/>
    </row>
    <row r="13293" spans="6:16">
      <c r="F13293" s="76"/>
      <c r="G13293" s="117"/>
      <c r="I13293" s="81"/>
      <c r="L13293" s="117"/>
      <c r="P13293" s="81"/>
    </row>
    <row r="13294" spans="6:16">
      <c r="F13294" s="76"/>
      <c r="G13294" s="117"/>
      <c r="I13294" s="81"/>
      <c r="L13294" s="117"/>
      <c r="P13294" s="81"/>
    </row>
    <row r="13295" spans="6:16">
      <c r="F13295" s="76"/>
      <c r="G13295" s="117"/>
      <c r="I13295" s="81"/>
      <c r="L13295" s="117"/>
      <c r="P13295" s="81"/>
    </row>
    <row r="13296" spans="6:16">
      <c r="F13296" s="76"/>
      <c r="G13296" s="117"/>
      <c r="I13296" s="81"/>
      <c r="L13296" s="117"/>
      <c r="P13296" s="81"/>
    </row>
    <row r="13297" spans="6:16">
      <c r="F13297" s="76"/>
      <c r="G13297" s="117"/>
      <c r="I13297" s="81"/>
      <c r="L13297" s="117"/>
      <c r="P13297" s="81"/>
    </row>
    <row r="13298" spans="6:16">
      <c r="F13298" s="76"/>
      <c r="G13298" s="117"/>
      <c r="I13298" s="81"/>
      <c r="L13298" s="117"/>
      <c r="P13298" s="81"/>
    </row>
    <row r="13299" spans="6:16">
      <c r="F13299" s="76"/>
      <c r="G13299" s="117"/>
      <c r="I13299" s="81"/>
      <c r="L13299" s="117"/>
      <c r="P13299" s="81"/>
    </row>
    <row r="13300" spans="6:16">
      <c r="F13300" s="76"/>
      <c r="G13300" s="117"/>
      <c r="I13300" s="81"/>
      <c r="L13300" s="117"/>
      <c r="P13300" s="81"/>
    </row>
    <row r="13301" spans="6:16">
      <c r="F13301" s="76"/>
      <c r="G13301" s="117"/>
      <c r="I13301" s="81"/>
      <c r="L13301" s="117"/>
      <c r="P13301" s="81"/>
    </row>
    <row r="13302" spans="6:16">
      <c r="F13302" s="76"/>
      <c r="G13302" s="117"/>
      <c r="I13302" s="81"/>
      <c r="L13302" s="117"/>
      <c r="P13302" s="81"/>
    </row>
    <row r="13303" spans="6:16">
      <c r="F13303" s="76"/>
      <c r="G13303" s="117"/>
      <c r="I13303" s="81"/>
      <c r="L13303" s="117"/>
      <c r="P13303" s="81"/>
    </row>
    <row r="13304" spans="6:16">
      <c r="F13304" s="76"/>
      <c r="G13304" s="117"/>
      <c r="I13304" s="81"/>
      <c r="L13304" s="117"/>
      <c r="P13304" s="81"/>
    </row>
    <row r="13305" spans="6:16">
      <c r="F13305" s="76"/>
      <c r="G13305" s="117"/>
      <c r="I13305" s="81"/>
      <c r="L13305" s="117"/>
      <c r="P13305" s="81"/>
    </row>
    <row r="13306" spans="6:16">
      <c r="F13306" s="76"/>
      <c r="G13306" s="117"/>
      <c r="I13306" s="81"/>
      <c r="L13306" s="117"/>
      <c r="P13306" s="81"/>
    </row>
    <row r="13307" spans="6:16">
      <c r="F13307" s="76"/>
      <c r="G13307" s="117"/>
      <c r="I13307" s="81"/>
      <c r="L13307" s="117"/>
      <c r="P13307" s="81"/>
    </row>
    <row r="13308" spans="6:16">
      <c r="F13308" s="76"/>
      <c r="G13308" s="117"/>
      <c r="I13308" s="81"/>
      <c r="L13308" s="117"/>
      <c r="P13308" s="81"/>
    </row>
    <row r="13309" spans="6:16">
      <c r="F13309" s="76"/>
      <c r="G13309" s="117"/>
      <c r="I13309" s="81"/>
      <c r="L13309" s="117"/>
      <c r="P13309" s="81"/>
    </row>
    <row r="13310" spans="6:16">
      <c r="F13310" s="76"/>
      <c r="G13310" s="117"/>
      <c r="I13310" s="81"/>
      <c r="L13310" s="117"/>
      <c r="P13310" s="81"/>
    </row>
    <row r="13311" spans="6:16">
      <c r="F13311" s="76"/>
      <c r="G13311" s="117"/>
      <c r="I13311" s="81"/>
      <c r="L13311" s="117"/>
      <c r="P13311" s="81"/>
    </row>
    <row r="13312" spans="6:16">
      <c r="F13312" s="76"/>
      <c r="G13312" s="117"/>
      <c r="I13312" s="81"/>
      <c r="L13312" s="117"/>
      <c r="P13312" s="81"/>
    </row>
    <row r="13313" spans="6:16">
      <c r="F13313" s="76"/>
      <c r="G13313" s="117"/>
      <c r="I13313" s="81"/>
      <c r="L13313" s="117"/>
      <c r="P13313" s="81"/>
    </row>
    <row r="13314" spans="6:16">
      <c r="F13314" s="76"/>
      <c r="G13314" s="117"/>
      <c r="I13314" s="81"/>
      <c r="L13314" s="117"/>
      <c r="P13314" s="81"/>
    </row>
    <row r="13315" spans="6:16">
      <c r="F13315" s="76"/>
      <c r="G13315" s="117"/>
      <c r="I13315" s="81"/>
      <c r="L13315" s="117"/>
      <c r="P13315" s="81"/>
    </row>
    <row r="13316" spans="6:16">
      <c r="F13316" s="76"/>
      <c r="G13316" s="117"/>
      <c r="I13316" s="81"/>
      <c r="L13316" s="117"/>
      <c r="P13316" s="81"/>
    </row>
    <row r="13317" spans="6:16">
      <c r="F13317" s="76"/>
      <c r="G13317" s="117"/>
      <c r="I13317" s="81"/>
      <c r="L13317" s="117"/>
      <c r="P13317" s="81"/>
    </row>
    <row r="13318" spans="6:16">
      <c r="F13318" s="76"/>
      <c r="G13318" s="117"/>
      <c r="I13318" s="81"/>
      <c r="L13318" s="117"/>
      <c r="P13318" s="81"/>
    </row>
    <row r="13319" spans="6:16">
      <c r="F13319" s="76"/>
      <c r="G13319" s="117"/>
      <c r="I13319" s="81"/>
      <c r="L13319" s="117"/>
      <c r="P13319" s="81"/>
    </row>
    <row r="13320" spans="6:16">
      <c r="F13320" s="76"/>
      <c r="G13320" s="117"/>
      <c r="I13320" s="81"/>
      <c r="L13320" s="117"/>
      <c r="P13320" s="81"/>
    </row>
    <row r="13321" spans="6:16">
      <c r="F13321" s="76"/>
      <c r="G13321" s="117"/>
      <c r="I13321" s="81"/>
      <c r="L13321" s="117"/>
      <c r="P13321" s="81"/>
    </row>
    <row r="13322" spans="6:16">
      <c r="F13322" s="76"/>
      <c r="G13322" s="117"/>
      <c r="I13322" s="81"/>
      <c r="L13322" s="117"/>
      <c r="P13322" s="81"/>
    </row>
    <row r="13323" spans="6:16">
      <c r="F13323" s="76"/>
      <c r="G13323" s="117"/>
      <c r="I13323" s="81"/>
      <c r="L13323" s="117"/>
      <c r="P13323" s="81"/>
    </row>
    <row r="13324" spans="6:16">
      <c r="F13324" s="76"/>
      <c r="G13324" s="117"/>
      <c r="I13324" s="81"/>
      <c r="L13324" s="117"/>
      <c r="P13324" s="81"/>
    </row>
    <row r="13325" spans="6:16">
      <c r="F13325" s="76"/>
      <c r="G13325" s="117"/>
      <c r="I13325" s="81"/>
      <c r="L13325" s="117"/>
      <c r="P13325" s="81"/>
    </row>
    <row r="13326" spans="6:16">
      <c r="F13326" s="76"/>
      <c r="G13326" s="117"/>
      <c r="I13326" s="81"/>
      <c r="L13326" s="117"/>
      <c r="P13326" s="81"/>
    </row>
    <row r="13327" spans="6:16">
      <c r="F13327" s="76"/>
      <c r="G13327" s="117"/>
      <c r="I13327" s="81"/>
      <c r="L13327" s="117"/>
      <c r="P13327" s="81"/>
    </row>
    <row r="13328" spans="6:16">
      <c r="F13328" s="76"/>
      <c r="G13328" s="117"/>
      <c r="I13328" s="81"/>
      <c r="L13328" s="117"/>
      <c r="P13328" s="81"/>
    </row>
    <row r="13329" spans="6:16">
      <c r="F13329" s="76"/>
      <c r="G13329" s="117"/>
      <c r="I13329" s="81"/>
      <c r="L13329" s="117"/>
      <c r="P13329" s="81"/>
    </row>
    <row r="13330" spans="6:16">
      <c r="F13330" s="76"/>
      <c r="G13330" s="117"/>
      <c r="I13330" s="81"/>
      <c r="L13330" s="117"/>
      <c r="P13330" s="81"/>
    </row>
    <row r="13331" spans="6:16">
      <c r="F13331" s="76"/>
      <c r="G13331" s="117"/>
      <c r="I13331" s="81"/>
      <c r="L13331" s="117"/>
      <c r="P13331" s="81"/>
    </row>
    <row r="13332" spans="6:16">
      <c r="F13332" s="76"/>
      <c r="G13332" s="117"/>
      <c r="I13332" s="81"/>
      <c r="L13332" s="117"/>
      <c r="P13332" s="81"/>
    </row>
    <row r="13333" spans="6:16">
      <c r="F13333" s="76"/>
      <c r="G13333" s="117"/>
      <c r="I13333" s="81"/>
      <c r="L13333" s="117"/>
      <c r="P13333" s="81"/>
    </row>
    <row r="13334" spans="6:16">
      <c r="F13334" s="76"/>
      <c r="G13334" s="117"/>
      <c r="I13334" s="81"/>
      <c r="L13334" s="117"/>
      <c r="P13334" s="81"/>
    </row>
    <row r="13335" spans="6:16">
      <c r="F13335" s="76"/>
      <c r="G13335" s="117"/>
      <c r="I13335" s="81"/>
      <c r="L13335" s="117"/>
      <c r="P13335" s="81"/>
    </row>
    <row r="13336" spans="6:16">
      <c r="F13336" s="76"/>
      <c r="G13336" s="117"/>
      <c r="I13336" s="81"/>
      <c r="L13336" s="117"/>
      <c r="P13336" s="81"/>
    </row>
    <row r="13337" spans="6:16">
      <c r="F13337" s="76"/>
      <c r="G13337" s="117"/>
      <c r="I13337" s="81"/>
      <c r="L13337" s="117"/>
      <c r="P13337" s="81"/>
    </row>
    <row r="13338" spans="6:16">
      <c r="F13338" s="76"/>
      <c r="G13338" s="117"/>
      <c r="I13338" s="81"/>
      <c r="L13338" s="117"/>
      <c r="P13338" s="81"/>
    </row>
    <row r="13339" spans="6:16">
      <c r="F13339" s="76"/>
      <c r="G13339" s="117"/>
      <c r="I13339" s="81"/>
      <c r="L13339" s="117"/>
      <c r="P13339" s="81"/>
    </row>
    <row r="13340" spans="6:16">
      <c r="F13340" s="76"/>
      <c r="G13340" s="117"/>
      <c r="I13340" s="81"/>
      <c r="L13340" s="117"/>
      <c r="P13340" s="81"/>
    </row>
    <row r="13341" spans="6:16">
      <c r="F13341" s="76"/>
      <c r="G13341" s="117"/>
      <c r="I13341" s="81"/>
      <c r="L13341" s="117"/>
      <c r="P13341" s="81"/>
    </row>
    <row r="13342" spans="6:16">
      <c r="F13342" s="76"/>
      <c r="G13342" s="117"/>
      <c r="I13342" s="81"/>
      <c r="L13342" s="117"/>
      <c r="P13342" s="81"/>
    </row>
    <row r="13343" spans="6:16">
      <c r="F13343" s="76"/>
      <c r="G13343" s="117"/>
      <c r="I13343" s="81"/>
      <c r="L13343" s="117"/>
      <c r="P13343" s="81"/>
    </row>
    <row r="13344" spans="6:16">
      <c r="F13344" s="76"/>
      <c r="G13344" s="117"/>
      <c r="I13344" s="81"/>
      <c r="L13344" s="117"/>
      <c r="P13344" s="81"/>
    </row>
    <row r="13345" spans="6:16">
      <c r="F13345" s="76"/>
      <c r="G13345" s="117"/>
      <c r="I13345" s="81"/>
      <c r="L13345" s="117"/>
      <c r="P13345" s="81"/>
    </row>
    <row r="13346" spans="6:16">
      <c r="F13346" s="76"/>
      <c r="G13346" s="117"/>
      <c r="I13346" s="81"/>
      <c r="L13346" s="117"/>
      <c r="P13346" s="81"/>
    </row>
    <row r="13347" spans="6:16">
      <c r="F13347" s="76"/>
      <c r="G13347" s="117"/>
      <c r="I13347" s="81"/>
      <c r="L13347" s="117"/>
      <c r="P13347" s="81"/>
    </row>
    <row r="13348" spans="6:16">
      <c r="F13348" s="76"/>
      <c r="G13348" s="117"/>
      <c r="I13348" s="81"/>
      <c r="L13348" s="117"/>
      <c r="P13348" s="81"/>
    </row>
    <row r="13349" spans="6:16">
      <c r="F13349" s="76"/>
      <c r="G13349" s="117"/>
      <c r="I13349" s="81"/>
      <c r="L13349" s="117"/>
      <c r="P13349" s="81"/>
    </row>
    <row r="13350" spans="6:16">
      <c r="F13350" s="76"/>
      <c r="G13350" s="117"/>
      <c r="I13350" s="81"/>
      <c r="L13350" s="117"/>
      <c r="P13350" s="81"/>
    </row>
    <row r="13351" spans="6:16">
      <c r="F13351" s="76"/>
      <c r="G13351" s="117"/>
      <c r="I13351" s="81"/>
      <c r="L13351" s="117"/>
      <c r="P13351" s="81"/>
    </row>
    <row r="13352" spans="6:16">
      <c r="F13352" s="76"/>
      <c r="G13352" s="117"/>
      <c r="I13352" s="81"/>
      <c r="L13352" s="117"/>
      <c r="P13352" s="81"/>
    </row>
    <row r="13353" spans="6:16">
      <c r="F13353" s="76"/>
      <c r="G13353" s="117"/>
      <c r="I13353" s="81"/>
      <c r="L13353" s="117"/>
      <c r="P13353" s="81"/>
    </row>
    <row r="13354" spans="6:16">
      <c r="F13354" s="76"/>
      <c r="G13354" s="117"/>
      <c r="I13354" s="81"/>
      <c r="L13354" s="117"/>
      <c r="P13354" s="81"/>
    </row>
    <row r="13355" spans="6:16">
      <c r="F13355" s="76"/>
      <c r="G13355" s="117"/>
      <c r="I13355" s="81"/>
      <c r="L13355" s="117"/>
      <c r="P13355" s="81"/>
    </row>
    <row r="13356" spans="6:16">
      <c r="F13356" s="76"/>
      <c r="G13356" s="117"/>
      <c r="I13356" s="81"/>
      <c r="L13356" s="117"/>
      <c r="P13356" s="81"/>
    </row>
    <row r="13357" spans="6:16">
      <c r="F13357" s="76"/>
      <c r="G13357" s="117"/>
      <c r="I13357" s="81"/>
      <c r="L13357" s="117"/>
      <c r="P13357" s="81"/>
    </row>
    <row r="13358" spans="6:16">
      <c r="F13358" s="76"/>
      <c r="G13358" s="117"/>
      <c r="I13358" s="81"/>
      <c r="L13358" s="117"/>
      <c r="P13358" s="81"/>
    </row>
    <row r="13359" spans="6:16">
      <c r="F13359" s="76"/>
      <c r="G13359" s="117"/>
      <c r="I13359" s="81"/>
      <c r="L13359" s="117"/>
      <c r="P13359" s="81"/>
    </row>
    <row r="13360" spans="6:16">
      <c r="F13360" s="76"/>
      <c r="G13360" s="117"/>
      <c r="I13360" s="81"/>
      <c r="L13360" s="117"/>
      <c r="P13360" s="81"/>
    </row>
    <row r="13361" spans="6:16">
      <c r="F13361" s="76"/>
      <c r="G13361" s="117"/>
      <c r="I13361" s="81"/>
      <c r="L13361" s="117"/>
      <c r="P13361" s="81"/>
    </row>
    <row r="13362" spans="6:16">
      <c r="F13362" s="76"/>
      <c r="G13362" s="117"/>
      <c r="I13362" s="81"/>
      <c r="L13362" s="117"/>
      <c r="P13362" s="81"/>
    </row>
    <row r="13363" spans="6:16">
      <c r="F13363" s="76"/>
      <c r="G13363" s="117"/>
      <c r="I13363" s="81"/>
      <c r="L13363" s="117"/>
      <c r="P13363" s="81"/>
    </row>
    <row r="13364" spans="6:16">
      <c r="F13364" s="76"/>
      <c r="G13364" s="117"/>
      <c r="I13364" s="81"/>
      <c r="L13364" s="117"/>
      <c r="P13364" s="81"/>
    </row>
    <row r="13365" spans="6:16">
      <c r="F13365" s="76"/>
      <c r="G13365" s="117"/>
      <c r="I13365" s="81"/>
      <c r="L13365" s="117"/>
      <c r="P13365" s="81"/>
    </row>
    <row r="13366" spans="6:16">
      <c r="F13366" s="76"/>
      <c r="G13366" s="117"/>
      <c r="I13366" s="81"/>
      <c r="L13366" s="117"/>
      <c r="P13366" s="81"/>
    </row>
    <row r="13367" spans="6:16">
      <c r="F13367" s="76"/>
      <c r="G13367" s="117"/>
      <c r="I13367" s="81"/>
      <c r="L13367" s="117"/>
      <c r="P13367" s="81"/>
    </row>
    <row r="13368" spans="6:16">
      <c r="F13368" s="76"/>
      <c r="G13368" s="117"/>
      <c r="I13368" s="81"/>
      <c r="L13368" s="117"/>
      <c r="P13368" s="81"/>
    </row>
    <row r="13369" spans="6:16">
      <c r="F13369" s="76"/>
      <c r="G13369" s="117"/>
      <c r="I13369" s="81"/>
      <c r="L13369" s="117"/>
      <c r="P13369" s="81"/>
    </row>
    <row r="13370" spans="6:16">
      <c r="F13370" s="76"/>
      <c r="G13370" s="117"/>
      <c r="I13370" s="81"/>
      <c r="L13370" s="117"/>
      <c r="P13370" s="81"/>
    </row>
    <row r="13371" spans="6:16">
      <c r="F13371" s="76"/>
      <c r="G13371" s="117"/>
      <c r="I13371" s="81"/>
      <c r="L13371" s="117"/>
      <c r="P13371" s="81"/>
    </row>
    <row r="13372" spans="6:16">
      <c r="F13372" s="76"/>
      <c r="G13372" s="117"/>
      <c r="I13372" s="81"/>
      <c r="L13372" s="117"/>
      <c r="P13372" s="81"/>
    </row>
    <row r="13373" spans="6:16">
      <c r="F13373" s="76"/>
      <c r="G13373" s="117"/>
      <c r="I13373" s="81"/>
      <c r="L13373" s="117"/>
      <c r="P13373" s="81"/>
    </row>
    <row r="13374" spans="6:16">
      <c r="F13374" s="76"/>
      <c r="G13374" s="117"/>
      <c r="I13374" s="81"/>
      <c r="L13374" s="117"/>
      <c r="P13374" s="81"/>
    </row>
    <row r="13375" spans="6:16">
      <c r="F13375" s="76"/>
      <c r="G13375" s="117"/>
      <c r="I13375" s="81"/>
      <c r="L13375" s="117"/>
      <c r="P13375" s="81"/>
    </row>
    <row r="13376" spans="6:16">
      <c r="F13376" s="76"/>
      <c r="G13376" s="117"/>
      <c r="I13376" s="81"/>
      <c r="L13376" s="117"/>
      <c r="P13376" s="81"/>
    </row>
    <row r="13377" spans="6:16">
      <c r="F13377" s="76"/>
      <c r="G13377" s="117"/>
      <c r="I13377" s="81"/>
      <c r="L13377" s="117"/>
      <c r="P13377" s="81"/>
    </row>
    <row r="13378" spans="6:16">
      <c r="F13378" s="76"/>
      <c r="G13378" s="117"/>
      <c r="I13378" s="81"/>
      <c r="L13378" s="117"/>
      <c r="P13378" s="81"/>
    </row>
    <row r="13379" spans="6:16">
      <c r="F13379" s="76"/>
      <c r="G13379" s="117"/>
      <c r="I13379" s="81"/>
      <c r="L13379" s="117"/>
      <c r="P13379" s="81"/>
    </row>
    <row r="13380" spans="6:16">
      <c r="F13380" s="76"/>
      <c r="G13380" s="117"/>
      <c r="I13380" s="81"/>
      <c r="L13380" s="117"/>
      <c r="P13380" s="81"/>
    </row>
    <row r="13381" spans="6:16">
      <c r="F13381" s="76"/>
      <c r="G13381" s="117"/>
      <c r="I13381" s="81"/>
      <c r="L13381" s="117"/>
      <c r="P13381" s="81"/>
    </row>
    <row r="13382" spans="6:16">
      <c r="F13382" s="76"/>
      <c r="G13382" s="117"/>
      <c r="I13382" s="81"/>
      <c r="L13382" s="117"/>
      <c r="P13382" s="81"/>
    </row>
    <row r="13383" spans="6:16">
      <c r="F13383" s="76"/>
      <c r="G13383" s="117"/>
      <c r="I13383" s="81"/>
      <c r="L13383" s="117"/>
      <c r="P13383" s="81"/>
    </row>
    <row r="13384" spans="6:16">
      <c r="F13384" s="76"/>
      <c r="G13384" s="117"/>
      <c r="I13384" s="81"/>
      <c r="L13384" s="117"/>
      <c r="P13384" s="81"/>
    </row>
    <row r="13385" spans="6:16">
      <c r="F13385" s="76"/>
      <c r="G13385" s="117"/>
      <c r="I13385" s="81"/>
      <c r="L13385" s="117"/>
      <c r="P13385" s="81"/>
    </row>
    <row r="13386" spans="6:16">
      <c r="F13386" s="76"/>
      <c r="G13386" s="117"/>
      <c r="I13386" s="81"/>
      <c r="L13386" s="117"/>
      <c r="P13386" s="81"/>
    </row>
    <row r="13387" spans="6:16">
      <c r="F13387" s="76"/>
      <c r="G13387" s="117"/>
      <c r="I13387" s="81"/>
      <c r="L13387" s="117"/>
      <c r="P13387" s="81"/>
    </row>
    <row r="13388" spans="6:16">
      <c r="F13388" s="76"/>
      <c r="G13388" s="117"/>
      <c r="I13388" s="81"/>
      <c r="L13388" s="117"/>
      <c r="P13388" s="81"/>
    </row>
    <row r="13389" spans="6:16">
      <c r="F13389" s="76"/>
      <c r="G13389" s="117"/>
      <c r="I13389" s="81"/>
      <c r="L13389" s="117"/>
      <c r="P13389" s="81"/>
    </row>
    <row r="13390" spans="6:16">
      <c r="F13390" s="76"/>
      <c r="G13390" s="117"/>
      <c r="I13390" s="81"/>
      <c r="L13390" s="117"/>
      <c r="P13390" s="81"/>
    </row>
    <row r="13391" spans="6:16">
      <c r="F13391" s="76"/>
      <c r="G13391" s="117"/>
      <c r="I13391" s="81"/>
      <c r="L13391" s="117"/>
      <c r="P13391" s="81"/>
    </row>
    <row r="13392" spans="6:16">
      <c r="F13392" s="76"/>
      <c r="G13392" s="117"/>
      <c r="I13392" s="81"/>
      <c r="L13392" s="117"/>
      <c r="P13392" s="81"/>
    </row>
    <row r="13393" spans="6:16">
      <c r="F13393" s="76"/>
      <c r="G13393" s="117"/>
      <c r="I13393" s="81"/>
      <c r="L13393" s="117"/>
      <c r="P13393" s="81"/>
    </row>
    <row r="13394" spans="6:16">
      <c r="F13394" s="76"/>
      <c r="G13394" s="117"/>
      <c r="I13394" s="81"/>
      <c r="L13394" s="117"/>
      <c r="P13394" s="81"/>
    </row>
    <row r="13395" spans="6:16">
      <c r="F13395" s="76"/>
      <c r="G13395" s="117"/>
      <c r="I13395" s="81"/>
      <c r="L13395" s="117"/>
      <c r="P13395" s="81"/>
    </row>
    <row r="13396" spans="6:16">
      <c r="F13396" s="76"/>
      <c r="G13396" s="117"/>
      <c r="I13396" s="81"/>
      <c r="L13396" s="117"/>
      <c r="P13396" s="81"/>
    </row>
    <row r="13397" spans="6:16">
      <c r="F13397" s="76"/>
      <c r="G13397" s="117"/>
      <c r="I13397" s="81"/>
      <c r="L13397" s="117"/>
      <c r="P13397" s="81"/>
    </row>
    <row r="13398" spans="6:16">
      <c r="F13398" s="76"/>
      <c r="G13398" s="117"/>
      <c r="I13398" s="81"/>
      <c r="L13398" s="117"/>
      <c r="P13398" s="81"/>
    </row>
    <row r="13399" spans="6:16">
      <c r="F13399" s="76"/>
      <c r="G13399" s="117"/>
      <c r="I13399" s="81"/>
      <c r="L13399" s="117"/>
      <c r="P13399" s="81"/>
    </row>
    <row r="13400" spans="6:16">
      <c r="F13400" s="76"/>
      <c r="G13400" s="117"/>
      <c r="I13400" s="81"/>
      <c r="L13400" s="117"/>
      <c r="P13400" s="81"/>
    </row>
    <row r="13401" spans="6:16">
      <c r="F13401" s="76"/>
      <c r="G13401" s="117"/>
      <c r="I13401" s="81"/>
      <c r="L13401" s="117"/>
      <c r="P13401" s="81"/>
    </row>
    <row r="13402" spans="6:16">
      <c r="F13402" s="76"/>
      <c r="G13402" s="117"/>
      <c r="I13402" s="81"/>
      <c r="L13402" s="117"/>
      <c r="P13402" s="81"/>
    </row>
    <row r="13403" spans="6:16">
      <c r="F13403" s="76"/>
      <c r="G13403" s="117"/>
      <c r="I13403" s="81"/>
      <c r="L13403" s="117"/>
      <c r="P13403" s="81"/>
    </row>
    <row r="13404" spans="6:16">
      <c r="F13404" s="76"/>
      <c r="G13404" s="117"/>
      <c r="I13404" s="81"/>
      <c r="L13404" s="117"/>
      <c r="P13404" s="81"/>
    </row>
    <row r="13405" spans="6:16">
      <c r="F13405" s="76"/>
      <c r="G13405" s="117"/>
      <c r="I13405" s="81"/>
      <c r="L13405" s="117"/>
      <c r="P13405" s="81"/>
    </row>
    <row r="13406" spans="6:16">
      <c r="F13406" s="76"/>
      <c r="G13406" s="117"/>
      <c r="I13406" s="81"/>
      <c r="L13406" s="117"/>
      <c r="P13406" s="81"/>
    </row>
    <row r="13407" spans="6:16">
      <c r="F13407" s="76"/>
      <c r="G13407" s="117"/>
      <c r="I13407" s="81"/>
      <c r="L13407" s="117"/>
      <c r="P13407" s="81"/>
    </row>
    <row r="13408" spans="6:16">
      <c r="F13408" s="76"/>
      <c r="G13408" s="117"/>
      <c r="I13408" s="81"/>
      <c r="L13408" s="117"/>
      <c r="P13408" s="81"/>
    </row>
    <row r="13409" spans="6:16">
      <c r="F13409" s="76"/>
      <c r="G13409" s="117"/>
      <c r="I13409" s="81"/>
      <c r="L13409" s="117"/>
      <c r="P13409" s="81"/>
    </row>
    <row r="13410" spans="6:16">
      <c r="F13410" s="76"/>
      <c r="G13410" s="117"/>
      <c r="I13410" s="81"/>
      <c r="L13410" s="117"/>
      <c r="P13410" s="81"/>
    </row>
    <row r="13411" spans="6:16">
      <c r="F13411" s="76"/>
      <c r="G13411" s="117"/>
      <c r="I13411" s="81"/>
      <c r="L13411" s="117"/>
      <c r="P13411" s="81"/>
    </row>
    <row r="13412" spans="6:16">
      <c r="F13412" s="76"/>
      <c r="G13412" s="117"/>
      <c r="I13412" s="81"/>
      <c r="L13412" s="117"/>
      <c r="P13412" s="81"/>
    </row>
    <row r="13413" spans="6:16">
      <c r="F13413" s="76"/>
      <c r="G13413" s="117"/>
      <c r="I13413" s="81"/>
      <c r="L13413" s="117"/>
      <c r="P13413" s="81"/>
    </row>
    <row r="13414" spans="6:16">
      <c r="F13414" s="76"/>
      <c r="G13414" s="117"/>
      <c r="I13414" s="81"/>
      <c r="L13414" s="117"/>
      <c r="P13414" s="81"/>
    </row>
    <row r="13415" spans="6:16">
      <c r="F13415" s="76"/>
      <c r="G13415" s="117"/>
      <c r="I13415" s="81"/>
      <c r="L13415" s="117"/>
      <c r="P13415" s="81"/>
    </row>
    <row r="13416" spans="6:16">
      <c r="F13416" s="76"/>
      <c r="G13416" s="117"/>
      <c r="I13416" s="81"/>
      <c r="L13416" s="117"/>
      <c r="P13416" s="81"/>
    </row>
    <row r="13417" spans="6:16">
      <c r="F13417" s="76"/>
      <c r="G13417" s="117"/>
      <c r="I13417" s="81"/>
      <c r="L13417" s="117"/>
      <c r="P13417" s="81"/>
    </row>
    <row r="13418" spans="6:16">
      <c r="F13418" s="76"/>
      <c r="G13418" s="117"/>
      <c r="I13418" s="81"/>
      <c r="L13418" s="117"/>
      <c r="P13418" s="81"/>
    </row>
    <row r="13419" spans="6:16">
      <c r="F13419" s="76"/>
      <c r="G13419" s="117"/>
      <c r="I13419" s="81"/>
      <c r="L13419" s="117"/>
      <c r="P13419" s="81"/>
    </row>
    <row r="13420" spans="6:16">
      <c r="F13420" s="76"/>
      <c r="G13420" s="117"/>
      <c r="I13420" s="81"/>
      <c r="L13420" s="117"/>
      <c r="P13420" s="81"/>
    </row>
    <row r="13421" spans="6:16">
      <c r="F13421" s="76"/>
      <c r="G13421" s="117"/>
      <c r="I13421" s="81"/>
      <c r="L13421" s="117"/>
      <c r="P13421" s="81"/>
    </row>
    <row r="13422" spans="6:16">
      <c r="F13422" s="76"/>
      <c r="G13422" s="117"/>
      <c r="I13422" s="81"/>
      <c r="L13422" s="117"/>
      <c r="P13422" s="81"/>
    </row>
    <row r="13423" spans="6:16">
      <c r="F13423" s="76"/>
      <c r="G13423" s="117"/>
      <c r="I13423" s="81"/>
      <c r="L13423" s="117"/>
      <c r="P13423" s="81"/>
    </row>
    <row r="13424" spans="6:16">
      <c r="F13424" s="76"/>
      <c r="G13424" s="117"/>
      <c r="I13424" s="81"/>
      <c r="L13424" s="117"/>
      <c r="P13424" s="81"/>
    </row>
    <row r="13425" spans="6:16">
      <c r="F13425" s="76"/>
      <c r="G13425" s="117"/>
      <c r="I13425" s="81"/>
      <c r="L13425" s="117"/>
      <c r="P13425" s="81"/>
    </row>
    <row r="13426" spans="6:16">
      <c r="F13426" s="76"/>
      <c r="G13426" s="117"/>
      <c r="I13426" s="81"/>
      <c r="L13426" s="117"/>
      <c r="P13426" s="81"/>
    </row>
    <row r="13427" spans="6:16">
      <c r="F13427" s="76"/>
      <c r="G13427" s="117"/>
      <c r="I13427" s="81"/>
      <c r="L13427" s="117"/>
      <c r="P13427" s="81"/>
    </row>
    <row r="13428" spans="6:16">
      <c r="F13428" s="76"/>
      <c r="G13428" s="117"/>
      <c r="I13428" s="81"/>
      <c r="L13428" s="117"/>
      <c r="P13428" s="81"/>
    </row>
    <row r="13429" spans="6:16">
      <c r="F13429" s="76"/>
      <c r="G13429" s="117"/>
      <c r="I13429" s="81"/>
      <c r="L13429" s="117"/>
      <c r="P13429" s="81"/>
    </row>
    <row r="13430" spans="6:16">
      <c r="F13430" s="76"/>
      <c r="G13430" s="117"/>
      <c r="I13430" s="81"/>
      <c r="L13430" s="117"/>
      <c r="P13430" s="81"/>
    </row>
    <row r="13431" spans="6:16">
      <c r="F13431" s="76"/>
      <c r="G13431" s="117"/>
      <c r="I13431" s="81"/>
      <c r="L13431" s="117"/>
      <c r="P13431" s="81"/>
    </row>
    <row r="13432" spans="6:16">
      <c r="F13432" s="76"/>
      <c r="G13432" s="117"/>
      <c r="I13432" s="81"/>
      <c r="L13432" s="117"/>
      <c r="P13432" s="81"/>
    </row>
    <row r="13433" spans="6:16">
      <c r="F13433" s="76"/>
      <c r="G13433" s="117"/>
      <c r="I13433" s="81"/>
      <c r="L13433" s="117"/>
      <c r="P13433" s="81"/>
    </row>
    <row r="13434" spans="6:16">
      <c r="F13434" s="76"/>
      <c r="G13434" s="117"/>
      <c r="I13434" s="81"/>
      <c r="L13434" s="117"/>
      <c r="P13434" s="81"/>
    </row>
    <row r="13435" spans="6:16">
      <c r="F13435" s="76"/>
      <c r="G13435" s="117"/>
      <c r="I13435" s="81"/>
      <c r="L13435" s="117"/>
      <c r="P13435" s="81"/>
    </row>
    <row r="13436" spans="6:16">
      <c r="F13436" s="76"/>
      <c r="G13436" s="117"/>
      <c r="I13436" s="81"/>
      <c r="L13436" s="117"/>
      <c r="P13436" s="81"/>
    </row>
    <row r="13437" spans="6:16">
      <c r="F13437" s="76"/>
      <c r="G13437" s="117"/>
      <c r="I13437" s="81"/>
      <c r="L13437" s="117"/>
      <c r="P13437" s="81"/>
    </row>
    <row r="13438" spans="6:16">
      <c r="F13438" s="76"/>
      <c r="G13438" s="117"/>
      <c r="I13438" s="81"/>
      <c r="L13438" s="117"/>
      <c r="P13438" s="81"/>
    </row>
    <row r="13439" spans="6:16">
      <c r="F13439" s="76"/>
      <c r="G13439" s="117"/>
      <c r="I13439" s="81"/>
      <c r="L13439" s="117"/>
      <c r="P13439" s="81"/>
    </row>
    <row r="13440" spans="6:16">
      <c r="F13440" s="76"/>
      <c r="G13440" s="117"/>
      <c r="I13440" s="81"/>
      <c r="L13440" s="117"/>
      <c r="P13440" s="81"/>
    </row>
    <row r="13441" spans="6:16">
      <c r="F13441" s="76"/>
      <c r="G13441" s="117"/>
      <c r="I13441" s="81"/>
      <c r="L13441" s="117"/>
      <c r="P13441" s="81"/>
    </row>
    <row r="13442" spans="6:16">
      <c r="F13442" s="76"/>
      <c r="G13442" s="117"/>
      <c r="I13442" s="81"/>
      <c r="L13442" s="117"/>
      <c r="P13442" s="81"/>
    </row>
    <row r="13443" spans="6:16">
      <c r="F13443" s="76"/>
      <c r="G13443" s="117"/>
      <c r="I13443" s="81"/>
      <c r="L13443" s="117"/>
      <c r="P13443" s="81"/>
    </row>
    <row r="13444" spans="6:16">
      <c r="F13444" s="76"/>
      <c r="G13444" s="117"/>
      <c r="I13444" s="81"/>
      <c r="L13444" s="117"/>
      <c r="P13444" s="81"/>
    </row>
    <row r="13445" spans="6:16">
      <c r="F13445" s="76"/>
      <c r="G13445" s="117"/>
      <c r="I13445" s="81"/>
      <c r="L13445" s="117"/>
      <c r="P13445" s="81"/>
    </row>
    <row r="13446" spans="6:16">
      <c r="F13446" s="76"/>
      <c r="G13446" s="117"/>
      <c r="I13446" s="81"/>
      <c r="L13446" s="117"/>
      <c r="P13446" s="81"/>
    </row>
    <row r="13447" spans="6:16">
      <c r="F13447" s="76"/>
      <c r="G13447" s="117"/>
      <c r="I13447" s="81"/>
      <c r="L13447" s="117"/>
      <c r="P13447" s="81"/>
    </row>
    <row r="13448" spans="6:16">
      <c r="F13448" s="76"/>
      <c r="G13448" s="117"/>
      <c r="I13448" s="81"/>
      <c r="L13448" s="117"/>
      <c r="P13448" s="81"/>
    </row>
    <row r="13449" spans="6:16">
      <c r="F13449" s="76"/>
      <c r="G13449" s="117"/>
      <c r="I13449" s="81"/>
      <c r="L13449" s="117"/>
      <c r="P13449" s="81"/>
    </row>
    <row r="13450" spans="6:16">
      <c r="F13450" s="76"/>
      <c r="G13450" s="117"/>
      <c r="I13450" s="81"/>
      <c r="L13450" s="117"/>
      <c r="P13450" s="81"/>
    </row>
    <row r="13451" spans="6:16">
      <c r="F13451" s="76"/>
      <c r="G13451" s="117"/>
      <c r="I13451" s="81"/>
      <c r="L13451" s="117"/>
      <c r="P13451" s="81"/>
    </row>
    <row r="13452" spans="6:16">
      <c r="F13452" s="76"/>
      <c r="G13452" s="117"/>
      <c r="I13452" s="81"/>
      <c r="L13452" s="117"/>
      <c r="P13452" s="81"/>
    </row>
    <row r="13453" spans="6:16">
      <c r="F13453" s="76"/>
      <c r="G13453" s="117"/>
      <c r="I13453" s="81"/>
      <c r="L13453" s="117"/>
      <c r="P13453" s="81"/>
    </row>
    <row r="13454" spans="6:16">
      <c r="F13454" s="76"/>
      <c r="G13454" s="117"/>
      <c r="I13454" s="81"/>
      <c r="L13454" s="117"/>
      <c r="P13454" s="81"/>
    </row>
    <row r="13455" spans="6:16">
      <c r="F13455" s="76"/>
      <c r="G13455" s="117"/>
      <c r="I13455" s="81"/>
      <c r="L13455" s="117"/>
      <c r="P13455" s="81"/>
    </row>
    <row r="13456" spans="6:16">
      <c r="F13456" s="76"/>
      <c r="G13456" s="117"/>
      <c r="I13456" s="81"/>
      <c r="L13456" s="117"/>
      <c r="P13456" s="81"/>
    </row>
    <row r="13457" spans="6:16">
      <c r="F13457" s="76"/>
      <c r="G13457" s="117"/>
      <c r="I13457" s="81"/>
      <c r="L13457" s="117"/>
      <c r="P13457" s="81"/>
    </row>
    <row r="13458" spans="6:16">
      <c r="F13458" s="76"/>
      <c r="G13458" s="117"/>
      <c r="I13458" s="81"/>
      <c r="L13458" s="117"/>
      <c r="P13458" s="81"/>
    </row>
    <row r="13459" spans="6:16">
      <c r="F13459" s="76"/>
      <c r="G13459" s="117"/>
      <c r="I13459" s="81"/>
      <c r="L13459" s="117"/>
      <c r="P13459" s="81"/>
    </row>
    <row r="13460" spans="6:16">
      <c r="F13460" s="76"/>
      <c r="G13460" s="117"/>
      <c r="I13460" s="81"/>
      <c r="L13460" s="117"/>
      <c r="P13460" s="81"/>
    </row>
    <row r="13461" spans="6:16">
      <c r="F13461" s="76"/>
      <c r="G13461" s="117"/>
      <c r="I13461" s="81"/>
      <c r="L13461" s="117"/>
      <c r="P13461" s="81"/>
    </row>
    <row r="13462" spans="6:16">
      <c r="F13462" s="76"/>
      <c r="G13462" s="117"/>
      <c r="I13462" s="81"/>
      <c r="L13462" s="117"/>
      <c r="P13462" s="81"/>
    </row>
    <row r="13463" spans="6:16">
      <c r="F13463" s="76"/>
      <c r="G13463" s="117"/>
      <c r="I13463" s="81"/>
      <c r="L13463" s="117"/>
      <c r="P13463" s="81"/>
    </row>
    <row r="13464" spans="6:16">
      <c r="F13464" s="76"/>
      <c r="G13464" s="117"/>
      <c r="I13464" s="81"/>
      <c r="L13464" s="117"/>
      <c r="P13464" s="81"/>
    </row>
    <row r="13465" spans="6:16">
      <c r="F13465" s="76"/>
      <c r="G13465" s="117"/>
      <c r="I13465" s="81"/>
      <c r="L13465" s="117"/>
      <c r="P13465" s="81"/>
    </row>
    <row r="13466" spans="6:16">
      <c r="F13466" s="76"/>
      <c r="G13466" s="117"/>
      <c r="I13466" s="81"/>
      <c r="L13466" s="117"/>
      <c r="P13466" s="81"/>
    </row>
    <row r="13467" spans="6:16">
      <c r="F13467" s="76"/>
      <c r="G13467" s="117"/>
      <c r="I13467" s="81"/>
      <c r="L13467" s="117"/>
      <c r="P13467" s="81"/>
    </row>
    <row r="13468" spans="6:16">
      <c r="F13468" s="76"/>
      <c r="G13468" s="117"/>
      <c r="I13468" s="81"/>
      <c r="L13468" s="117"/>
      <c r="P13468" s="81"/>
    </row>
    <row r="13469" spans="6:16">
      <c r="F13469" s="76"/>
      <c r="G13469" s="117"/>
      <c r="I13469" s="81"/>
      <c r="L13469" s="117"/>
      <c r="P13469" s="81"/>
    </row>
    <row r="13470" spans="6:16">
      <c r="F13470" s="76"/>
      <c r="G13470" s="117"/>
      <c r="I13470" s="81"/>
      <c r="L13470" s="117"/>
      <c r="P13470" s="81"/>
    </row>
    <row r="13471" spans="6:16">
      <c r="F13471" s="76"/>
      <c r="G13471" s="117"/>
      <c r="I13471" s="81"/>
      <c r="L13471" s="117"/>
      <c r="P13471" s="81"/>
    </row>
    <row r="13472" spans="6:16">
      <c r="F13472" s="76"/>
      <c r="G13472" s="117"/>
      <c r="I13472" s="81"/>
      <c r="L13472" s="117"/>
      <c r="P13472" s="81"/>
    </row>
    <row r="13473" spans="6:16">
      <c r="F13473" s="76"/>
      <c r="G13473" s="117"/>
      <c r="I13473" s="81"/>
      <c r="L13473" s="117"/>
      <c r="P13473" s="81"/>
    </row>
    <row r="13474" spans="6:16">
      <c r="F13474" s="76"/>
      <c r="G13474" s="117"/>
      <c r="I13474" s="81"/>
      <c r="L13474" s="117"/>
      <c r="P13474" s="81"/>
    </row>
    <row r="13475" spans="6:16">
      <c r="F13475" s="76"/>
      <c r="G13475" s="117"/>
      <c r="I13475" s="81"/>
      <c r="L13475" s="117"/>
      <c r="P13475" s="81"/>
    </row>
    <row r="13476" spans="6:16">
      <c r="F13476" s="76"/>
      <c r="G13476" s="117"/>
      <c r="I13476" s="81"/>
      <c r="L13476" s="117"/>
      <c r="P13476" s="81"/>
    </row>
    <row r="13477" spans="6:16">
      <c r="F13477" s="76"/>
      <c r="G13477" s="117"/>
      <c r="I13477" s="81"/>
      <c r="L13477" s="117"/>
      <c r="P13477" s="81"/>
    </row>
    <row r="13478" spans="6:16">
      <c r="F13478" s="76"/>
      <c r="G13478" s="117"/>
      <c r="I13478" s="81"/>
      <c r="L13478" s="117"/>
      <c r="P13478" s="81"/>
    </row>
    <row r="13479" spans="6:16">
      <c r="F13479" s="76"/>
      <c r="G13479" s="117"/>
      <c r="I13479" s="81"/>
      <c r="L13479" s="117"/>
      <c r="P13479" s="81"/>
    </row>
    <row r="13480" spans="6:16">
      <c r="F13480" s="76"/>
      <c r="G13480" s="117"/>
      <c r="I13480" s="81"/>
      <c r="L13480" s="117"/>
      <c r="P13480" s="81"/>
    </row>
    <row r="13481" spans="6:16">
      <c r="F13481" s="76"/>
      <c r="G13481" s="117"/>
      <c r="I13481" s="81"/>
      <c r="L13481" s="117"/>
      <c r="P13481" s="81"/>
    </row>
    <row r="13482" spans="6:16">
      <c r="F13482" s="76"/>
      <c r="G13482" s="117"/>
      <c r="I13482" s="81"/>
      <c r="L13482" s="117"/>
      <c r="P13482" s="81"/>
    </row>
    <row r="13483" spans="6:16">
      <c r="F13483" s="76"/>
      <c r="G13483" s="117"/>
      <c r="I13483" s="81"/>
      <c r="L13483" s="117"/>
      <c r="P13483" s="81"/>
    </row>
    <row r="13484" spans="6:16">
      <c r="F13484" s="76"/>
      <c r="G13484" s="117"/>
      <c r="I13484" s="81"/>
      <c r="L13484" s="117"/>
      <c r="P13484" s="81"/>
    </row>
    <row r="13485" spans="6:16">
      <c r="F13485" s="76"/>
      <c r="G13485" s="117"/>
      <c r="I13485" s="81"/>
      <c r="L13485" s="117"/>
      <c r="P13485" s="81"/>
    </row>
    <row r="13486" spans="6:16">
      <c r="F13486" s="76"/>
      <c r="G13486" s="117"/>
      <c r="I13486" s="81"/>
      <c r="L13486" s="117"/>
      <c r="P13486" s="81"/>
    </row>
    <row r="13487" spans="6:16">
      <c r="F13487" s="76"/>
      <c r="G13487" s="117"/>
      <c r="I13487" s="81"/>
      <c r="L13487" s="117"/>
      <c r="P13487" s="81"/>
    </row>
    <row r="13488" spans="6:16">
      <c r="F13488" s="76"/>
      <c r="G13488" s="117"/>
      <c r="I13488" s="81"/>
      <c r="L13488" s="117"/>
      <c r="P13488" s="81"/>
    </row>
    <row r="13489" spans="6:16">
      <c r="F13489" s="76"/>
      <c r="G13489" s="117"/>
      <c r="I13489" s="81"/>
      <c r="L13489" s="117"/>
      <c r="P13489" s="81"/>
    </row>
    <row r="13490" spans="6:16">
      <c r="F13490" s="76"/>
      <c r="G13490" s="117"/>
      <c r="I13490" s="81"/>
      <c r="L13490" s="117"/>
      <c r="P13490" s="81"/>
    </row>
    <row r="13491" spans="6:16">
      <c r="F13491" s="76"/>
      <c r="G13491" s="117"/>
      <c r="I13491" s="81"/>
      <c r="L13491" s="117"/>
      <c r="P13491" s="81"/>
    </row>
    <row r="13492" spans="6:16">
      <c r="F13492" s="76"/>
      <c r="G13492" s="117"/>
      <c r="I13492" s="81"/>
      <c r="L13492" s="117"/>
      <c r="P13492" s="81"/>
    </row>
    <row r="13493" spans="6:16">
      <c r="F13493" s="76"/>
      <c r="G13493" s="117"/>
      <c r="I13493" s="81"/>
      <c r="L13493" s="117"/>
      <c r="P13493" s="81"/>
    </row>
    <row r="13494" spans="6:16">
      <c r="F13494" s="76"/>
      <c r="G13494" s="117"/>
      <c r="I13494" s="81"/>
      <c r="L13494" s="117"/>
      <c r="P13494" s="81"/>
    </row>
    <row r="13495" spans="6:16">
      <c r="F13495" s="76"/>
      <c r="G13495" s="117"/>
      <c r="I13495" s="81"/>
      <c r="L13495" s="117"/>
      <c r="P13495" s="81"/>
    </row>
    <row r="13496" spans="6:16">
      <c r="F13496" s="76"/>
      <c r="G13496" s="117"/>
      <c r="I13496" s="81"/>
      <c r="L13496" s="117"/>
      <c r="P13496" s="81"/>
    </row>
    <row r="13497" spans="6:16">
      <c r="F13497" s="76"/>
      <c r="G13497" s="117"/>
      <c r="I13497" s="81"/>
      <c r="L13497" s="117"/>
      <c r="P13497" s="81"/>
    </row>
    <row r="13498" spans="6:16">
      <c r="F13498" s="76"/>
      <c r="G13498" s="117"/>
      <c r="I13498" s="81"/>
      <c r="L13498" s="117"/>
      <c r="P13498" s="81"/>
    </row>
    <row r="13499" spans="6:16">
      <c r="F13499" s="76"/>
      <c r="G13499" s="117"/>
      <c r="I13499" s="81"/>
      <c r="L13499" s="117"/>
      <c r="P13499" s="81"/>
    </row>
    <row r="13500" spans="6:16">
      <c r="F13500" s="76"/>
      <c r="G13500" s="117"/>
      <c r="I13500" s="81"/>
      <c r="L13500" s="117"/>
      <c r="P13500" s="81"/>
    </row>
    <row r="13501" spans="6:16">
      <c r="F13501" s="76"/>
      <c r="G13501" s="117"/>
      <c r="I13501" s="81"/>
      <c r="L13501" s="117"/>
      <c r="P13501" s="81"/>
    </row>
    <row r="13502" spans="6:16">
      <c r="F13502" s="76"/>
      <c r="G13502" s="117"/>
      <c r="I13502" s="81"/>
      <c r="L13502" s="117"/>
      <c r="P13502" s="81"/>
    </row>
    <row r="13503" spans="6:16">
      <c r="F13503" s="76"/>
      <c r="G13503" s="117"/>
      <c r="I13503" s="81"/>
      <c r="L13503" s="117"/>
      <c r="P13503" s="81"/>
    </row>
    <row r="13504" spans="6:16">
      <c r="F13504" s="76"/>
      <c r="G13504" s="117"/>
      <c r="I13504" s="81"/>
      <c r="L13504" s="117"/>
      <c r="P13504" s="81"/>
    </row>
    <row r="13505" spans="6:16">
      <c r="F13505" s="76"/>
      <c r="G13505" s="117"/>
      <c r="I13505" s="81"/>
      <c r="L13505" s="117"/>
      <c r="P13505" s="81"/>
    </row>
    <row r="13506" spans="6:16">
      <c r="F13506" s="76"/>
      <c r="G13506" s="117"/>
      <c r="I13506" s="81"/>
      <c r="L13506" s="117"/>
      <c r="P13506" s="81"/>
    </row>
    <row r="13507" spans="6:16">
      <c r="F13507" s="76"/>
      <c r="G13507" s="117"/>
      <c r="I13507" s="81"/>
      <c r="L13507" s="117"/>
      <c r="P13507" s="81"/>
    </row>
    <row r="13508" spans="6:16">
      <c r="F13508" s="76"/>
      <c r="G13508" s="117"/>
      <c r="I13508" s="81"/>
      <c r="L13508" s="117"/>
      <c r="P13508" s="81"/>
    </row>
    <row r="13509" spans="6:16">
      <c r="F13509" s="76"/>
      <c r="G13509" s="117"/>
      <c r="I13509" s="81"/>
      <c r="L13509" s="117"/>
      <c r="P13509" s="81"/>
    </row>
    <row r="13510" spans="6:16">
      <c r="F13510" s="76"/>
      <c r="G13510" s="117"/>
      <c r="I13510" s="81"/>
      <c r="L13510" s="117"/>
      <c r="P13510" s="81"/>
    </row>
    <row r="13511" spans="6:16">
      <c r="F13511" s="76"/>
      <c r="G13511" s="117"/>
      <c r="I13511" s="81"/>
      <c r="L13511" s="117"/>
      <c r="P13511" s="81"/>
    </row>
    <row r="13512" spans="6:16">
      <c r="F13512" s="76"/>
      <c r="G13512" s="117"/>
      <c r="I13512" s="81"/>
      <c r="L13512" s="117"/>
      <c r="P13512" s="81"/>
    </row>
    <row r="13513" spans="6:16">
      <c r="F13513" s="76"/>
      <c r="G13513" s="117"/>
      <c r="I13513" s="81"/>
      <c r="L13513" s="117"/>
      <c r="P13513" s="81"/>
    </row>
    <row r="13514" spans="6:16">
      <c r="F13514" s="76"/>
      <c r="G13514" s="117"/>
      <c r="I13514" s="81"/>
      <c r="L13514" s="117"/>
      <c r="P13514" s="81"/>
    </row>
    <row r="13515" spans="6:16">
      <c r="F13515" s="76"/>
      <c r="G13515" s="117"/>
      <c r="I13515" s="81"/>
      <c r="L13515" s="117"/>
      <c r="P13515" s="81"/>
    </row>
    <row r="13516" spans="6:16">
      <c r="F13516" s="76"/>
      <c r="G13516" s="117"/>
      <c r="I13516" s="81"/>
      <c r="L13516" s="117"/>
      <c r="P13516" s="81"/>
    </row>
    <row r="13517" spans="6:16">
      <c r="F13517" s="76"/>
      <c r="G13517" s="117"/>
      <c r="I13517" s="81"/>
      <c r="L13517" s="117"/>
      <c r="P13517" s="81"/>
    </row>
    <row r="13518" spans="6:16">
      <c r="F13518" s="76"/>
      <c r="G13518" s="117"/>
      <c r="I13518" s="81"/>
      <c r="L13518" s="117"/>
      <c r="P13518" s="81"/>
    </row>
    <row r="13519" spans="6:16">
      <c r="F13519" s="76"/>
      <c r="G13519" s="117"/>
      <c r="I13519" s="81"/>
      <c r="L13519" s="117"/>
      <c r="P13519" s="81"/>
    </row>
    <row r="13520" spans="6:16">
      <c r="F13520" s="76"/>
      <c r="G13520" s="117"/>
      <c r="I13520" s="81"/>
      <c r="L13520" s="117"/>
      <c r="P13520" s="81"/>
    </row>
    <row r="13521" spans="6:16">
      <c r="F13521" s="76"/>
      <c r="G13521" s="117"/>
      <c r="I13521" s="81"/>
      <c r="L13521" s="117"/>
      <c r="P13521" s="81"/>
    </row>
    <row r="13522" spans="6:16">
      <c r="F13522" s="76"/>
      <c r="G13522" s="117"/>
      <c r="I13522" s="81"/>
      <c r="L13522" s="117"/>
      <c r="P13522" s="81"/>
    </row>
    <row r="13523" spans="6:16">
      <c r="F13523" s="76"/>
      <c r="G13523" s="117"/>
      <c r="I13523" s="81"/>
      <c r="L13523" s="117"/>
      <c r="P13523" s="81"/>
    </row>
    <row r="13524" spans="6:16">
      <c r="F13524" s="76"/>
      <c r="G13524" s="117"/>
      <c r="I13524" s="81"/>
      <c r="L13524" s="117"/>
      <c r="P13524" s="81"/>
    </row>
    <row r="13525" spans="6:16">
      <c r="F13525" s="76"/>
      <c r="G13525" s="117"/>
      <c r="I13525" s="81"/>
      <c r="L13525" s="117"/>
      <c r="P13525" s="81"/>
    </row>
    <row r="13526" spans="6:16">
      <c r="F13526" s="76"/>
      <c r="G13526" s="117"/>
      <c r="I13526" s="81"/>
      <c r="L13526" s="117"/>
      <c r="P13526" s="81"/>
    </row>
    <row r="13527" spans="6:16">
      <c r="F13527" s="76"/>
      <c r="G13527" s="117"/>
      <c r="I13527" s="81"/>
      <c r="L13527" s="117"/>
      <c r="P13527" s="81"/>
    </row>
    <row r="13528" spans="6:16">
      <c r="F13528" s="76"/>
      <c r="G13528" s="117"/>
      <c r="I13528" s="81"/>
      <c r="L13528" s="117"/>
      <c r="P13528" s="81"/>
    </row>
    <row r="13529" spans="6:16">
      <c r="F13529" s="76"/>
      <c r="G13529" s="117"/>
      <c r="I13529" s="81"/>
      <c r="L13529" s="117"/>
      <c r="P13529" s="81"/>
    </row>
    <row r="13530" spans="6:16">
      <c r="F13530" s="76"/>
      <c r="G13530" s="117"/>
      <c r="I13530" s="81"/>
      <c r="L13530" s="117"/>
      <c r="P13530" s="81"/>
    </row>
    <row r="13531" spans="6:16">
      <c r="F13531" s="76"/>
      <c r="G13531" s="117"/>
      <c r="I13531" s="81"/>
      <c r="L13531" s="117"/>
      <c r="P13531" s="81"/>
    </row>
    <row r="13532" spans="6:16">
      <c r="F13532" s="76"/>
      <c r="G13532" s="117"/>
      <c r="I13532" s="81"/>
      <c r="L13532" s="117"/>
      <c r="P13532" s="81"/>
    </row>
    <row r="13533" spans="6:16">
      <c r="F13533" s="76"/>
      <c r="G13533" s="117"/>
      <c r="I13533" s="81"/>
      <c r="L13533" s="117"/>
      <c r="P13533" s="81"/>
    </row>
    <row r="13534" spans="6:16">
      <c r="F13534" s="76"/>
      <c r="G13534" s="117"/>
      <c r="I13534" s="81"/>
      <c r="L13534" s="117"/>
      <c r="P13534" s="81"/>
    </row>
    <row r="13535" spans="6:16">
      <c r="F13535" s="76"/>
      <c r="G13535" s="117"/>
      <c r="I13535" s="81"/>
      <c r="L13535" s="117"/>
      <c r="P13535" s="81"/>
    </row>
    <row r="13536" spans="6:16">
      <c r="F13536" s="76"/>
      <c r="G13536" s="117"/>
      <c r="I13536" s="81"/>
      <c r="L13536" s="117"/>
      <c r="P13536" s="81"/>
    </row>
    <row r="13537" spans="6:16">
      <c r="F13537" s="76"/>
      <c r="G13537" s="117"/>
      <c r="I13537" s="81"/>
      <c r="L13537" s="117"/>
      <c r="P13537" s="81"/>
    </row>
    <row r="13538" spans="6:16">
      <c r="F13538" s="76"/>
      <c r="G13538" s="117"/>
      <c r="I13538" s="81"/>
      <c r="L13538" s="117"/>
      <c r="P13538" s="81"/>
    </row>
    <row r="13539" spans="6:16">
      <c r="F13539" s="76"/>
      <c r="G13539" s="117"/>
      <c r="I13539" s="81"/>
      <c r="L13539" s="117"/>
      <c r="P13539" s="81"/>
    </row>
    <row r="13540" spans="6:16">
      <c r="F13540" s="76"/>
      <c r="G13540" s="117"/>
      <c r="I13540" s="81"/>
      <c r="L13540" s="117"/>
      <c r="P13540" s="81"/>
    </row>
    <row r="13541" spans="6:16">
      <c r="F13541" s="76"/>
      <c r="G13541" s="117"/>
      <c r="I13541" s="81"/>
      <c r="L13541" s="117"/>
      <c r="P13541" s="81"/>
    </row>
    <row r="13542" spans="6:16">
      <c r="F13542" s="76"/>
      <c r="G13542" s="117"/>
      <c r="I13542" s="81"/>
      <c r="L13542" s="117"/>
      <c r="P13542" s="81"/>
    </row>
    <row r="13543" spans="6:16">
      <c r="F13543" s="76"/>
      <c r="G13543" s="117"/>
      <c r="I13543" s="81"/>
      <c r="L13543" s="117"/>
      <c r="P13543" s="81"/>
    </row>
    <row r="13544" spans="6:16">
      <c r="F13544" s="76"/>
      <c r="G13544" s="117"/>
      <c r="I13544" s="81"/>
      <c r="L13544" s="117"/>
      <c r="P13544" s="81"/>
    </row>
    <row r="13545" spans="6:16">
      <c r="F13545" s="76"/>
      <c r="G13545" s="117"/>
      <c r="I13545" s="81"/>
      <c r="L13545" s="117"/>
      <c r="P13545" s="81"/>
    </row>
    <row r="13546" spans="6:16">
      <c r="F13546" s="76"/>
      <c r="G13546" s="117"/>
      <c r="I13546" s="81"/>
      <c r="L13546" s="117"/>
      <c r="P13546" s="81"/>
    </row>
    <row r="13547" spans="6:16">
      <c r="F13547" s="76"/>
      <c r="G13547" s="117"/>
      <c r="I13547" s="81"/>
      <c r="L13547" s="117"/>
      <c r="P13547" s="81"/>
    </row>
    <row r="13548" spans="6:16">
      <c r="F13548" s="76"/>
      <c r="G13548" s="117"/>
      <c r="I13548" s="81"/>
      <c r="L13548" s="117"/>
      <c r="P13548" s="81"/>
    </row>
    <row r="13549" spans="6:16">
      <c r="F13549" s="76"/>
      <c r="G13549" s="117"/>
      <c r="I13549" s="81"/>
      <c r="L13549" s="117"/>
      <c r="P13549" s="81"/>
    </row>
    <row r="13550" spans="6:16">
      <c r="F13550" s="76"/>
      <c r="G13550" s="117"/>
      <c r="I13550" s="81"/>
      <c r="L13550" s="117"/>
      <c r="P13550" s="81"/>
    </row>
    <row r="13551" spans="6:16">
      <c r="F13551" s="76"/>
      <c r="G13551" s="117"/>
      <c r="I13551" s="81"/>
      <c r="L13551" s="117"/>
      <c r="P13551" s="81"/>
    </row>
    <row r="13552" spans="6:16">
      <c r="F13552" s="76"/>
      <c r="G13552" s="117"/>
      <c r="I13552" s="81"/>
      <c r="L13552" s="117"/>
      <c r="P13552" s="81"/>
    </row>
    <row r="13553" spans="6:16">
      <c r="F13553" s="76"/>
      <c r="G13553" s="117"/>
      <c r="I13553" s="81"/>
      <c r="L13553" s="117"/>
      <c r="P13553" s="81"/>
    </row>
    <row r="13554" spans="6:16">
      <c r="F13554" s="76"/>
      <c r="G13554" s="117"/>
      <c r="I13554" s="81"/>
      <c r="L13554" s="117"/>
      <c r="P13554" s="81"/>
    </row>
    <row r="13555" spans="6:16">
      <c r="F13555" s="76"/>
      <c r="G13555" s="117"/>
      <c r="I13555" s="81"/>
      <c r="L13555" s="117"/>
      <c r="P13555" s="81"/>
    </row>
    <row r="13556" spans="6:16">
      <c r="F13556" s="76"/>
      <c r="G13556" s="117"/>
      <c r="I13556" s="81"/>
      <c r="L13556" s="117"/>
      <c r="P13556" s="81"/>
    </row>
    <row r="13557" spans="6:16">
      <c r="F13557" s="76"/>
      <c r="G13557" s="117"/>
      <c r="I13557" s="81"/>
      <c r="L13557" s="117"/>
      <c r="P13557" s="81"/>
    </row>
    <row r="13558" spans="6:16">
      <c r="F13558" s="76"/>
      <c r="G13558" s="117"/>
      <c r="I13558" s="81"/>
      <c r="L13558" s="117"/>
      <c r="P13558" s="81"/>
    </row>
    <row r="13559" spans="6:16">
      <c r="F13559" s="76"/>
      <c r="G13559" s="117"/>
      <c r="I13559" s="81"/>
      <c r="L13559" s="117"/>
      <c r="P13559" s="81"/>
    </row>
    <row r="13560" spans="6:16">
      <c r="F13560" s="76"/>
      <c r="G13560" s="117"/>
      <c r="I13560" s="81"/>
      <c r="L13560" s="117"/>
      <c r="P13560" s="81"/>
    </row>
    <row r="13561" spans="6:16">
      <c r="F13561" s="76"/>
      <c r="G13561" s="117"/>
      <c r="I13561" s="81"/>
      <c r="L13561" s="117"/>
      <c r="P13561" s="81"/>
    </row>
    <row r="13562" spans="6:16">
      <c r="F13562" s="76"/>
      <c r="G13562" s="117"/>
      <c r="I13562" s="81"/>
      <c r="L13562" s="117"/>
      <c r="P13562" s="81"/>
    </row>
    <row r="13563" spans="6:16">
      <c r="F13563" s="76"/>
      <c r="G13563" s="117"/>
      <c r="I13563" s="81"/>
      <c r="L13563" s="117"/>
      <c r="P13563" s="81"/>
    </row>
    <row r="13564" spans="6:16">
      <c r="F13564" s="76"/>
      <c r="G13564" s="117"/>
      <c r="I13564" s="81"/>
      <c r="L13564" s="117"/>
      <c r="P13564" s="81"/>
    </row>
    <row r="13565" spans="6:16">
      <c r="F13565" s="76"/>
      <c r="G13565" s="117"/>
      <c r="I13565" s="81"/>
      <c r="L13565" s="117"/>
      <c r="P13565" s="81"/>
    </row>
    <row r="13566" spans="6:16">
      <c r="F13566" s="76"/>
      <c r="G13566" s="117"/>
      <c r="I13566" s="81"/>
      <c r="L13566" s="117"/>
      <c r="P13566" s="81"/>
    </row>
    <row r="13567" spans="6:16">
      <c r="F13567" s="76"/>
      <c r="G13567" s="117"/>
      <c r="I13567" s="81"/>
      <c r="L13567" s="117"/>
      <c r="P13567" s="81"/>
    </row>
    <row r="13568" spans="6:16">
      <c r="F13568" s="76"/>
      <c r="G13568" s="117"/>
      <c r="I13568" s="81"/>
      <c r="L13568" s="117"/>
      <c r="P13568" s="81"/>
    </row>
    <row r="13569" spans="6:16">
      <c r="F13569" s="76"/>
      <c r="G13569" s="117"/>
      <c r="I13569" s="81"/>
      <c r="L13569" s="117"/>
      <c r="P13569" s="81"/>
    </row>
    <row r="13570" spans="6:16">
      <c r="F13570" s="76"/>
      <c r="G13570" s="117"/>
      <c r="I13570" s="81"/>
      <c r="L13570" s="117"/>
      <c r="P13570" s="81"/>
    </row>
    <row r="13571" spans="6:16">
      <c r="F13571" s="76"/>
      <c r="G13571" s="117"/>
      <c r="I13571" s="81"/>
      <c r="L13571" s="117"/>
      <c r="P13571" s="81"/>
    </row>
    <row r="13572" spans="6:16">
      <c r="F13572" s="76"/>
      <c r="G13572" s="117"/>
      <c r="I13572" s="81"/>
      <c r="L13572" s="117"/>
      <c r="P13572" s="81"/>
    </row>
    <row r="13573" spans="6:16">
      <c r="F13573" s="76"/>
      <c r="G13573" s="117"/>
      <c r="I13573" s="81"/>
      <c r="L13573" s="117"/>
      <c r="P13573" s="81"/>
    </row>
    <row r="13574" spans="6:16">
      <c r="F13574" s="76"/>
      <c r="G13574" s="117"/>
      <c r="I13574" s="81"/>
      <c r="L13574" s="117"/>
      <c r="P13574" s="81"/>
    </row>
    <row r="13575" spans="6:16">
      <c r="F13575" s="76"/>
      <c r="G13575" s="117"/>
      <c r="I13575" s="81"/>
      <c r="L13575" s="117"/>
      <c r="P13575" s="81"/>
    </row>
    <row r="13576" spans="6:16">
      <c r="F13576" s="76"/>
      <c r="G13576" s="117"/>
      <c r="I13576" s="81"/>
      <c r="L13576" s="117"/>
      <c r="P13576" s="81"/>
    </row>
    <row r="13577" spans="6:16">
      <c r="F13577" s="76"/>
      <c r="G13577" s="117"/>
      <c r="I13577" s="81"/>
      <c r="L13577" s="117"/>
      <c r="P13577" s="81"/>
    </row>
    <row r="13578" spans="6:16">
      <c r="F13578" s="76"/>
      <c r="G13578" s="117"/>
      <c r="I13578" s="81"/>
      <c r="L13578" s="117"/>
      <c r="P13578" s="81"/>
    </row>
    <row r="13579" spans="6:16">
      <c r="F13579" s="76"/>
      <c r="G13579" s="117"/>
      <c r="I13579" s="81"/>
      <c r="L13579" s="117"/>
      <c r="P13579" s="81"/>
    </row>
    <row r="13580" spans="6:16">
      <c r="F13580" s="76"/>
      <c r="G13580" s="117"/>
      <c r="I13580" s="81"/>
      <c r="L13580" s="117"/>
      <c r="P13580" s="81"/>
    </row>
    <row r="13581" spans="6:16">
      <c r="F13581" s="76"/>
      <c r="G13581" s="117"/>
      <c r="I13581" s="81"/>
      <c r="L13581" s="117"/>
      <c r="P13581" s="81"/>
    </row>
    <row r="13582" spans="6:16">
      <c r="F13582" s="76"/>
      <c r="G13582" s="117"/>
      <c r="I13582" s="81"/>
      <c r="L13582" s="117"/>
      <c r="P13582" s="81"/>
    </row>
    <row r="13583" spans="6:16">
      <c r="F13583" s="76"/>
      <c r="G13583" s="117"/>
      <c r="I13583" s="81"/>
      <c r="L13583" s="117"/>
      <c r="P13583" s="81"/>
    </row>
    <row r="13584" spans="6:16">
      <c r="F13584" s="76"/>
      <c r="G13584" s="117"/>
      <c r="I13584" s="81"/>
      <c r="L13584" s="117"/>
      <c r="P13584" s="81"/>
    </row>
    <row r="13585" spans="6:16">
      <c r="F13585" s="76"/>
      <c r="G13585" s="117"/>
      <c r="I13585" s="81"/>
      <c r="L13585" s="117"/>
      <c r="P13585" s="81"/>
    </row>
    <row r="13586" spans="6:16">
      <c r="F13586" s="76"/>
      <c r="G13586" s="117"/>
      <c r="I13586" s="81"/>
      <c r="L13586" s="117"/>
      <c r="P13586" s="81"/>
    </row>
    <row r="13587" spans="6:16">
      <c r="F13587" s="76"/>
      <c r="G13587" s="117"/>
      <c r="I13587" s="81"/>
      <c r="L13587" s="117"/>
      <c r="P13587" s="81"/>
    </row>
    <row r="13588" spans="6:16">
      <c r="F13588" s="76"/>
      <c r="G13588" s="117"/>
      <c r="I13588" s="81"/>
      <c r="L13588" s="117"/>
      <c r="P13588" s="81"/>
    </row>
    <row r="13589" spans="6:16">
      <c r="F13589" s="76"/>
      <c r="G13589" s="117"/>
      <c r="I13589" s="81"/>
      <c r="L13589" s="117"/>
      <c r="P13589" s="81"/>
    </row>
    <row r="13590" spans="6:16">
      <c r="F13590" s="76"/>
      <c r="G13590" s="117"/>
      <c r="I13590" s="81"/>
      <c r="L13590" s="117"/>
      <c r="P13590" s="81"/>
    </row>
    <row r="13591" spans="6:16">
      <c r="F13591" s="76"/>
      <c r="G13591" s="117"/>
      <c r="I13591" s="81"/>
      <c r="L13591" s="117"/>
      <c r="P13591" s="81"/>
    </row>
    <row r="13592" spans="6:16">
      <c r="F13592" s="76"/>
      <c r="G13592" s="117"/>
      <c r="I13592" s="81"/>
      <c r="L13592" s="117"/>
      <c r="P13592" s="81"/>
    </row>
    <row r="13593" spans="6:16">
      <c r="F13593" s="76"/>
      <c r="G13593" s="117"/>
      <c r="I13593" s="81"/>
      <c r="L13593" s="117"/>
      <c r="P13593" s="81"/>
    </row>
    <row r="13594" spans="6:16">
      <c r="F13594" s="76"/>
      <c r="G13594" s="117"/>
      <c r="I13594" s="81"/>
      <c r="L13594" s="117"/>
      <c r="P13594" s="81"/>
    </row>
    <row r="13595" spans="6:16">
      <c r="F13595" s="76"/>
      <c r="G13595" s="117"/>
      <c r="I13595" s="81"/>
      <c r="L13595" s="117"/>
      <c r="P13595" s="81"/>
    </row>
    <row r="13596" spans="6:16">
      <c r="F13596" s="76"/>
      <c r="G13596" s="117"/>
      <c r="I13596" s="81"/>
      <c r="L13596" s="117"/>
      <c r="P13596" s="81"/>
    </row>
    <row r="13597" spans="6:16">
      <c r="F13597" s="76"/>
      <c r="G13597" s="117"/>
      <c r="I13597" s="81"/>
      <c r="L13597" s="117"/>
      <c r="P13597" s="81"/>
    </row>
    <row r="13598" spans="6:16">
      <c r="F13598" s="76"/>
      <c r="G13598" s="117"/>
      <c r="I13598" s="81"/>
      <c r="L13598" s="117"/>
      <c r="P13598" s="81"/>
    </row>
    <row r="13599" spans="6:16">
      <c r="F13599" s="76"/>
      <c r="G13599" s="117"/>
      <c r="I13599" s="81"/>
      <c r="L13599" s="117"/>
      <c r="P13599" s="81"/>
    </row>
    <row r="13600" spans="6:16">
      <c r="F13600" s="76"/>
      <c r="G13600" s="117"/>
      <c r="I13600" s="81"/>
      <c r="L13600" s="117"/>
      <c r="P13600" s="81"/>
    </row>
    <row r="13601" spans="6:16">
      <c r="F13601" s="76"/>
      <c r="G13601" s="117"/>
      <c r="I13601" s="81"/>
      <c r="L13601" s="117"/>
      <c r="P13601" s="81"/>
    </row>
    <row r="13602" spans="6:16">
      <c r="F13602" s="76"/>
      <c r="G13602" s="117"/>
      <c r="I13602" s="81"/>
      <c r="L13602" s="117"/>
      <c r="P13602" s="81"/>
    </row>
    <row r="13603" spans="6:16">
      <c r="F13603" s="76"/>
      <c r="G13603" s="117"/>
      <c r="I13603" s="81"/>
      <c r="L13603" s="117"/>
      <c r="P13603" s="81"/>
    </row>
    <row r="13604" spans="6:16">
      <c r="F13604" s="76"/>
      <c r="G13604" s="117"/>
      <c r="I13604" s="81"/>
      <c r="L13604" s="117"/>
      <c r="P13604" s="81"/>
    </row>
    <row r="13605" spans="6:16">
      <c r="F13605" s="76"/>
      <c r="G13605" s="117"/>
      <c r="I13605" s="81"/>
      <c r="L13605" s="117"/>
      <c r="P13605" s="81"/>
    </row>
    <row r="13606" spans="6:16">
      <c r="F13606" s="76"/>
      <c r="G13606" s="117"/>
      <c r="I13606" s="81"/>
      <c r="L13606" s="117"/>
      <c r="P13606" s="81"/>
    </row>
    <row r="13607" spans="6:16">
      <c r="F13607" s="76"/>
      <c r="G13607" s="117"/>
      <c r="I13607" s="81"/>
      <c r="L13607" s="117"/>
      <c r="P13607" s="81"/>
    </row>
    <row r="13608" spans="6:16">
      <c r="F13608" s="76"/>
      <c r="G13608" s="117"/>
      <c r="I13608" s="81"/>
      <c r="L13608" s="117"/>
      <c r="P13608" s="81"/>
    </row>
    <row r="13609" spans="6:16">
      <c r="F13609" s="76"/>
      <c r="G13609" s="117"/>
      <c r="I13609" s="81"/>
      <c r="L13609" s="117"/>
      <c r="P13609" s="81"/>
    </row>
    <row r="13610" spans="6:16">
      <c r="F13610" s="76"/>
      <c r="G13610" s="117"/>
      <c r="I13610" s="81"/>
      <c r="L13610" s="117"/>
      <c r="P13610" s="81"/>
    </row>
    <row r="13611" spans="6:16">
      <c r="F13611" s="76"/>
      <c r="G13611" s="117"/>
      <c r="I13611" s="81"/>
      <c r="L13611" s="117"/>
      <c r="P13611" s="81"/>
    </row>
    <row r="13612" spans="6:16">
      <c r="F13612" s="76"/>
      <c r="G13612" s="117"/>
      <c r="I13612" s="81"/>
      <c r="L13612" s="117"/>
      <c r="P13612" s="81"/>
    </row>
    <row r="13613" spans="6:16">
      <c r="F13613" s="76"/>
      <c r="G13613" s="117"/>
      <c r="I13613" s="81"/>
      <c r="L13613" s="117"/>
      <c r="P13613" s="81"/>
    </row>
    <row r="13614" spans="6:16">
      <c r="F13614" s="76"/>
      <c r="G13614" s="117"/>
      <c r="I13614" s="81"/>
      <c r="L13614" s="117"/>
      <c r="P13614" s="81"/>
    </row>
    <row r="13615" spans="6:16">
      <c r="F13615" s="76"/>
      <c r="G13615" s="117"/>
      <c r="I13615" s="81"/>
      <c r="L13615" s="117"/>
      <c r="P13615" s="81"/>
    </row>
    <row r="13616" spans="6:16">
      <c r="F13616" s="76"/>
      <c r="G13616" s="117"/>
      <c r="I13616" s="81"/>
      <c r="L13616" s="117"/>
      <c r="P13616" s="81"/>
    </row>
    <row r="13617" spans="6:16">
      <c r="F13617" s="76"/>
      <c r="G13617" s="117"/>
      <c r="I13617" s="81"/>
      <c r="L13617" s="117"/>
      <c r="P13617" s="81"/>
    </row>
    <row r="13618" spans="6:16">
      <c r="F13618" s="76"/>
      <c r="G13618" s="117"/>
      <c r="I13618" s="81"/>
      <c r="L13618" s="117"/>
      <c r="P13618" s="81"/>
    </row>
    <row r="13619" spans="6:16">
      <c r="F13619" s="76"/>
      <c r="G13619" s="117"/>
      <c r="I13619" s="81"/>
      <c r="L13619" s="117"/>
      <c r="P13619" s="81"/>
    </row>
    <row r="13620" spans="6:16">
      <c r="F13620" s="76"/>
      <c r="G13620" s="117"/>
      <c r="I13620" s="81"/>
      <c r="L13620" s="117"/>
      <c r="P13620" s="81"/>
    </row>
    <row r="13621" spans="6:16">
      <c r="F13621" s="76"/>
      <c r="G13621" s="117"/>
      <c r="I13621" s="81"/>
      <c r="L13621" s="117"/>
      <c r="P13621" s="81"/>
    </row>
    <row r="13622" spans="6:16">
      <c r="F13622" s="76"/>
      <c r="G13622" s="117"/>
      <c r="I13622" s="81"/>
      <c r="L13622" s="117"/>
      <c r="P13622" s="81"/>
    </row>
    <row r="13623" spans="6:16">
      <c r="F13623" s="76"/>
      <c r="G13623" s="117"/>
      <c r="I13623" s="81"/>
      <c r="L13623" s="117"/>
      <c r="P13623" s="81"/>
    </row>
    <row r="13624" spans="6:16">
      <c r="F13624" s="76"/>
      <c r="G13624" s="117"/>
      <c r="I13624" s="81"/>
      <c r="L13624" s="117"/>
      <c r="P13624" s="81"/>
    </row>
    <row r="13625" spans="6:16">
      <c r="F13625" s="76"/>
      <c r="G13625" s="117"/>
      <c r="I13625" s="81"/>
      <c r="L13625" s="117"/>
      <c r="P13625" s="81"/>
    </row>
    <row r="13626" spans="6:16">
      <c r="F13626" s="76"/>
      <c r="G13626" s="117"/>
      <c r="I13626" s="81"/>
      <c r="L13626" s="117"/>
      <c r="P13626" s="81"/>
    </row>
    <row r="13627" spans="6:16">
      <c r="F13627" s="76"/>
      <c r="G13627" s="117"/>
      <c r="I13627" s="81"/>
      <c r="L13627" s="117"/>
      <c r="P13627" s="81"/>
    </row>
    <row r="13628" spans="6:16">
      <c r="F13628" s="76"/>
      <c r="G13628" s="117"/>
      <c r="I13628" s="81"/>
      <c r="L13628" s="117"/>
      <c r="P13628" s="81"/>
    </row>
    <row r="13629" spans="6:16">
      <c r="F13629" s="76"/>
      <c r="G13629" s="117"/>
      <c r="I13629" s="81"/>
      <c r="L13629" s="117"/>
      <c r="P13629" s="81"/>
    </row>
    <row r="13630" spans="6:16">
      <c r="F13630" s="76"/>
      <c r="G13630" s="117"/>
      <c r="I13630" s="81"/>
      <c r="L13630" s="117"/>
      <c r="P13630" s="81"/>
    </row>
    <row r="13631" spans="6:16">
      <c r="F13631" s="76"/>
      <c r="G13631" s="117"/>
      <c r="I13631" s="81"/>
      <c r="L13631" s="117"/>
      <c r="P13631" s="81"/>
    </row>
    <row r="13632" spans="6:16">
      <c r="F13632" s="76"/>
      <c r="G13632" s="117"/>
      <c r="I13632" s="81"/>
      <c r="L13632" s="117"/>
      <c r="P13632" s="81"/>
    </row>
    <row r="13633" spans="6:16">
      <c r="F13633" s="76"/>
      <c r="G13633" s="117"/>
      <c r="I13633" s="81"/>
      <c r="L13633" s="117"/>
      <c r="P13633" s="81"/>
    </row>
    <row r="13634" spans="6:16">
      <c r="F13634" s="76"/>
      <c r="G13634" s="117"/>
      <c r="I13634" s="81"/>
      <c r="L13634" s="117"/>
      <c r="P13634" s="81"/>
    </row>
    <row r="13635" spans="6:16">
      <c r="F13635" s="76"/>
      <c r="G13635" s="117"/>
      <c r="I13635" s="81"/>
      <c r="L13635" s="117"/>
      <c r="P13635" s="81"/>
    </row>
    <row r="13636" spans="6:16">
      <c r="F13636" s="76"/>
      <c r="G13636" s="117"/>
      <c r="I13636" s="81"/>
      <c r="L13636" s="117"/>
      <c r="P13636" s="81"/>
    </row>
    <row r="13637" spans="6:16">
      <c r="F13637" s="76"/>
      <c r="G13637" s="117"/>
      <c r="I13637" s="81"/>
      <c r="L13637" s="117"/>
      <c r="P13637" s="81"/>
    </row>
    <row r="13638" spans="6:16">
      <c r="F13638" s="76"/>
      <c r="G13638" s="117"/>
      <c r="I13638" s="81"/>
      <c r="L13638" s="117"/>
      <c r="P13638" s="81"/>
    </row>
    <row r="13639" spans="6:16">
      <c r="F13639" s="76"/>
      <c r="G13639" s="117"/>
      <c r="I13639" s="81"/>
      <c r="L13639" s="117"/>
      <c r="P13639" s="81"/>
    </row>
    <row r="13640" spans="6:16">
      <c r="F13640" s="76"/>
      <c r="G13640" s="117"/>
      <c r="I13640" s="81"/>
      <c r="L13640" s="117"/>
      <c r="P13640" s="81"/>
    </row>
    <row r="13641" spans="6:16">
      <c r="F13641" s="76"/>
      <c r="G13641" s="117"/>
      <c r="I13641" s="81"/>
      <c r="L13641" s="117"/>
      <c r="P13641" s="81"/>
    </row>
    <row r="13642" spans="6:16">
      <c r="F13642" s="76"/>
      <c r="G13642" s="117"/>
      <c r="I13642" s="81"/>
      <c r="L13642" s="117"/>
      <c r="P13642" s="81"/>
    </row>
    <row r="13643" spans="6:16">
      <c r="F13643" s="76"/>
      <c r="G13643" s="117"/>
      <c r="I13643" s="81"/>
      <c r="L13643" s="117"/>
      <c r="P13643" s="81"/>
    </row>
    <row r="13644" spans="6:16">
      <c r="F13644" s="76"/>
      <c r="G13644" s="117"/>
      <c r="I13644" s="81"/>
      <c r="L13644" s="117"/>
      <c r="P13644" s="81"/>
    </row>
    <row r="13645" spans="6:16">
      <c r="F13645" s="76"/>
      <c r="G13645" s="117"/>
      <c r="I13645" s="81"/>
      <c r="L13645" s="117"/>
      <c r="P13645" s="81"/>
    </row>
    <row r="13646" spans="6:16">
      <c r="F13646" s="76"/>
      <c r="G13646" s="117"/>
      <c r="I13646" s="81"/>
      <c r="L13646" s="117"/>
      <c r="P13646" s="81"/>
    </row>
    <row r="13647" spans="6:16">
      <c r="F13647" s="76"/>
      <c r="G13647" s="117"/>
      <c r="I13647" s="81"/>
      <c r="L13647" s="117"/>
      <c r="P13647" s="81"/>
    </row>
    <row r="13648" spans="6:16">
      <c r="F13648" s="76"/>
      <c r="G13648" s="117"/>
      <c r="I13648" s="81"/>
      <c r="L13648" s="117"/>
      <c r="P13648" s="81"/>
    </row>
    <row r="13649" spans="6:16">
      <c r="F13649" s="76"/>
      <c r="G13649" s="117"/>
      <c r="I13649" s="81"/>
      <c r="L13649" s="117"/>
      <c r="P13649" s="81"/>
    </row>
    <row r="13650" spans="6:16">
      <c r="F13650" s="76"/>
      <c r="G13650" s="117"/>
      <c r="I13650" s="81"/>
      <c r="L13650" s="117"/>
      <c r="P13650" s="81"/>
    </row>
    <row r="13651" spans="6:16">
      <c r="F13651" s="76"/>
      <c r="G13651" s="117"/>
      <c r="I13651" s="81"/>
      <c r="L13651" s="117"/>
      <c r="P13651" s="81"/>
    </row>
    <row r="13652" spans="6:16">
      <c r="F13652" s="76"/>
      <c r="G13652" s="117"/>
      <c r="I13652" s="81"/>
      <c r="L13652" s="117"/>
      <c r="P13652" s="81"/>
    </row>
    <row r="13653" spans="6:16">
      <c r="F13653" s="76"/>
      <c r="G13653" s="117"/>
      <c r="I13653" s="81"/>
      <c r="L13653" s="117"/>
      <c r="P13653" s="81"/>
    </row>
    <row r="13654" spans="6:16">
      <c r="F13654" s="76"/>
      <c r="G13654" s="117"/>
      <c r="I13654" s="81"/>
      <c r="L13654" s="117"/>
      <c r="P13654" s="81"/>
    </row>
    <row r="13655" spans="6:16">
      <c r="F13655" s="76"/>
      <c r="G13655" s="117"/>
      <c r="I13655" s="81"/>
      <c r="L13655" s="117"/>
      <c r="P13655" s="81"/>
    </row>
    <row r="13656" spans="6:16">
      <c r="F13656" s="76"/>
      <c r="G13656" s="117"/>
      <c r="I13656" s="81"/>
      <c r="L13656" s="117"/>
      <c r="P13656" s="81"/>
    </row>
    <row r="13657" spans="6:16">
      <c r="F13657" s="76"/>
      <c r="G13657" s="117"/>
      <c r="I13657" s="81"/>
      <c r="L13657" s="117"/>
      <c r="P13657" s="81"/>
    </row>
    <row r="13658" spans="6:16">
      <c r="F13658" s="76"/>
      <c r="G13658" s="117"/>
      <c r="I13658" s="81"/>
      <c r="L13658" s="117"/>
      <c r="P13658" s="81"/>
    </row>
    <row r="13659" spans="6:16">
      <c r="F13659" s="76"/>
      <c r="G13659" s="117"/>
      <c r="I13659" s="81"/>
      <c r="L13659" s="117"/>
      <c r="P13659" s="81"/>
    </row>
    <row r="13660" spans="6:16">
      <c r="F13660" s="76"/>
      <c r="G13660" s="117"/>
      <c r="I13660" s="81"/>
      <c r="L13660" s="117"/>
      <c r="P13660" s="81"/>
    </row>
    <row r="13661" spans="6:16">
      <c r="F13661" s="76"/>
      <c r="G13661" s="117"/>
      <c r="I13661" s="81"/>
      <c r="L13661" s="117"/>
      <c r="P13661" s="81"/>
    </row>
    <row r="13662" spans="6:16">
      <c r="F13662" s="76"/>
      <c r="G13662" s="117"/>
      <c r="I13662" s="81"/>
      <c r="L13662" s="117"/>
      <c r="P13662" s="81"/>
    </row>
    <row r="13663" spans="6:16">
      <c r="F13663" s="76"/>
      <c r="G13663" s="117"/>
      <c r="I13663" s="81"/>
      <c r="L13663" s="117"/>
      <c r="P13663" s="81"/>
    </row>
    <row r="13664" spans="6:16">
      <c r="F13664" s="76"/>
      <c r="G13664" s="117"/>
      <c r="I13664" s="81"/>
      <c r="L13664" s="117"/>
      <c r="P13664" s="81"/>
    </row>
    <row r="13665" spans="6:16">
      <c r="F13665" s="76"/>
      <c r="G13665" s="117"/>
      <c r="I13665" s="81"/>
      <c r="L13665" s="117"/>
      <c r="P13665" s="81"/>
    </row>
    <row r="13666" spans="6:16">
      <c r="F13666" s="76"/>
      <c r="G13666" s="117"/>
      <c r="I13666" s="81"/>
      <c r="L13666" s="117"/>
      <c r="P13666" s="81"/>
    </row>
    <row r="13667" spans="6:16">
      <c r="F13667" s="76"/>
      <c r="G13667" s="117"/>
      <c r="I13667" s="81"/>
      <c r="L13667" s="117"/>
      <c r="P13667" s="81"/>
    </row>
    <row r="13668" spans="6:16">
      <c r="F13668" s="76"/>
      <c r="G13668" s="117"/>
      <c r="I13668" s="81"/>
      <c r="L13668" s="117"/>
      <c r="P13668" s="81"/>
    </row>
    <row r="13669" spans="6:16">
      <c r="F13669" s="76"/>
      <c r="G13669" s="117"/>
      <c r="I13669" s="81"/>
      <c r="L13669" s="117"/>
      <c r="P13669" s="81"/>
    </row>
    <row r="13670" spans="6:16">
      <c r="F13670" s="76"/>
      <c r="G13670" s="117"/>
      <c r="I13670" s="81"/>
      <c r="L13670" s="117"/>
      <c r="P13670" s="81"/>
    </row>
    <row r="13671" spans="6:16">
      <c r="F13671" s="76"/>
      <c r="G13671" s="117"/>
      <c r="I13671" s="81"/>
      <c r="L13671" s="117"/>
      <c r="P13671" s="81"/>
    </row>
    <row r="13672" spans="6:16">
      <c r="F13672" s="76"/>
      <c r="G13672" s="117"/>
      <c r="I13672" s="81"/>
      <c r="L13672" s="117"/>
      <c r="P13672" s="81"/>
    </row>
    <row r="13673" spans="6:16">
      <c r="F13673" s="76"/>
      <c r="G13673" s="117"/>
      <c r="I13673" s="81"/>
      <c r="L13673" s="117"/>
      <c r="P13673" s="81"/>
    </row>
    <row r="13674" spans="6:16">
      <c r="F13674" s="76"/>
      <c r="G13674" s="117"/>
      <c r="I13674" s="81"/>
      <c r="L13674" s="117"/>
      <c r="P13674" s="81"/>
    </row>
    <row r="13675" spans="6:16">
      <c r="F13675" s="76"/>
      <c r="G13675" s="117"/>
      <c r="I13675" s="81"/>
      <c r="L13675" s="117"/>
      <c r="P13675" s="81"/>
    </row>
    <row r="13676" spans="6:16">
      <c r="F13676" s="76"/>
      <c r="G13676" s="117"/>
      <c r="I13676" s="81"/>
      <c r="L13676" s="117"/>
      <c r="P13676" s="81"/>
    </row>
    <row r="13677" spans="6:16">
      <c r="F13677" s="76"/>
      <c r="G13677" s="117"/>
      <c r="I13677" s="81"/>
      <c r="L13677" s="117"/>
      <c r="P13677" s="81"/>
    </row>
    <row r="13678" spans="6:16">
      <c r="F13678" s="76"/>
      <c r="G13678" s="117"/>
      <c r="I13678" s="81"/>
      <c r="L13678" s="117"/>
      <c r="P13678" s="81"/>
    </row>
    <row r="13679" spans="6:16">
      <c r="F13679" s="76"/>
      <c r="G13679" s="117"/>
      <c r="I13679" s="81"/>
      <c r="L13679" s="117"/>
      <c r="P13679" s="81"/>
    </row>
    <row r="13680" spans="6:16">
      <c r="F13680" s="76"/>
      <c r="G13680" s="117"/>
      <c r="I13680" s="81"/>
      <c r="L13680" s="117"/>
      <c r="P13680" s="81"/>
    </row>
    <row r="13681" spans="6:16">
      <c r="F13681" s="76"/>
      <c r="G13681" s="117"/>
      <c r="I13681" s="81"/>
      <c r="L13681" s="117"/>
      <c r="P13681" s="81"/>
    </row>
    <row r="13682" spans="6:16">
      <c r="F13682" s="76"/>
      <c r="G13682" s="117"/>
      <c r="I13682" s="81"/>
      <c r="L13682" s="117"/>
      <c r="P13682" s="81"/>
    </row>
    <row r="13683" spans="6:16">
      <c r="F13683" s="76"/>
      <c r="G13683" s="117"/>
      <c r="I13683" s="81"/>
      <c r="L13683" s="117"/>
      <c r="P13683" s="81"/>
    </row>
    <row r="13684" spans="6:16">
      <c r="F13684" s="76"/>
      <c r="G13684" s="117"/>
      <c r="I13684" s="81"/>
      <c r="L13684" s="117"/>
      <c r="P13684" s="81"/>
    </row>
    <row r="13685" spans="6:16">
      <c r="F13685" s="76"/>
      <c r="G13685" s="117"/>
      <c r="I13685" s="81"/>
      <c r="L13685" s="117"/>
      <c r="P13685" s="81"/>
    </row>
    <row r="13686" spans="6:16">
      <c r="F13686" s="76"/>
      <c r="G13686" s="117"/>
      <c r="I13686" s="81"/>
      <c r="L13686" s="117"/>
      <c r="P13686" s="81"/>
    </row>
    <row r="13687" spans="6:16">
      <c r="F13687" s="76"/>
      <c r="G13687" s="117"/>
      <c r="I13687" s="81"/>
      <c r="L13687" s="117"/>
      <c r="P13687" s="81"/>
    </row>
    <row r="13688" spans="6:16">
      <c r="F13688" s="76"/>
      <c r="G13688" s="117"/>
      <c r="I13688" s="81"/>
      <c r="L13688" s="117"/>
      <c r="P13688" s="81"/>
    </row>
    <row r="13689" spans="6:16">
      <c r="F13689" s="76"/>
      <c r="G13689" s="117"/>
      <c r="I13689" s="81"/>
      <c r="L13689" s="117"/>
      <c r="P13689" s="81"/>
    </row>
    <row r="13690" spans="6:16">
      <c r="F13690" s="76"/>
      <c r="G13690" s="117"/>
      <c r="I13690" s="81"/>
      <c r="L13690" s="117"/>
      <c r="P13690" s="81"/>
    </row>
    <row r="13691" spans="6:16">
      <c r="F13691" s="76"/>
      <c r="G13691" s="117"/>
      <c r="I13691" s="81"/>
      <c r="L13691" s="117"/>
      <c r="P13691" s="81"/>
    </row>
    <row r="13692" spans="6:16">
      <c r="F13692" s="76"/>
      <c r="G13692" s="117"/>
      <c r="I13692" s="81"/>
      <c r="L13692" s="117"/>
      <c r="P13692" s="81"/>
    </row>
    <row r="13693" spans="6:16">
      <c r="F13693" s="76"/>
      <c r="G13693" s="117"/>
      <c r="I13693" s="81"/>
      <c r="L13693" s="117"/>
      <c r="P13693" s="81"/>
    </row>
    <row r="13694" spans="6:16">
      <c r="F13694" s="76"/>
      <c r="G13694" s="117"/>
      <c r="I13694" s="81"/>
      <c r="L13694" s="117"/>
      <c r="P13694" s="81"/>
    </row>
    <row r="13695" spans="6:16">
      <c r="F13695" s="76"/>
      <c r="G13695" s="117"/>
      <c r="I13695" s="81"/>
      <c r="L13695" s="117"/>
      <c r="P13695" s="81"/>
    </row>
    <row r="13696" spans="6:16">
      <c r="F13696" s="76"/>
      <c r="G13696" s="117"/>
      <c r="I13696" s="81"/>
      <c r="L13696" s="117"/>
      <c r="P13696" s="81"/>
    </row>
    <row r="13697" spans="6:16">
      <c r="F13697" s="76"/>
      <c r="G13697" s="117"/>
      <c r="I13697" s="81"/>
      <c r="L13697" s="117"/>
      <c r="P13697" s="81"/>
    </row>
    <row r="13698" spans="6:16">
      <c r="F13698" s="76"/>
      <c r="G13698" s="117"/>
      <c r="I13698" s="81"/>
      <c r="L13698" s="117"/>
      <c r="P13698" s="81"/>
    </row>
    <row r="13699" spans="6:16">
      <c r="F13699" s="76"/>
      <c r="G13699" s="117"/>
      <c r="I13699" s="81"/>
      <c r="L13699" s="117"/>
      <c r="P13699" s="81"/>
    </row>
    <row r="13700" spans="6:16">
      <c r="F13700" s="76"/>
      <c r="G13700" s="117"/>
      <c r="I13700" s="81"/>
      <c r="L13700" s="117"/>
      <c r="P13700" s="81"/>
    </row>
    <row r="13701" spans="6:16">
      <c r="F13701" s="76"/>
      <c r="G13701" s="117"/>
      <c r="I13701" s="81"/>
      <c r="L13701" s="117"/>
      <c r="P13701" s="81"/>
    </row>
    <row r="13702" spans="6:16">
      <c r="F13702" s="76"/>
      <c r="G13702" s="117"/>
      <c r="I13702" s="81"/>
      <c r="L13702" s="117"/>
      <c r="P13702" s="81"/>
    </row>
    <row r="13703" spans="6:16">
      <c r="F13703" s="76"/>
      <c r="G13703" s="117"/>
      <c r="I13703" s="81"/>
      <c r="L13703" s="117"/>
      <c r="P13703" s="81"/>
    </row>
    <row r="13704" spans="6:16">
      <c r="F13704" s="76"/>
      <c r="G13704" s="117"/>
      <c r="I13704" s="81"/>
      <c r="L13704" s="117"/>
      <c r="P13704" s="81"/>
    </row>
    <row r="13705" spans="6:16">
      <c r="F13705" s="76"/>
      <c r="G13705" s="117"/>
      <c r="I13705" s="81"/>
      <c r="L13705" s="117"/>
      <c r="P13705" s="81"/>
    </row>
    <row r="13706" spans="6:16">
      <c r="F13706" s="76"/>
      <c r="G13706" s="117"/>
      <c r="I13706" s="81"/>
      <c r="L13706" s="117"/>
      <c r="P13706" s="81"/>
    </row>
    <row r="13707" spans="6:16">
      <c r="F13707" s="76"/>
      <c r="G13707" s="117"/>
      <c r="I13707" s="81"/>
      <c r="L13707" s="117"/>
      <c r="P13707" s="81"/>
    </row>
    <row r="13708" spans="6:16">
      <c r="F13708" s="76"/>
      <c r="G13708" s="117"/>
      <c r="I13708" s="81"/>
      <c r="L13708" s="117"/>
      <c r="P13708" s="81"/>
    </row>
    <row r="13709" spans="6:16">
      <c r="F13709" s="76"/>
      <c r="G13709" s="117"/>
      <c r="I13709" s="81"/>
      <c r="L13709" s="117"/>
      <c r="P13709" s="81"/>
    </row>
    <row r="13710" spans="6:16">
      <c r="F13710" s="76"/>
      <c r="G13710" s="117"/>
      <c r="I13710" s="81"/>
      <c r="L13710" s="117"/>
      <c r="P13710" s="81"/>
    </row>
    <row r="13711" spans="6:16">
      <c r="F13711" s="76"/>
      <c r="G13711" s="117"/>
      <c r="I13711" s="81"/>
      <c r="L13711" s="117"/>
      <c r="P13711" s="81"/>
    </row>
    <row r="13712" spans="6:16">
      <c r="F13712" s="76"/>
      <c r="G13712" s="117"/>
      <c r="I13712" s="81"/>
      <c r="L13712" s="117"/>
      <c r="P13712" s="81"/>
    </row>
    <row r="13713" spans="6:16">
      <c r="F13713" s="76"/>
      <c r="G13713" s="117"/>
      <c r="I13713" s="81"/>
      <c r="L13713" s="117"/>
      <c r="P13713" s="81"/>
    </row>
    <row r="13714" spans="6:16">
      <c r="F13714" s="76"/>
      <c r="G13714" s="117"/>
      <c r="I13714" s="81"/>
      <c r="L13714" s="117"/>
      <c r="P13714" s="81"/>
    </row>
    <row r="13715" spans="6:16">
      <c r="F13715" s="76"/>
      <c r="G13715" s="117"/>
      <c r="I13715" s="81"/>
      <c r="L13715" s="117"/>
      <c r="P13715" s="81"/>
    </row>
    <row r="13716" spans="6:16">
      <c r="F13716" s="76"/>
      <c r="G13716" s="117"/>
      <c r="I13716" s="81"/>
      <c r="L13716" s="117"/>
      <c r="P13716" s="81"/>
    </row>
    <row r="13717" spans="6:16">
      <c r="F13717" s="76"/>
      <c r="G13717" s="117"/>
      <c r="I13717" s="81"/>
      <c r="L13717" s="117"/>
      <c r="P13717" s="81"/>
    </row>
    <row r="13718" spans="6:16">
      <c r="F13718" s="76"/>
      <c r="G13718" s="117"/>
      <c r="I13718" s="81"/>
      <c r="L13718" s="117"/>
      <c r="P13718" s="81"/>
    </row>
    <row r="13719" spans="6:16">
      <c r="F13719" s="76"/>
      <c r="G13719" s="117"/>
      <c r="I13719" s="81"/>
      <c r="L13719" s="117"/>
      <c r="P13719" s="81"/>
    </row>
    <row r="13720" spans="6:16">
      <c r="F13720" s="76"/>
      <c r="G13720" s="117"/>
      <c r="I13720" s="81"/>
      <c r="L13720" s="117"/>
      <c r="P13720" s="81"/>
    </row>
    <row r="13721" spans="6:16">
      <c r="F13721" s="76"/>
      <c r="G13721" s="117"/>
      <c r="I13721" s="81"/>
      <c r="L13721" s="117"/>
      <c r="P13721" s="81"/>
    </row>
    <row r="13722" spans="6:16">
      <c r="F13722" s="76"/>
      <c r="G13722" s="117"/>
      <c r="I13722" s="81"/>
      <c r="L13722" s="117"/>
      <c r="P13722" s="81"/>
    </row>
    <row r="13723" spans="6:16">
      <c r="F13723" s="76"/>
      <c r="G13723" s="117"/>
      <c r="I13723" s="81"/>
      <c r="L13723" s="117"/>
      <c r="P13723" s="81"/>
    </row>
    <row r="13724" spans="6:16">
      <c r="F13724" s="76"/>
      <c r="G13724" s="117"/>
      <c r="I13724" s="81"/>
      <c r="L13724" s="117"/>
      <c r="P13724" s="81"/>
    </row>
    <row r="13725" spans="6:16">
      <c r="F13725" s="76"/>
      <c r="G13725" s="117"/>
      <c r="I13725" s="81"/>
      <c r="L13725" s="117"/>
      <c r="P13725" s="81"/>
    </row>
    <row r="13726" spans="6:16">
      <c r="F13726" s="76"/>
      <c r="G13726" s="117"/>
      <c r="I13726" s="81"/>
      <c r="L13726" s="117"/>
      <c r="P13726" s="81"/>
    </row>
    <row r="13727" spans="6:16">
      <c r="F13727" s="76"/>
      <c r="G13727" s="117"/>
      <c r="I13727" s="81"/>
      <c r="L13727" s="117"/>
      <c r="P13727" s="81"/>
    </row>
    <row r="13728" spans="6:16">
      <c r="F13728" s="76"/>
      <c r="G13728" s="117"/>
      <c r="I13728" s="81"/>
      <c r="L13728" s="117"/>
      <c r="P13728" s="81"/>
    </row>
    <row r="13729" spans="6:16">
      <c r="F13729" s="76"/>
      <c r="G13729" s="117"/>
      <c r="I13729" s="81"/>
      <c r="L13729" s="117"/>
      <c r="P13729" s="81"/>
    </row>
    <row r="13730" spans="6:16">
      <c r="F13730" s="76"/>
      <c r="G13730" s="117"/>
      <c r="I13730" s="81"/>
      <c r="L13730" s="117"/>
      <c r="P13730" s="81"/>
    </row>
    <row r="13731" spans="6:16">
      <c r="F13731" s="76"/>
      <c r="G13731" s="117"/>
      <c r="I13731" s="81"/>
      <c r="L13731" s="117"/>
      <c r="P13731" s="81"/>
    </row>
    <row r="13732" spans="6:16">
      <c r="F13732" s="76"/>
      <c r="G13732" s="117"/>
      <c r="I13732" s="81"/>
      <c r="L13732" s="117"/>
      <c r="P13732" s="81"/>
    </row>
    <row r="13733" spans="6:16">
      <c r="F13733" s="76"/>
      <c r="G13733" s="117"/>
      <c r="I13733" s="81"/>
      <c r="L13733" s="117"/>
      <c r="P13733" s="81"/>
    </row>
    <row r="13734" spans="6:16">
      <c r="F13734" s="76"/>
      <c r="G13734" s="117"/>
      <c r="I13734" s="81"/>
      <c r="L13734" s="117"/>
      <c r="P13734" s="81"/>
    </row>
    <row r="13735" spans="6:16">
      <c r="F13735" s="76"/>
      <c r="G13735" s="117"/>
      <c r="I13735" s="81"/>
      <c r="L13735" s="117"/>
      <c r="P13735" s="81"/>
    </row>
    <row r="13736" spans="6:16">
      <c r="F13736" s="76"/>
      <c r="G13736" s="117"/>
      <c r="I13736" s="81"/>
      <c r="L13736" s="117"/>
      <c r="P13736" s="81"/>
    </row>
    <row r="13737" spans="6:16">
      <c r="F13737" s="76"/>
      <c r="G13737" s="117"/>
      <c r="I13737" s="81"/>
      <c r="L13737" s="117"/>
      <c r="P13737" s="81"/>
    </row>
    <row r="13738" spans="6:16">
      <c r="F13738" s="76"/>
      <c r="G13738" s="117"/>
      <c r="I13738" s="81"/>
      <c r="L13738" s="117"/>
      <c r="P13738" s="81"/>
    </row>
    <row r="13739" spans="6:16">
      <c r="F13739" s="76"/>
      <c r="G13739" s="117"/>
      <c r="I13739" s="81"/>
      <c r="L13739" s="117"/>
      <c r="P13739" s="81"/>
    </row>
    <row r="13740" spans="6:16">
      <c r="F13740" s="76"/>
      <c r="G13740" s="117"/>
      <c r="I13740" s="81"/>
      <c r="L13740" s="117"/>
      <c r="P13740" s="81"/>
    </row>
    <row r="13741" spans="6:16">
      <c r="F13741" s="76"/>
      <c r="G13741" s="117"/>
      <c r="I13741" s="81"/>
      <c r="L13741" s="117"/>
      <c r="P13741" s="81"/>
    </row>
    <row r="13742" spans="6:16">
      <c r="F13742" s="76"/>
      <c r="G13742" s="117"/>
      <c r="I13742" s="81"/>
      <c r="L13742" s="117"/>
      <c r="P13742" s="81"/>
    </row>
    <row r="13743" spans="6:16">
      <c r="F13743" s="76"/>
      <c r="G13743" s="117"/>
      <c r="I13743" s="81"/>
      <c r="L13743" s="117"/>
      <c r="P13743" s="81"/>
    </row>
    <row r="13744" spans="6:16">
      <c r="F13744" s="76"/>
      <c r="G13744" s="117"/>
      <c r="I13744" s="81"/>
      <c r="L13744" s="117"/>
      <c r="P13744" s="81"/>
    </row>
    <row r="13745" spans="6:16">
      <c r="F13745" s="76"/>
      <c r="G13745" s="117"/>
      <c r="I13745" s="81"/>
      <c r="L13745" s="117"/>
      <c r="P13745" s="81"/>
    </row>
    <row r="13746" spans="6:16">
      <c r="F13746" s="76"/>
      <c r="G13746" s="117"/>
      <c r="I13746" s="81"/>
      <c r="L13746" s="117"/>
      <c r="P13746" s="81"/>
    </row>
    <row r="13747" spans="6:16">
      <c r="F13747" s="76"/>
      <c r="G13747" s="117"/>
      <c r="I13747" s="81"/>
      <c r="L13747" s="117"/>
      <c r="P13747" s="81"/>
    </row>
    <row r="13748" spans="6:16">
      <c r="F13748" s="76"/>
      <c r="G13748" s="117"/>
      <c r="I13748" s="81"/>
      <c r="L13748" s="117"/>
      <c r="P13748" s="81"/>
    </row>
    <row r="13749" spans="6:16">
      <c r="F13749" s="76"/>
      <c r="G13749" s="117"/>
      <c r="I13749" s="81"/>
      <c r="L13749" s="117"/>
      <c r="P13749" s="81"/>
    </row>
    <row r="13750" spans="6:16">
      <c r="F13750" s="76"/>
      <c r="G13750" s="117"/>
      <c r="I13750" s="81"/>
      <c r="L13750" s="117"/>
      <c r="P13750" s="81"/>
    </row>
    <row r="13751" spans="6:16">
      <c r="F13751" s="76"/>
      <c r="G13751" s="117"/>
      <c r="I13751" s="81"/>
      <c r="L13751" s="117"/>
      <c r="P13751" s="81"/>
    </row>
    <row r="13752" spans="6:16">
      <c r="F13752" s="76"/>
      <c r="G13752" s="117"/>
      <c r="I13752" s="81"/>
      <c r="L13752" s="117"/>
      <c r="P13752" s="81"/>
    </row>
    <row r="13753" spans="6:16">
      <c r="F13753" s="76"/>
      <c r="G13753" s="117"/>
      <c r="I13753" s="81"/>
      <c r="L13753" s="117"/>
      <c r="P13753" s="81"/>
    </row>
    <row r="13754" spans="6:16">
      <c r="F13754" s="76"/>
      <c r="G13754" s="117"/>
      <c r="I13754" s="81"/>
      <c r="L13754" s="117"/>
      <c r="P13754" s="81"/>
    </row>
    <row r="13755" spans="6:16">
      <c r="F13755" s="76"/>
      <c r="G13755" s="117"/>
      <c r="I13755" s="81"/>
      <c r="L13755" s="117"/>
      <c r="P13755" s="81"/>
    </row>
    <row r="13756" spans="6:16">
      <c r="F13756" s="76"/>
      <c r="G13756" s="117"/>
      <c r="I13756" s="81"/>
      <c r="L13756" s="117"/>
      <c r="P13756" s="81"/>
    </row>
    <row r="13757" spans="6:16">
      <c r="F13757" s="76"/>
      <c r="G13757" s="117"/>
      <c r="I13757" s="81"/>
      <c r="L13757" s="117"/>
      <c r="P13757" s="81"/>
    </row>
    <row r="13758" spans="6:16">
      <c r="F13758" s="76"/>
      <c r="G13758" s="117"/>
      <c r="I13758" s="81"/>
      <c r="L13758" s="117"/>
      <c r="P13758" s="81"/>
    </row>
    <row r="13759" spans="6:16">
      <c r="F13759" s="76"/>
      <c r="G13759" s="117"/>
      <c r="I13759" s="81"/>
      <c r="L13759" s="117"/>
      <c r="P13759" s="81"/>
    </row>
    <row r="13760" spans="6:16">
      <c r="F13760" s="76"/>
      <c r="G13760" s="117"/>
      <c r="I13760" s="81"/>
      <c r="L13760" s="117"/>
      <c r="P13760" s="81"/>
    </row>
    <row r="13761" spans="6:16">
      <c r="F13761" s="76"/>
      <c r="G13761" s="117"/>
      <c r="I13761" s="81"/>
      <c r="L13761" s="117"/>
      <c r="P13761" s="81"/>
    </row>
    <row r="13762" spans="6:16">
      <c r="F13762" s="76"/>
      <c r="G13762" s="117"/>
      <c r="I13762" s="81"/>
      <c r="L13762" s="117"/>
      <c r="P13762" s="81"/>
    </row>
    <row r="13763" spans="6:16">
      <c r="F13763" s="76"/>
      <c r="G13763" s="117"/>
      <c r="I13763" s="81"/>
      <c r="L13763" s="117"/>
      <c r="P13763" s="81"/>
    </row>
    <row r="13764" spans="6:16">
      <c r="F13764" s="76"/>
      <c r="G13764" s="117"/>
      <c r="I13764" s="81"/>
      <c r="L13764" s="117"/>
      <c r="P13764" s="81"/>
    </row>
    <row r="13765" spans="6:16">
      <c r="F13765" s="76"/>
      <c r="G13765" s="117"/>
      <c r="I13765" s="81"/>
      <c r="L13765" s="117"/>
      <c r="P13765" s="81"/>
    </row>
    <row r="13766" spans="6:16">
      <c r="F13766" s="76"/>
      <c r="G13766" s="117"/>
      <c r="I13766" s="81"/>
      <c r="L13766" s="117"/>
      <c r="P13766" s="81"/>
    </row>
    <row r="13767" spans="6:16">
      <c r="F13767" s="76"/>
      <c r="G13767" s="117"/>
      <c r="I13767" s="81"/>
      <c r="L13767" s="117"/>
      <c r="P13767" s="81"/>
    </row>
    <row r="13768" spans="6:16">
      <c r="F13768" s="76"/>
      <c r="G13768" s="117"/>
      <c r="I13768" s="81"/>
      <c r="L13768" s="117"/>
      <c r="P13768" s="81"/>
    </row>
    <row r="13769" spans="6:16">
      <c r="F13769" s="76"/>
      <c r="G13769" s="117"/>
      <c r="I13769" s="81"/>
      <c r="L13769" s="117"/>
      <c r="P13769" s="81"/>
    </row>
    <row r="13770" spans="6:16">
      <c r="F13770" s="76"/>
      <c r="G13770" s="117"/>
      <c r="I13770" s="81"/>
      <c r="L13770" s="117"/>
      <c r="P13770" s="81"/>
    </row>
    <row r="13771" spans="6:16">
      <c r="F13771" s="76"/>
      <c r="G13771" s="117"/>
      <c r="I13771" s="81"/>
      <c r="L13771" s="117"/>
      <c r="P13771" s="81"/>
    </row>
    <row r="13772" spans="6:16">
      <c r="F13772" s="76"/>
      <c r="G13772" s="117"/>
      <c r="I13772" s="81"/>
      <c r="L13772" s="117"/>
      <c r="P13772" s="81"/>
    </row>
    <row r="13773" spans="6:16">
      <c r="F13773" s="76"/>
      <c r="G13773" s="117"/>
      <c r="I13773" s="81"/>
      <c r="L13773" s="117"/>
      <c r="P13773" s="81"/>
    </row>
    <row r="13774" spans="6:16">
      <c r="F13774" s="76"/>
      <c r="G13774" s="117"/>
      <c r="I13774" s="81"/>
      <c r="L13774" s="117"/>
      <c r="P13774" s="81"/>
    </row>
    <row r="13775" spans="6:16">
      <c r="F13775" s="76"/>
      <c r="G13775" s="117"/>
      <c r="I13775" s="81"/>
      <c r="L13775" s="117"/>
      <c r="P13775" s="81"/>
    </row>
    <row r="13776" spans="6:16">
      <c r="F13776" s="76"/>
      <c r="G13776" s="117"/>
      <c r="I13776" s="81"/>
      <c r="L13776" s="117"/>
      <c r="P13776" s="81"/>
    </row>
    <row r="13777" spans="6:16">
      <c r="F13777" s="76"/>
      <c r="G13777" s="117"/>
      <c r="I13777" s="81"/>
      <c r="L13777" s="117"/>
      <c r="P13777" s="81"/>
    </row>
    <row r="13778" spans="6:16">
      <c r="F13778" s="76"/>
      <c r="G13778" s="117"/>
      <c r="I13778" s="81"/>
      <c r="L13778" s="117"/>
      <c r="P13778" s="81"/>
    </row>
    <row r="13779" spans="6:16">
      <c r="F13779" s="76"/>
      <c r="G13779" s="117"/>
      <c r="I13779" s="81"/>
      <c r="L13779" s="117"/>
      <c r="P13779" s="81"/>
    </row>
    <row r="13780" spans="6:16">
      <c r="F13780" s="76"/>
      <c r="G13780" s="117"/>
      <c r="I13780" s="81"/>
      <c r="L13780" s="117"/>
      <c r="P13780" s="81"/>
    </row>
    <row r="13781" spans="6:16">
      <c r="F13781" s="76"/>
      <c r="G13781" s="117"/>
      <c r="I13781" s="81"/>
      <c r="L13781" s="117"/>
      <c r="P13781" s="81"/>
    </row>
    <row r="13782" spans="6:16">
      <c r="F13782" s="76"/>
      <c r="G13782" s="117"/>
      <c r="I13782" s="81"/>
      <c r="L13782" s="117"/>
      <c r="P13782" s="81"/>
    </row>
    <row r="13783" spans="6:16">
      <c r="F13783" s="76"/>
      <c r="G13783" s="117"/>
      <c r="I13783" s="81"/>
      <c r="L13783" s="117"/>
      <c r="P13783" s="81"/>
    </row>
    <row r="13784" spans="6:16">
      <c r="F13784" s="76"/>
      <c r="G13784" s="117"/>
      <c r="I13784" s="81"/>
      <c r="L13784" s="117"/>
      <c r="P13784" s="81"/>
    </row>
    <row r="13785" spans="6:16">
      <c r="F13785" s="76"/>
      <c r="G13785" s="117"/>
      <c r="I13785" s="81"/>
      <c r="L13785" s="117"/>
      <c r="P13785" s="81"/>
    </row>
    <row r="13786" spans="6:16">
      <c r="F13786" s="76"/>
      <c r="G13786" s="117"/>
      <c r="I13786" s="81"/>
      <c r="L13786" s="117"/>
      <c r="P13786" s="81"/>
    </row>
    <row r="13787" spans="6:16">
      <c r="F13787" s="76"/>
      <c r="G13787" s="117"/>
      <c r="I13787" s="81"/>
      <c r="L13787" s="117"/>
      <c r="P13787" s="81"/>
    </row>
    <row r="13788" spans="6:16">
      <c r="F13788" s="76"/>
      <c r="G13788" s="117"/>
      <c r="I13788" s="81"/>
      <c r="L13788" s="117"/>
      <c r="P13788" s="81"/>
    </row>
    <row r="13789" spans="6:16">
      <c r="F13789" s="76"/>
      <c r="G13789" s="117"/>
      <c r="I13789" s="81"/>
      <c r="L13789" s="117"/>
      <c r="P13789" s="81"/>
    </row>
    <row r="13790" spans="6:16">
      <c r="F13790" s="76"/>
      <c r="G13790" s="117"/>
      <c r="I13790" s="81"/>
      <c r="L13790" s="117"/>
      <c r="P13790" s="81"/>
    </row>
    <row r="13791" spans="6:16">
      <c r="F13791" s="76"/>
      <c r="G13791" s="117"/>
      <c r="I13791" s="81"/>
      <c r="L13791" s="117"/>
      <c r="P13791" s="81"/>
    </row>
    <row r="13792" spans="6:16">
      <c r="F13792" s="76"/>
      <c r="G13792" s="117"/>
      <c r="I13792" s="81"/>
      <c r="L13792" s="117"/>
      <c r="P13792" s="81"/>
    </row>
    <row r="13793" spans="6:16">
      <c r="F13793" s="76"/>
      <c r="G13793" s="117"/>
      <c r="I13793" s="81"/>
      <c r="L13793" s="117"/>
      <c r="P13793" s="81"/>
    </row>
    <row r="13794" spans="6:16">
      <c r="F13794" s="76"/>
      <c r="G13794" s="117"/>
      <c r="I13794" s="81"/>
      <c r="L13794" s="117"/>
      <c r="P13794" s="81"/>
    </row>
    <row r="13795" spans="6:16">
      <c r="F13795" s="76"/>
      <c r="G13795" s="117"/>
      <c r="I13795" s="81"/>
      <c r="L13795" s="117"/>
      <c r="P13795" s="81"/>
    </row>
    <row r="13796" spans="6:16">
      <c r="F13796" s="76"/>
      <c r="G13796" s="117"/>
      <c r="I13796" s="81"/>
      <c r="L13796" s="117"/>
      <c r="P13796" s="81"/>
    </row>
    <row r="13797" spans="6:16">
      <c r="F13797" s="76"/>
      <c r="G13797" s="117"/>
      <c r="I13797" s="81"/>
      <c r="L13797" s="117"/>
      <c r="P13797" s="81"/>
    </row>
    <row r="13798" spans="6:16">
      <c r="F13798" s="76"/>
      <c r="G13798" s="117"/>
      <c r="I13798" s="81"/>
      <c r="L13798" s="117"/>
      <c r="P13798" s="81"/>
    </row>
    <row r="13799" spans="6:16">
      <c r="F13799" s="76"/>
      <c r="G13799" s="117"/>
      <c r="I13799" s="81"/>
      <c r="L13799" s="117"/>
      <c r="P13799" s="81"/>
    </row>
    <row r="13800" spans="6:16">
      <c r="F13800" s="76"/>
      <c r="G13800" s="117"/>
      <c r="I13800" s="81"/>
      <c r="L13800" s="117"/>
      <c r="P13800" s="81"/>
    </row>
    <row r="13801" spans="6:16">
      <c r="F13801" s="76"/>
      <c r="G13801" s="117"/>
      <c r="I13801" s="81"/>
      <c r="L13801" s="117"/>
      <c r="P13801" s="81"/>
    </row>
    <row r="13802" spans="6:16">
      <c r="F13802" s="76"/>
      <c r="G13802" s="117"/>
      <c r="I13802" s="81"/>
      <c r="L13802" s="117"/>
      <c r="P13802" s="81"/>
    </row>
    <row r="13803" spans="6:16">
      <c r="F13803" s="76"/>
      <c r="G13803" s="117"/>
      <c r="I13803" s="81"/>
      <c r="L13803" s="117"/>
      <c r="P13803" s="81"/>
    </row>
    <row r="13804" spans="6:16">
      <c r="F13804" s="76"/>
      <c r="G13804" s="117"/>
      <c r="I13804" s="81"/>
      <c r="L13804" s="117"/>
      <c r="P13804" s="81"/>
    </row>
    <row r="13805" spans="6:16">
      <c r="F13805" s="76"/>
      <c r="G13805" s="117"/>
      <c r="I13805" s="81"/>
      <c r="L13805" s="117"/>
      <c r="P13805" s="81"/>
    </row>
    <row r="13806" spans="6:16">
      <c r="F13806" s="76"/>
      <c r="G13806" s="117"/>
      <c r="I13806" s="81"/>
      <c r="L13806" s="117"/>
      <c r="P13806" s="81"/>
    </row>
    <row r="13807" spans="6:16">
      <c r="F13807" s="76"/>
      <c r="G13807" s="117"/>
      <c r="I13807" s="81"/>
      <c r="L13807" s="117"/>
      <c r="P13807" s="81"/>
    </row>
    <row r="13808" spans="6:16">
      <c r="F13808" s="76"/>
      <c r="G13808" s="117"/>
      <c r="I13808" s="81"/>
      <c r="L13808" s="117"/>
      <c r="P13808" s="81"/>
    </row>
    <row r="13809" spans="6:16">
      <c r="F13809" s="76"/>
      <c r="G13809" s="117"/>
      <c r="I13809" s="81"/>
      <c r="L13809" s="117"/>
      <c r="P13809" s="81"/>
    </row>
    <row r="13810" spans="6:16">
      <c r="F13810" s="76"/>
      <c r="G13810" s="117"/>
      <c r="I13810" s="81"/>
      <c r="L13810" s="117"/>
      <c r="P13810" s="81"/>
    </row>
    <row r="13811" spans="6:16">
      <c r="F13811" s="76"/>
      <c r="G13811" s="117"/>
      <c r="I13811" s="81"/>
      <c r="L13811" s="117"/>
      <c r="P13811" s="81"/>
    </row>
    <row r="13812" spans="6:16">
      <c r="F13812" s="76"/>
      <c r="G13812" s="117"/>
      <c r="I13812" s="81"/>
      <c r="L13812" s="117"/>
      <c r="P13812" s="81"/>
    </row>
    <row r="13813" spans="6:16">
      <c r="F13813" s="76"/>
      <c r="G13813" s="117"/>
      <c r="I13813" s="81"/>
      <c r="L13813" s="117"/>
      <c r="P13813" s="81"/>
    </row>
    <row r="13814" spans="6:16">
      <c r="F13814" s="76"/>
      <c r="G13814" s="117"/>
      <c r="I13814" s="81"/>
      <c r="L13814" s="117"/>
      <c r="P13814" s="81"/>
    </row>
    <row r="13815" spans="6:16">
      <c r="F13815" s="76"/>
      <c r="G13815" s="117"/>
      <c r="I13815" s="81"/>
      <c r="L13815" s="117"/>
      <c r="P13815" s="81"/>
    </row>
    <row r="13816" spans="6:16">
      <c r="F13816" s="76"/>
      <c r="G13816" s="117"/>
      <c r="I13816" s="81"/>
      <c r="L13816" s="117"/>
      <c r="P13816" s="81"/>
    </row>
    <row r="13817" spans="6:16">
      <c r="F13817" s="76"/>
      <c r="G13817" s="117"/>
      <c r="I13817" s="81"/>
      <c r="L13817" s="117"/>
      <c r="P13817" s="81"/>
    </row>
    <row r="13818" spans="6:16">
      <c r="F13818" s="76"/>
      <c r="G13818" s="117"/>
      <c r="I13818" s="81"/>
      <c r="L13818" s="117"/>
      <c r="P13818" s="81"/>
    </row>
    <row r="13819" spans="6:16">
      <c r="F13819" s="76"/>
      <c r="G13819" s="117"/>
      <c r="I13819" s="81"/>
      <c r="L13819" s="117"/>
      <c r="P13819" s="81"/>
    </row>
    <row r="13820" spans="6:16">
      <c r="F13820" s="76"/>
      <c r="G13820" s="117"/>
      <c r="I13820" s="81"/>
      <c r="L13820" s="117"/>
      <c r="P13820" s="81"/>
    </row>
    <row r="13821" spans="6:16">
      <c r="F13821" s="76"/>
      <c r="G13821" s="117"/>
      <c r="I13821" s="81"/>
      <c r="L13821" s="117"/>
      <c r="P13821" s="81"/>
    </row>
    <row r="13822" spans="6:16">
      <c r="F13822" s="76"/>
      <c r="G13822" s="117"/>
      <c r="I13822" s="81"/>
      <c r="L13822" s="117"/>
      <c r="P13822" s="81"/>
    </row>
    <row r="13823" spans="6:16">
      <c r="F13823" s="76"/>
      <c r="G13823" s="117"/>
      <c r="I13823" s="81"/>
      <c r="L13823" s="117"/>
      <c r="P13823" s="81"/>
    </row>
    <row r="13824" spans="6:16">
      <c r="F13824" s="76"/>
      <c r="G13824" s="117"/>
      <c r="I13824" s="81"/>
      <c r="L13824" s="117"/>
      <c r="P13824" s="81"/>
    </row>
    <row r="13825" spans="6:16">
      <c r="F13825" s="76"/>
      <c r="G13825" s="117"/>
      <c r="I13825" s="81"/>
      <c r="L13825" s="117"/>
      <c r="P13825" s="81"/>
    </row>
    <row r="13826" spans="6:16">
      <c r="F13826" s="76"/>
      <c r="G13826" s="117"/>
      <c r="I13826" s="81"/>
      <c r="L13826" s="117"/>
      <c r="P13826" s="81"/>
    </row>
    <row r="13827" spans="6:16">
      <c r="F13827" s="76"/>
      <c r="G13827" s="117"/>
      <c r="I13827" s="81"/>
      <c r="L13827" s="117"/>
      <c r="P13827" s="81"/>
    </row>
    <row r="13828" spans="6:16">
      <c r="F13828" s="76"/>
      <c r="G13828" s="117"/>
      <c r="I13828" s="81"/>
      <c r="L13828" s="117"/>
      <c r="P13828" s="81"/>
    </row>
    <row r="13829" spans="6:16">
      <c r="F13829" s="76"/>
      <c r="G13829" s="117"/>
      <c r="I13829" s="81"/>
      <c r="L13829" s="117"/>
      <c r="P13829" s="81"/>
    </row>
    <row r="13830" spans="6:16">
      <c r="F13830" s="76"/>
      <c r="G13830" s="117"/>
      <c r="I13830" s="81"/>
      <c r="L13830" s="117"/>
      <c r="P13830" s="81"/>
    </row>
    <row r="13831" spans="6:16">
      <c r="F13831" s="76"/>
      <c r="G13831" s="117"/>
      <c r="I13831" s="81"/>
      <c r="L13831" s="117"/>
      <c r="P13831" s="81"/>
    </row>
    <row r="13832" spans="6:16">
      <c r="F13832" s="76"/>
      <c r="G13832" s="117"/>
      <c r="I13832" s="81"/>
      <c r="L13832" s="117"/>
      <c r="P13832" s="81"/>
    </row>
    <row r="13833" spans="6:16">
      <c r="F13833" s="76"/>
      <c r="G13833" s="117"/>
      <c r="I13833" s="81"/>
      <c r="L13833" s="117"/>
      <c r="P13833" s="81"/>
    </row>
    <row r="13834" spans="6:16">
      <c r="F13834" s="76"/>
      <c r="G13834" s="117"/>
      <c r="I13834" s="81"/>
      <c r="L13834" s="117"/>
      <c r="P13834" s="81"/>
    </row>
    <row r="13835" spans="6:16">
      <c r="F13835" s="76"/>
      <c r="G13835" s="117"/>
      <c r="I13835" s="81"/>
      <c r="L13835" s="117"/>
      <c r="P13835" s="81"/>
    </row>
    <row r="13836" spans="6:16">
      <c r="F13836" s="76"/>
      <c r="G13836" s="117"/>
      <c r="I13836" s="81"/>
      <c r="L13836" s="117"/>
      <c r="P13836" s="81"/>
    </row>
    <row r="13837" spans="6:16">
      <c r="F13837" s="76"/>
      <c r="G13837" s="117"/>
      <c r="I13837" s="81"/>
      <c r="L13837" s="117"/>
      <c r="P13837" s="81"/>
    </row>
    <row r="13838" spans="6:16">
      <c r="F13838" s="76"/>
      <c r="G13838" s="117"/>
      <c r="I13838" s="81"/>
      <c r="L13838" s="117"/>
      <c r="P13838" s="81"/>
    </row>
    <row r="13839" spans="6:16">
      <c r="F13839" s="76"/>
      <c r="G13839" s="117"/>
      <c r="I13839" s="81"/>
      <c r="L13839" s="117"/>
      <c r="P13839" s="81"/>
    </row>
    <row r="13840" spans="6:16">
      <c r="F13840" s="76"/>
      <c r="G13840" s="117"/>
      <c r="I13840" s="81"/>
      <c r="L13840" s="117"/>
      <c r="P13840" s="81"/>
    </row>
    <row r="13841" spans="6:16">
      <c r="F13841" s="76"/>
      <c r="G13841" s="117"/>
      <c r="I13841" s="81"/>
      <c r="L13841" s="117"/>
      <c r="P13841" s="81"/>
    </row>
    <row r="13842" spans="6:16">
      <c r="F13842" s="76"/>
      <c r="G13842" s="117"/>
      <c r="I13842" s="81"/>
      <c r="L13842" s="117"/>
      <c r="P13842" s="81"/>
    </row>
    <row r="13843" spans="6:16">
      <c r="F13843" s="76"/>
      <c r="G13843" s="117"/>
      <c r="I13843" s="81"/>
      <c r="L13843" s="117"/>
      <c r="P13843" s="81"/>
    </row>
    <row r="13844" spans="6:16">
      <c r="F13844" s="76"/>
      <c r="G13844" s="117"/>
      <c r="I13844" s="81"/>
      <c r="L13844" s="117"/>
      <c r="P13844" s="81"/>
    </row>
    <row r="13845" spans="6:16">
      <c r="F13845" s="76"/>
      <c r="G13845" s="117"/>
      <c r="I13845" s="81"/>
      <c r="L13845" s="117"/>
      <c r="P13845" s="81"/>
    </row>
    <row r="13846" spans="6:16">
      <c r="F13846" s="76"/>
      <c r="G13846" s="117"/>
      <c r="I13846" s="81"/>
      <c r="L13846" s="117"/>
      <c r="P13846" s="81"/>
    </row>
    <row r="13847" spans="6:16">
      <c r="F13847" s="76"/>
      <c r="G13847" s="117"/>
      <c r="I13847" s="81"/>
      <c r="L13847" s="117"/>
      <c r="P13847" s="81"/>
    </row>
    <row r="13848" spans="6:16">
      <c r="F13848" s="76"/>
      <c r="G13848" s="117"/>
      <c r="I13848" s="81"/>
      <c r="L13848" s="117"/>
      <c r="P13848" s="81"/>
    </row>
    <row r="13849" spans="6:16">
      <c r="F13849" s="76"/>
      <c r="G13849" s="117"/>
      <c r="I13849" s="81"/>
      <c r="L13849" s="117"/>
      <c r="P13849" s="81"/>
    </row>
    <row r="13850" spans="6:16">
      <c r="F13850" s="76"/>
      <c r="G13850" s="117"/>
      <c r="I13850" s="81"/>
      <c r="L13850" s="117"/>
      <c r="P13850" s="81"/>
    </row>
    <row r="13851" spans="6:16">
      <c r="F13851" s="76"/>
      <c r="G13851" s="117"/>
      <c r="I13851" s="81"/>
      <c r="L13851" s="117"/>
      <c r="P13851" s="81"/>
    </row>
    <row r="13852" spans="6:16">
      <c r="F13852" s="76"/>
      <c r="G13852" s="117"/>
      <c r="I13852" s="81"/>
      <c r="L13852" s="117"/>
      <c r="P13852" s="81"/>
    </row>
    <row r="13853" spans="6:16">
      <c r="F13853" s="76"/>
      <c r="G13853" s="117"/>
      <c r="I13853" s="81"/>
      <c r="L13853" s="117"/>
      <c r="P13853" s="81"/>
    </row>
    <row r="13854" spans="6:16">
      <c r="F13854" s="76"/>
      <c r="G13854" s="117"/>
      <c r="I13854" s="81"/>
      <c r="L13854" s="117"/>
      <c r="P13854" s="81"/>
    </row>
    <row r="13855" spans="6:16">
      <c r="F13855" s="76"/>
      <c r="G13855" s="117"/>
      <c r="I13855" s="81"/>
      <c r="L13855" s="117"/>
      <c r="P13855" s="81"/>
    </row>
    <row r="13856" spans="6:16">
      <c r="F13856" s="76"/>
      <c r="G13856" s="117"/>
      <c r="I13856" s="81"/>
      <c r="L13856" s="117"/>
      <c r="P13856" s="81"/>
    </row>
    <row r="13857" spans="6:16">
      <c r="F13857" s="76"/>
      <c r="G13857" s="117"/>
      <c r="I13857" s="81"/>
      <c r="L13857" s="117"/>
      <c r="P13857" s="81"/>
    </row>
    <row r="13858" spans="6:16">
      <c r="F13858" s="76"/>
      <c r="G13858" s="117"/>
      <c r="I13858" s="81"/>
      <c r="L13858" s="117"/>
      <c r="P13858" s="81"/>
    </row>
    <row r="13859" spans="6:16">
      <c r="F13859" s="76"/>
      <c r="G13859" s="117"/>
      <c r="I13859" s="81"/>
      <c r="L13859" s="117"/>
      <c r="P13859" s="81"/>
    </row>
    <row r="13860" spans="6:16">
      <c r="F13860" s="76"/>
      <c r="G13860" s="117"/>
      <c r="I13860" s="81"/>
      <c r="L13860" s="117"/>
      <c r="P13860" s="81"/>
    </row>
    <row r="13861" spans="6:16">
      <c r="F13861" s="76"/>
      <c r="G13861" s="117"/>
      <c r="I13861" s="81"/>
      <c r="L13861" s="117"/>
      <c r="P13861" s="81"/>
    </row>
    <row r="13862" spans="6:16">
      <c r="F13862" s="76"/>
      <c r="G13862" s="117"/>
      <c r="I13862" s="81"/>
      <c r="L13862" s="117"/>
      <c r="P13862" s="81"/>
    </row>
    <row r="13863" spans="6:16">
      <c r="F13863" s="76"/>
      <c r="G13863" s="117"/>
      <c r="I13863" s="81"/>
      <c r="L13863" s="117"/>
      <c r="P13863" s="81"/>
    </row>
    <row r="13864" spans="6:16">
      <c r="F13864" s="76"/>
      <c r="G13864" s="117"/>
      <c r="I13864" s="81"/>
      <c r="L13864" s="117"/>
      <c r="P13864" s="81"/>
    </row>
    <row r="13865" spans="6:16">
      <c r="F13865" s="76"/>
      <c r="G13865" s="117"/>
      <c r="I13865" s="81"/>
      <c r="L13865" s="117"/>
      <c r="P13865" s="81"/>
    </row>
    <row r="13866" spans="6:16">
      <c r="F13866" s="76"/>
      <c r="G13866" s="117"/>
      <c r="I13866" s="81"/>
      <c r="L13866" s="117"/>
      <c r="P13866" s="81"/>
    </row>
    <row r="13867" spans="6:16">
      <c r="F13867" s="76"/>
      <c r="G13867" s="117"/>
      <c r="I13867" s="81"/>
      <c r="L13867" s="117"/>
      <c r="P13867" s="81"/>
    </row>
    <row r="13868" spans="6:16">
      <c r="F13868" s="76"/>
      <c r="G13868" s="117"/>
      <c r="I13868" s="81"/>
      <c r="L13868" s="117"/>
      <c r="P13868" s="81"/>
    </row>
    <row r="13869" spans="6:16">
      <c r="F13869" s="76"/>
      <c r="G13869" s="117"/>
      <c r="I13869" s="81"/>
      <c r="L13869" s="117"/>
      <c r="P13869" s="81"/>
    </row>
    <row r="13870" spans="6:16">
      <c r="F13870" s="76"/>
      <c r="G13870" s="117"/>
      <c r="I13870" s="81"/>
      <c r="L13870" s="117"/>
      <c r="P13870" s="81"/>
    </row>
    <row r="13871" spans="6:16">
      <c r="F13871" s="76"/>
      <c r="G13871" s="117"/>
      <c r="I13871" s="81"/>
      <c r="L13871" s="117"/>
      <c r="P13871" s="81"/>
    </row>
    <row r="13872" spans="6:16">
      <c r="F13872" s="76"/>
      <c r="G13872" s="117"/>
      <c r="I13872" s="81"/>
      <c r="L13872" s="117"/>
      <c r="P13872" s="81"/>
    </row>
    <row r="13873" spans="6:16">
      <c r="F13873" s="76"/>
      <c r="G13873" s="117"/>
      <c r="I13873" s="81"/>
      <c r="L13873" s="117"/>
      <c r="P13873" s="81"/>
    </row>
    <row r="13874" spans="6:16">
      <c r="F13874" s="76"/>
      <c r="G13874" s="117"/>
      <c r="I13874" s="81"/>
      <c r="L13874" s="117"/>
      <c r="P13874" s="81"/>
    </row>
    <row r="13875" spans="6:16">
      <c r="F13875" s="76"/>
      <c r="G13875" s="117"/>
      <c r="I13875" s="81"/>
      <c r="L13875" s="117"/>
      <c r="P13875" s="81"/>
    </row>
    <row r="13876" spans="6:16">
      <c r="F13876" s="76"/>
      <c r="G13876" s="117"/>
      <c r="I13876" s="81"/>
      <c r="L13876" s="117"/>
      <c r="P13876" s="81"/>
    </row>
    <row r="13877" spans="6:16">
      <c r="F13877" s="76"/>
      <c r="G13877" s="117"/>
      <c r="I13877" s="81"/>
      <c r="L13877" s="117"/>
      <c r="P13877" s="81"/>
    </row>
    <row r="13878" spans="6:16">
      <c r="F13878" s="76"/>
      <c r="G13878" s="117"/>
      <c r="I13878" s="81"/>
      <c r="L13878" s="117"/>
      <c r="P13878" s="81"/>
    </row>
    <row r="13879" spans="6:16">
      <c r="F13879" s="76"/>
      <c r="G13879" s="117"/>
      <c r="I13879" s="81"/>
      <c r="L13879" s="117"/>
      <c r="P13879" s="81"/>
    </row>
    <row r="13880" spans="6:16">
      <c r="F13880" s="76"/>
      <c r="G13880" s="117"/>
      <c r="I13880" s="81"/>
      <c r="L13880" s="117"/>
      <c r="P13880" s="81"/>
    </row>
    <row r="13881" spans="6:16">
      <c r="F13881" s="76"/>
      <c r="G13881" s="117"/>
      <c r="I13881" s="81"/>
      <c r="L13881" s="117"/>
      <c r="P13881" s="81"/>
    </row>
    <row r="13882" spans="6:16">
      <c r="F13882" s="76"/>
      <c r="G13882" s="117"/>
      <c r="I13882" s="81"/>
      <c r="L13882" s="117"/>
      <c r="P13882" s="81"/>
    </row>
    <row r="13883" spans="6:16">
      <c r="F13883" s="76"/>
      <c r="G13883" s="117"/>
      <c r="I13883" s="81"/>
      <c r="L13883" s="117"/>
      <c r="P13883" s="81"/>
    </row>
    <row r="13884" spans="6:16">
      <c r="F13884" s="76"/>
      <c r="G13884" s="117"/>
      <c r="I13884" s="81"/>
      <c r="L13884" s="117"/>
      <c r="P13884" s="81"/>
    </row>
    <row r="13885" spans="6:16">
      <c r="F13885" s="76"/>
      <c r="G13885" s="117"/>
      <c r="I13885" s="81"/>
      <c r="L13885" s="117"/>
      <c r="P13885" s="81"/>
    </row>
    <row r="13886" spans="6:16">
      <c r="F13886" s="76"/>
      <c r="G13886" s="117"/>
      <c r="I13886" s="81"/>
      <c r="L13886" s="117"/>
      <c r="P13886" s="81"/>
    </row>
    <row r="13887" spans="6:16">
      <c r="F13887" s="76"/>
      <c r="G13887" s="117"/>
      <c r="I13887" s="81"/>
      <c r="L13887" s="117"/>
      <c r="P13887" s="81"/>
    </row>
    <row r="13888" spans="6:16">
      <c r="F13888" s="76"/>
      <c r="G13888" s="117"/>
      <c r="I13888" s="81"/>
      <c r="L13888" s="117"/>
      <c r="P13888" s="81"/>
    </row>
    <row r="13889" spans="6:16">
      <c r="F13889" s="76"/>
      <c r="G13889" s="117"/>
      <c r="I13889" s="81"/>
      <c r="L13889" s="117"/>
      <c r="P13889" s="81"/>
    </row>
    <row r="13890" spans="6:16">
      <c r="F13890" s="76"/>
      <c r="G13890" s="117"/>
      <c r="I13890" s="81"/>
      <c r="L13890" s="117"/>
      <c r="P13890" s="81"/>
    </row>
    <row r="13891" spans="6:16">
      <c r="F13891" s="76"/>
      <c r="G13891" s="117"/>
      <c r="I13891" s="81"/>
      <c r="L13891" s="117"/>
      <c r="P13891" s="81"/>
    </row>
    <row r="13892" spans="6:16">
      <c r="F13892" s="76"/>
      <c r="G13892" s="117"/>
      <c r="I13892" s="81"/>
      <c r="L13892" s="117"/>
      <c r="P13892" s="81"/>
    </row>
    <row r="13893" spans="6:16">
      <c r="F13893" s="76"/>
      <c r="G13893" s="117"/>
      <c r="I13893" s="81"/>
      <c r="L13893" s="117"/>
      <c r="P13893" s="81"/>
    </row>
    <row r="13894" spans="6:16">
      <c r="F13894" s="76"/>
      <c r="G13894" s="117"/>
      <c r="I13894" s="81"/>
      <c r="L13894" s="117"/>
      <c r="P13894" s="81"/>
    </row>
    <row r="13895" spans="6:16">
      <c r="F13895" s="76"/>
      <c r="G13895" s="117"/>
      <c r="I13895" s="81"/>
      <c r="L13895" s="117"/>
      <c r="P13895" s="81"/>
    </row>
    <row r="13896" spans="6:16">
      <c r="F13896" s="76"/>
      <c r="G13896" s="117"/>
      <c r="I13896" s="81"/>
      <c r="L13896" s="117"/>
      <c r="P13896" s="81"/>
    </row>
    <row r="13897" spans="6:16">
      <c r="F13897" s="76"/>
      <c r="G13897" s="117"/>
      <c r="I13897" s="81"/>
      <c r="L13897" s="117"/>
      <c r="P13897" s="81"/>
    </row>
    <row r="13898" spans="6:16">
      <c r="F13898" s="76"/>
      <c r="G13898" s="117"/>
      <c r="I13898" s="81"/>
      <c r="L13898" s="117"/>
      <c r="P13898" s="81"/>
    </row>
    <row r="13899" spans="6:16">
      <c r="F13899" s="76"/>
      <c r="G13899" s="117"/>
      <c r="I13899" s="81"/>
      <c r="L13899" s="117"/>
      <c r="P13899" s="81"/>
    </row>
    <row r="13900" spans="6:16">
      <c r="F13900" s="76"/>
      <c r="G13900" s="117"/>
      <c r="I13900" s="81"/>
      <c r="L13900" s="117"/>
      <c r="P13900" s="81"/>
    </row>
    <row r="13901" spans="6:16">
      <c r="F13901" s="76"/>
      <c r="G13901" s="117"/>
      <c r="I13901" s="81"/>
      <c r="L13901" s="117"/>
      <c r="P13901" s="81"/>
    </row>
    <row r="13902" spans="6:16">
      <c r="F13902" s="76"/>
      <c r="G13902" s="117"/>
      <c r="I13902" s="81"/>
      <c r="L13902" s="117"/>
      <c r="P13902" s="81"/>
    </row>
    <row r="13903" spans="6:16">
      <c r="F13903" s="76"/>
      <c r="G13903" s="117"/>
      <c r="I13903" s="81"/>
      <c r="L13903" s="117"/>
      <c r="P13903" s="81"/>
    </row>
    <row r="13904" spans="6:16">
      <c r="F13904" s="76"/>
      <c r="G13904" s="117"/>
      <c r="I13904" s="81"/>
      <c r="L13904" s="117"/>
      <c r="P13904" s="81"/>
    </row>
    <row r="13905" spans="6:16">
      <c r="F13905" s="76"/>
      <c r="G13905" s="117"/>
      <c r="I13905" s="81"/>
      <c r="L13905" s="117"/>
      <c r="P13905" s="81"/>
    </row>
    <row r="13906" spans="6:16">
      <c r="F13906" s="76"/>
      <c r="G13906" s="117"/>
      <c r="I13906" s="81"/>
      <c r="L13906" s="117"/>
      <c r="P13906" s="81"/>
    </row>
    <row r="13907" spans="6:16">
      <c r="F13907" s="76"/>
      <c r="G13907" s="117"/>
      <c r="I13907" s="81"/>
      <c r="L13907" s="117"/>
      <c r="P13907" s="81"/>
    </row>
    <row r="13908" spans="6:16">
      <c r="F13908" s="76"/>
      <c r="G13908" s="117"/>
      <c r="I13908" s="81"/>
      <c r="L13908" s="117"/>
      <c r="P13908" s="81"/>
    </row>
    <row r="13909" spans="6:16">
      <c r="F13909" s="76"/>
      <c r="G13909" s="117"/>
      <c r="I13909" s="81"/>
      <c r="L13909" s="117"/>
      <c r="P13909" s="81"/>
    </row>
    <row r="13910" spans="6:16">
      <c r="F13910" s="76"/>
      <c r="G13910" s="117"/>
      <c r="I13910" s="81"/>
      <c r="L13910" s="117"/>
      <c r="P13910" s="81"/>
    </row>
    <row r="13911" spans="6:16">
      <c r="F13911" s="76"/>
      <c r="G13911" s="117"/>
      <c r="I13911" s="81"/>
      <c r="L13911" s="117"/>
      <c r="P13911" s="81"/>
    </row>
    <row r="13912" spans="6:16">
      <c r="F13912" s="76"/>
      <c r="G13912" s="117"/>
      <c r="I13912" s="81"/>
      <c r="L13912" s="117"/>
      <c r="P13912" s="81"/>
    </row>
    <row r="13913" spans="6:16">
      <c r="F13913" s="76"/>
      <c r="G13913" s="117"/>
      <c r="I13913" s="81"/>
      <c r="L13913" s="117"/>
      <c r="P13913" s="81"/>
    </row>
    <row r="13914" spans="6:16">
      <c r="F13914" s="76"/>
      <c r="G13914" s="117"/>
      <c r="I13914" s="81"/>
      <c r="L13914" s="117"/>
      <c r="P13914" s="81"/>
    </row>
    <row r="13915" spans="6:16">
      <c r="F13915" s="76"/>
      <c r="G13915" s="117"/>
      <c r="I13915" s="81"/>
      <c r="L13915" s="117"/>
      <c r="P13915" s="81"/>
    </row>
    <row r="13916" spans="6:16">
      <c r="F13916" s="76"/>
      <c r="G13916" s="117"/>
      <c r="I13916" s="81"/>
      <c r="L13916" s="117"/>
      <c r="P13916" s="81"/>
    </row>
    <row r="13917" spans="6:16">
      <c r="F13917" s="76"/>
      <c r="G13917" s="117"/>
      <c r="I13917" s="81"/>
      <c r="L13917" s="117"/>
      <c r="P13917" s="81"/>
    </row>
    <row r="13918" spans="6:16">
      <c r="F13918" s="76"/>
      <c r="G13918" s="117"/>
      <c r="I13918" s="81"/>
      <c r="L13918" s="117"/>
      <c r="P13918" s="81"/>
    </row>
    <row r="13919" spans="6:16">
      <c r="F13919" s="76"/>
      <c r="G13919" s="117"/>
      <c r="I13919" s="81"/>
      <c r="L13919" s="117"/>
      <c r="P13919" s="81"/>
    </row>
    <row r="13920" spans="6:16">
      <c r="F13920" s="76"/>
      <c r="G13920" s="117"/>
      <c r="I13920" s="81"/>
      <c r="L13920" s="117"/>
      <c r="P13920" s="81"/>
    </row>
    <row r="13921" spans="6:16">
      <c r="F13921" s="76"/>
      <c r="G13921" s="117"/>
      <c r="I13921" s="81"/>
      <c r="L13921" s="117"/>
      <c r="P13921" s="81"/>
    </row>
    <row r="13922" spans="6:16">
      <c r="F13922" s="76"/>
      <c r="G13922" s="117"/>
      <c r="I13922" s="81"/>
      <c r="L13922" s="117"/>
      <c r="P13922" s="81"/>
    </row>
    <row r="13923" spans="6:16">
      <c r="F13923" s="76"/>
      <c r="G13923" s="117"/>
      <c r="I13923" s="81"/>
      <c r="L13923" s="117"/>
      <c r="P13923" s="81"/>
    </row>
    <row r="13924" spans="6:16">
      <c r="F13924" s="76"/>
      <c r="G13924" s="117"/>
      <c r="I13924" s="81"/>
      <c r="L13924" s="117"/>
      <c r="P13924" s="81"/>
    </row>
    <row r="13925" spans="6:16">
      <c r="F13925" s="76"/>
      <c r="G13925" s="117"/>
      <c r="I13925" s="81"/>
      <c r="L13925" s="117"/>
      <c r="P13925" s="81"/>
    </row>
    <row r="13926" spans="6:16">
      <c r="F13926" s="76"/>
      <c r="G13926" s="117"/>
      <c r="I13926" s="81"/>
      <c r="L13926" s="117"/>
      <c r="P13926" s="81"/>
    </row>
    <row r="13927" spans="6:16">
      <c r="F13927" s="76"/>
      <c r="G13927" s="117"/>
      <c r="I13927" s="81"/>
      <c r="L13927" s="117"/>
      <c r="P13927" s="81"/>
    </row>
    <row r="13928" spans="6:16">
      <c r="F13928" s="76"/>
      <c r="G13928" s="117"/>
      <c r="I13928" s="81"/>
      <c r="L13928" s="117"/>
      <c r="P13928" s="81"/>
    </row>
    <row r="13929" spans="6:16">
      <c r="F13929" s="76"/>
      <c r="G13929" s="117"/>
      <c r="I13929" s="81"/>
      <c r="L13929" s="117"/>
      <c r="P13929" s="81"/>
    </row>
    <row r="13930" spans="6:16">
      <c r="F13930" s="76"/>
      <c r="G13930" s="117"/>
      <c r="I13930" s="81"/>
      <c r="L13930" s="117"/>
      <c r="P13930" s="81"/>
    </row>
    <row r="13931" spans="6:16">
      <c r="F13931" s="76"/>
      <c r="G13931" s="117"/>
      <c r="I13931" s="81"/>
      <c r="L13931" s="117"/>
      <c r="P13931" s="81"/>
    </row>
    <row r="13932" spans="6:16">
      <c r="F13932" s="76"/>
      <c r="G13932" s="117"/>
      <c r="I13932" s="81"/>
      <c r="L13932" s="117"/>
      <c r="P13932" s="81"/>
    </row>
    <row r="13933" spans="6:16">
      <c r="F13933" s="76"/>
      <c r="G13933" s="117"/>
      <c r="I13933" s="81"/>
      <c r="L13933" s="117"/>
      <c r="P13933" s="81"/>
    </row>
    <row r="13934" spans="6:16">
      <c r="F13934" s="76"/>
      <c r="G13934" s="117"/>
      <c r="I13934" s="81"/>
      <c r="L13934" s="117"/>
      <c r="P13934" s="81"/>
    </row>
    <row r="13935" spans="6:16">
      <c r="F13935" s="76"/>
      <c r="G13935" s="117"/>
      <c r="I13935" s="81"/>
      <c r="L13935" s="117"/>
      <c r="P13935" s="81"/>
    </row>
    <row r="13936" spans="6:16">
      <c r="F13936" s="76"/>
      <c r="G13936" s="117"/>
      <c r="I13936" s="81"/>
      <c r="L13936" s="117"/>
      <c r="P13936" s="81"/>
    </row>
    <row r="13937" spans="6:16">
      <c r="F13937" s="76"/>
      <c r="G13937" s="117"/>
      <c r="I13937" s="81"/>
      <c r="L13937" s="117"/>
      <c r="P13937" s="81"/>
    </row>
    <row r="13938" spans="6:16">
      <c r="F13938" s="76"/>
      <c r="G13938" s="117"/>
      <c r="I13938" s="81"/>
      <c r="L13938" s="117"/>
      <c r="P13938" s="81"/>
    </row>
    <row r="13939" spans="6:16">
      <c r="F13939" s="76"/>
      <c r="G13939" s="117"/>
      <c r="I13939" s="81"/>
      <c r="L13939" s="117"/>
      <c r="P13939" s="81"/>
    </row>
    <row r="13940" spans="6:16">
      <c r="F13940" s="76"/>
      <c r="G13940" s="117"/>
      <c r="I13940" s="81"/>
      <c r="L13940" s="117"/>
      <c r="P13940" s="81"/>
    </row>
    <row r="13941" spans="6:16">
      <c r="F13941" s="76"/>
      <c r="G13941" s="117"/>
      <c r="I13941" s="81"/>
      <c r="L13941" s="117"/>
      <c r="P13941" s="81"/>
    </row>
    <row r="13942" spans="6:16">
      <c r="F13942" s="76"/>
      <c r="G13942" s="117"/>
      <c r="I13942" s="81"/>
      <c r="L13942" s="117"/>
      <c r="P13942" s="81"/>
    </row>
    <row r="13943" spans="6:16">
      <c r="F13943" s="76"/>
      <c r="G13943" s="117"/>
      <c r="I13943" s="81"/>
      <c r="L13943" s="117"/>
      <c r="P13943" s="81"/>
    </row>
    <row r="13944" spans="6:16">
      <c r="F13944" s="76"/>
      <c r="G13944" s="117"/>
      <c r="I13944" s="81"/>
      <c r="L13944" s="117"/>
      <c r="P13944" s="81"/>
    </row>
    <row r="13945" spans="6:16">
      <c r="F13945" s="76"/>
      <c r="G13945" s="117"/>
      <c r="I13945" s="81"/>
      <c r="L13945" s="117"/>
      <c r="P13945" s="81"/>
    </row>
    <row r="13946" spans="6:16">
      <c r="F13946" s="76"/>
      <c r="G13946" s="117"/>
      <c r="I13946" s="81"/>
      <c r="L13946" s="117"/>
      <c r="P13946" s="81"/>
    </row>
    <row r="13947" spans="6:16">
      <c r="F13947" s="76"/>
      <c r="G13947" s="117"/>
      <c r="I13947" s="81"/>
      <c r="L13947" s="117"/>
      <c r="P13947" s="81"/>
    </row>
    <row r="13948" spans="6:16">
      <c r="F13948" s="76"/>
      <c r="G13948" s="117"/>
      <c r="I13948" s="81"/>
      <c r="L13948" s="117"/>
      <c r="P13948" s="81"/>
    </row>
    <row r="13949" spans="6:16">
      <c r="F13949" s="76"/>
      <c r="G13949" s="117"/>
      <c r="I13949" s="81"/>
      <c r="L13949" s="117"/>
      <c r="P13949" s="81"/>
    </row>
    <row r="13950" spans="6:16">
      <c r="F13950" s="76"/>
      <c r="G13950" s="117"/>
      <c r="I13950" s="81"/>
      <c r="L13950" s="117"/>
      <c r="P13950" s="81"/>
    </row>
    <row r="13951" spans="6:16">
      <c r="F13951" s="76"/>
      <c r="G13951" s="117"/>
      <c r="I13951" s="81"/>
      <c r="L13951" s="117"/>
      <c r="P13951" s="81"/>
    </row>
    <row r="13952" spans="6:16">
      <c r="F13952" s="76"/>
      <c r="G13952" s="117"/>
      <c r="I13952" s="81"/>
      <c r="L13952" s="117"/>
      <c r="P13952" s="81"/>
    </row>
    <row r="13953" spans="6:16">
      <c r="F13953" s="76"/>
      <c r="G13953" s="117"/>
      <c r="I13953" s="81"/>
      <c r="L13953" s="117"/>
      <c r="P13953" s="81"/>
    </row>
    <row r="13954" spans="6:16">
      <c r="F13954" s="76"/>
      <c r="G13954" s="117"/>
      <c r="I13954" s="81"/>
      <c r="L13954" s="117"/>
      <c r="P13954" s="81"/>
    </row>
    <row r="13955" spans="6:16">
      <c r="F13955" s="76"/>
      <c r="G13955" s="117"/>
      <c r="I13955" s="81"/>
      <c r="L13955" s="117"/>
      <c r="P13955" s="81"/>
    </row>
    <row r="13956" spans="6:16">
      <c r="F13956" s="76"/>
      <c r="G13956" s="117"/>
      <c r="I13956" s="81"/>
      <c r="L13956" s="117"/>
      <c r="P13956" s="81"/>
    </row>
    <row r="13957" spans="6:16">
      <c r="F13957" s="76"/>
      <c r="G13957" s="117"/>
      <c r="I13957" s="81"/>
      <c r="L13957" s="117"/>
      <c r="P13957" s="81"/>
    </row>
    <row r="13958" spans="6:16">
      <c r="F13958" s="76"/>
      <c r="G13958" s="117"/>
      <c r="I13958" s="81"/>
      <c r="L13958" s="117"/>
      <c r="P13958" s="81"/>
    </row>
    <row r="13959" spans="6:16">
      <c r="F13959" s="76"/>
      <c r="G13959" s="117"/>
      <c r="I13959" s="81"/>
      <c r="L13959" s="117"/>
      <c r="P13959" s="81"/>
    </row>
    <row r="13960" spans="6:16">
      <c r="F13960" s="76"/>
      <c r="G13960" s="117"/>
      <c r="I13960" s="81"/>
      <c r="L13960" s="117"/>
      <c r="P13960" s="81"/>
    </row>
    <row r="13961" spans="6:16">
      <c r="F13961" s="76"/>
      <c r="G13961" s="117"/>
      <c r="I13961" s="81"/>
      <c r="L13961" s="117"/>
      <c r="P13961" s="81"/>
    </row>
    <row r="13962" spans="6:16">
      <c r="F13962" s="76"/>
      <c r="G13962" s="117"/>
      <c r="I13962" s="81"/>
      <c r="L13962" s="117"/>
      <c r="P13962" s="81"/>
    </row>
    <row r="13963" spans="6:16">
      <c r="F13963" s="76"/>
      <c r="G13963" s="117"/>
      <c r="I13963" s="81"/>
      <c r="L13963" s="117"/>
      <c r="P13963" s="81"/>
    </row>
    <row r="13964" spans="6:16">
      <c r="F13964" s="76"/>
      <c r="G13964" s="117"/>
      <c r="I13964" s="81"/>
      <c r="L13964" s="117"/>
      <c r="P13964" s="81"/>
    </row>
    <row r="13965" spans="6:16">
      <c r="F13965" s="76"/>
      <c r="G13965" s="117"/>
      <c r="I13965" s="81"/>
      <c r="L13965" s="117"/>
      <c r="P13965" s="81"/>
    </row>
    <row r="13966" spans="6:16">
      <c r="F13966" s="76"/>
      <c r="G13966" s="117"/>
      <c r="I13966" s="81"/>
      <c r="L13966" s="117"/>
      <c r="P13966" s="81"/>
    </row>
    <row r="13967" spans="6:16">
      <c r="F13967" s="76"/>
      <c r="G13967" s="117"/>
      <c r="I13967" s="81"/>
      <c r="L13967" s="117"/>
      <c r="P13967" s="81"/>
    </row>
    <row r="13968" spans="6:16">
      <c r="F13968" s="76"/>
      <c r="G13968" s="117"/>
      <c r="I13968" s="81"/>
      <c r="L13968" s="117"/>
      <c r="P13968" s="81"/>
    </row>
    <row r="13969" spans="6:16">
      <c r="F13969" s="76"/>
      <c r="G13969" s="117"/>
      <c r="I13969" s="81"/>
      <c r="L13969" s="117"/>
      <c r="P13969" s="81"/>
    </row>
    <row r="13970" spans="6:16">
      <c r="F13970" s="76"/>
      <c r="G13970" s="117"/>
      <c r="I13970" s="81"/>
      <c r="L13970" s="117"/>
      <c r="P13970" s="81"/>
    </row>
    <row r="13971" spans="6:16">
      <c r="F13971" s="76"/>
      <c r="G13971" s="117"/>
      <c r="I13971" s="81"/>
      <c r="L13971" s="117"/>
      <c r="P13971" s="81"/>
    </row>
    <row r="13972" spans="6:16">
      <c r="F13972" s="76"/>
      <c r="G13972" s="117"/>
      <c r="I13972" s="81"/>
      <c r="L13972" s="117"/>
      <c r="P13972" s="81"/>
    </row>
    <row r="13973" spans="6:16">
      <c r="F13973" s="76"/>
      <c r="G13973" s="117"/>
      <c r="I13973" s="81"/>
      <c r="L13973" s="117"/>
      <c r="P13973" s="81"/>
    </row>
    <row r="13974" spans="6:16">
      <c r="F13974" s="76"/>
      <c r="G13974" s="117"/>
      <c r="I13974" s="81"/>
      <c r="L13974" s="117"/>
      <c r="P13974" s="81"/>
    </row>
    <row r="13975" spans="6:16">
      <c r="F13975" s="76"/>
      <c r="G13975" s="117"/>
      <c r="I13975" s="81"/>
      <c r="L13975" s="117"/>
      <c r="P13975" s="81"/>
    </row>
    <row r="13976" spans="6:16">
      <c r="F13976" s="76"/>
      <c r="G13976" s="117"/>
      <c r="I13976" s="81"/>
      <c r="L13976" s="117"/>
      <c r="P13976" s="81"/>
    </row>
    <row r="13977" spans="6:16">
      <c r="F13977" s="76"/>
      <c r="G13977" s="117"/>
      <c r="I13977" s="81"/>
      <c r="L13977" s="117"/>
      <c r="P13977" s="81"/>
    </row>
    <row r="13978" spans="6:16">
      <c r="F13978" s="76"/>
      <c r="G13978" s="117"/>
      <c r="I13978" s="81"/>
      <c r="L13978" s="117"/>
      <c r="P13978" s="81"/>
    </row>
    <row r="13979" spans="6:16">
      <c r="F13979" s="76"/>
      <c r="G13979" s="117"/>
      <c r="I13979" s="81"/>
      <c r="L13979" s="117"/>
      <c r="P13979" s="81"/>
    </row>
    <row r="13980" spans="6:16">
      <c r="F13980" s="76"/>
      <c r="G13980" s="117"/>
      <c r="I13980" s="81"/>
      <c r="L13980" s="117"/>
      <c r="P13980" s="81"/>
    </row>
    <row r="13981" spans="6:16">
      <c r="F13981" s="76"/>
      <c r="G13981" s="117"/>
      <c r="I13981" s="81"/>
      <c r="L13981" s="117"/>
      <c r="P13981" s="81"/>
    </row>
    <row r="13982" spans="6:16">
      <c r="F13982" s="76"/>
      <c r="G13982" s="117"/>
      <c r="I13982" s="81"/>
      <c r="L13982" s="117"/>
      <c r="P13982" s="81"/>
    </row>
    <row r="13983" spans="6:16">
      <c r="F13983" s="76"/>
      <c r="G13983" s="117"/>
      <c r="I13983" s="81"/>
      <c r="L13983" s="117"/>
      <c r="P13983" s="81"/>
    </row>
    <row r="13984" spans="6:16">
      <c r="F13984" s="76"/>
      <c r="G13984" s="117"/>
      <c r="I13984" s="81"/>
      <c r="L13984" s="117"/>
      <c r="P13984" s="81"/>
    </row>
    <row r="13985" spans="6:16">
      <c r="F13985" s="76"/>
      <c r="G13985" s="117"/>
      <c r="I13985" s="81"/>
      <c r="L13985" s="117"/>
      <c r="P13985" s="81"/>
    </row>
    <row r="13986" spans="6:16">
      <c r="F13986" s="76"/>
      <c r="G13986" s="117"/>
      <c r="I13986" s="81"/>
      <c r="L13986" s="117"/>
      <c r="P13986" s="81"/>
    </row>
    <row r="13987" spans="6:16">
      <c r="F13987" s="76"/>
      <c r="G13987" s="117"/>
      <c r="I13987" s="81"/>
      <c r="L13987" s="117"/>
      <c r="P13987" s="81"/>
    </row>
    <row r="13988" spans="6:16">
      <c r="F13988" s="76"/>
      <c r="G13988" s="117"/>
      <c r="I13988" s="81"/>
      <c r="L13988" s="117"/>
      <c r="P13988" s="81"/>
    </row>
    <row r="13989" spans="6:16">
      <c r="F13989" s="76"/>
      <c r="G13989" s="117"/>
      <c r="I13989" s="81"/>
      <c r="L13989" s="117"/>
      <c r="P13989" s="81"/>
    </row>
    <row r="13990" spans="6:16">
      <c r="F13990" s="76"/>
      <c r="G13990" s="117"/>
      <c r="I13990" s="81"/>
      <c r="L13990" s="117"/>
      <c r="P13990" s="81"/>
    </row>
    <row r="13991" spans="6:16">
      <c r="F13991" s="76"/>
      <c r="G13991" s="117"/>
      <c r="I13991" s="81"/>
      <c r="L13991" s="117"/>
      <c r="P13991" s="81"/>
    </row>
    <row r="13992" spans="6:16">
      <c r="F13992" s="76"/>
      <c r="G13992" s="117"/>
      <c r="I13992" s="81"/>
      <c r="L13992" s="117"/>
      <c r="P13992" s="81"/>
    </row>
    <row r="13993" spans="6:16">
      <c r="F13993" s="76"/>
      <c r="G13993" s="117"/>
      <c r="I13993" s="81"/>
      <c r="L13993" s="117"/>
      <c r="P13993" s="81"/>
    </row>
    <row r="13994" spans="6:16">
      <c r="F13994" s="76"/>
      <c r="G13994" s="117"/>
      <c r="I13994" s="81"/>
      <c r="L13994" s="117"/>
      <c r="P13994" s="81"/>
    </row>
    <row r="13995" spans="6:16">
      <c r="F13995" s="76"/>
      <c r="G13995" s="117"/>
      <c r="I13995" s="81"/>
      <c r="L13995" s="117"/>
      <c r="P13995" s="81"/>
    </row>
    <row r="13996" spans="6:16">
      <c r="F13996" s="76"/>
      <c r="G13996" s="117"/>
      <c r="I13996" s="81"/>
      <c r="L13996" s="117"/>
      <c r="P13996" s="81"/>
    </row>
    <row r="13997" spans="6:16">
      <c r="F13997" s="76"/>
      <c r="G13997" s="117"/>
      <c r="I13997" s="81"/>
      <c r="L13997" s="117"/>
      <c r="P13997" s="81"/>
    </row>
    <row r="13998" spans="6:16">
      <c r="F13998" s="76"/>
      <c r="G13998" s="117"/>
      <c r="I13998" s="81"/>
      <c r="L13998" s="117"/>
      <c r="P13998" s="81"/>
    </row>
    <row r="13999" spans="6:16">
      <c r="F13999" s="76"/>
      <c r="G13999" s="117"/>
      <c r="I13999" s="81"/>
      <c r="L13999" s="117"/>
      <c r="P13999" s="81"/>
    </row>
    <row r="14000" spans="6:16">
      <c r="F14000" s="76"/>
      <c r="G14000" s="117"/>
      <c r="I14000" s="81"/>
      <c r="L14000" s="117"/>
      <c r="P14000" s="81"/>
    </row>
    <row r="14001" spans="6:16">
      <c r="F14001" s="76"/>
      <c r="G14001" s="117"/>
      <c r="I14001" s="81"/>
      <c r="L14001" s="117"/>
      <c r="P14001" s="81"/>
    </row>
    <row r="14002" spans="6:16">
      <c r="F14002" s="76"/>
      <c r="G14002" s="117"/>
      <c r="I14002" s="81"/>
      <c r="L14002" s="117"/>
      <c r="P14002" s="81"/>
    </row>
    <row r="14003" spans="6:16">
      <c r="F14003" s="76"/>
      <c r="G14003" s="117"/>
      <c r="I14003" s="81"/>
      <c r="L14003" s="117"/>
      <c r="P14003" s="81"/>
    </row>
    <row r="14004" spans="6:16">
      <c r="F14004" s="76"/>
      <c r="G14004" s="117"/>
      <c r="I14004" s="81"/>
      <c r="L14004" s="117"/>
      <c r="P14004" s="81"/>
    </row>
    <row r="14005" spans="6:16">
      <c r="F14005" s="76"/>
      <c r="G14005" s="117"/>
      <c r="I14005" s="81"/>
      <c r="L14005" s="117"/>
      <c r="P14005" s="81"/>
    </row>
    <row r="14006" spans="6:16">
      <c r="F14006" s="76"/>
      <c r="G14006" s="117"/>
      <c r="I14006" s="81"/>
      <c r="L14006" s="117"/>
      <c r="P14006" s="81"/>
    </row>
    <row r="14007" spans="6:16">
      <c r="F14007" s="76"/>
      <c r="G14007" s="117"/>
      <c r="I14007" s="81"/>
      <c r="L14007" s="117"/>
      <c r="P14007" s="81"/>
    </row>
    <row r="14008" spans="6:16">
      <c r="F14008" s="76"/>
      <c r="G14008" s="117"/>
      <c r="I14008" s="81"/>
      <c r="L14008" s="117"/>
      <c r="P14008" s="81"/>
    </row>
    <row r="14009" spans="6:16">
      <c r="F14009" s="76"/>
      <c r="G14009" s="117"/>
      <c r="I14009" s="81"/>
      <c r="L14009" s="117"/>
      <c r="P14009" s="81"/>
    </row>
    <row r="14010" spans="6:16">
      <c r="F14010" s="76"/>
      <c r="G14010" s="117"/>
      <c r="I14010" s="81"/>
      <c r="L14010" s="117"/>
      <c r="P14010" s="81"/>
    </row>
    <row r="14011" spans="6:16">
      <c r="F14011" s="76"/>
      <c r="G14011" s="117"/>
      <c r="I14011" s="81"/>
      <c r="L14011" s="117"/>
      <c r="P14011" s="81"/>
    </row>
    <row r="14012" spans="6:16">
      <c r="F14012" s="76"/>
      <c r="G14012" s="117"/>
      <c r="I14012" s="81"/>
      <c r="L14012" s="117"/>
      <c r="P14012" s="81"/>
    </row>
    <row r="14013" spans="6:16">
      <c r="F14013" s="76"/>
      <c r="G14013" s="117"/>
      <c r="I14013" s="81"/>
      <c r="L14013" s="117"/>
      <c r="P14013" s="81"/>
    </row>
    <row r="14014" spans="6:16">
      <c r="F14014" s="76"/>
      <c r="G14014" s="117"/>
      <c r="I14014" s="81"/>
      <c r="L14014" s="117"/>
      <c r="P14014" s="81"/>
    </row>
    <row r="14015" spans="6:16">
      <c r="F14015" s="76"/>
      <c r="G14015" s="117"/>
      <c r="I14015" s="81"/>
      <c r="L14015" s="117"/>
      <c r="P14015" s="81"/>
    </row>
    <row r="14016" spans="6:16">
      <c r="F14016" s="76"/>
      <c r="G14016" s="117"/>
      <c r="I14016" s="81"/>
      <c r="L14016" s="117"/>
      <c r="P14016" s="81"/>
    </row>
    <row r="14017" spans="6:16">
      <c r="F14017" s="76"/>
      <c r="G14017" s="117"/>
      <c r="I14017" s="81"/>
      <c r="L14017" s="117"/>
      <c r="P14017" s="81"/>
    </row>
    <row r="14018" spans="6:16">
      <c r="F14018" s="76"/>
      <c r="G14018" s="117"/>
      <c r="I14018" s="81"/>
      <c r="L14018" s="117"/>
      <c r="P14018" s="81"/>
    </row>
    <row r="14019" spans="6:16">
      <c r="F14019" s="76"/>
      <c r="G14019" s="117"/>
      <c r="I14019" s="81"/>
      <c r="L14019" s="117"/>
      <c r="P14019" s="81"/>
    </row>
    <row r="14020" spans="6:16">
      <c r="F14020" s="76"/>
      <c r="G14020" s="117"/>
      <c r="I14020" s="81"/>
      <c r="L14020" s="117"/>
      <c r="P14020" s="81"/>
    </row>
    <row r="14021" spans="6:16">
      <c r="F14021" s="76"/>
      <c r="G14021" s="117"/>
      <c r="I14021" s="81"/>
      <c r="L14021" s="117"/>
      <c r="P14021" s="81"/>
    </row>
    <row r="14022" spans="6:16">
      <c r="F14022" s="76"/>
      <c r="G14022" s="117"/>
      <c r="I14022" s="81"/>
      <c r="L14022" s="117"/>
      <c r="P14022" s="81"/>
    </row>
    <row r="14023" spans="6:16">
      <c r="F14023" s="76"/>
      <c r="G14023" s="117"/>
      <c r="I14023" s="81"/>
      <c r="L14023" s="117"/>
      <c r="P14023" s="81"/>
    </row>
    <row r="14024" spans="6:16">
      <c r="F14024" s="76"/>
      <c r="G14024" s="117"/>
      <c r="I14024" s="81"/>
      <c r="L14024" s="117"/>
      <c r="P14024" s="81"/>
    </row>
    <row r="14025" spans="6:16">
      <c r="F14025" s="76"/>
      <c r="G14025" s="117"/>
      <c r="I14025" s="81"/>
      <c r="L14025" s="117"/>
      <c r="P14025" s="81"/>
    </row>
    <row r="14026" spans="6:16">
      <c r="F14026" s="76"/>
      <c r="G14026" s="117"/>
      <c r="I14026" s="81"/>
      <c r="L14026" s="117"/>
      <c r="P14026" s="81"/>
    </row>
    <row r="14027" spans="6:16">
      <c r="F14027" s="76"/>
      <c r="G14027" s="117"/>
      <c r="I14027" s="81"/>
      <c r="L14027" s="117"/>
      <c r="P14027" s="81"/>
    </row>
    <row r="14028" spans="6:16">
      <c r="F14028" s="76"/>
      <c r="G14028" s="117"/>
      <c r="I14028" s="81"/>
      <c r="L14028" s="117"/>
      <c r="P14028" s="81"/>
    </row>
    <row r="14029" spans="6:16">
      <c r="F14029" s="76"/>
      <c r="G14029" s="117"/>
      <c r="I14029" s="81"/>
      <c r="L14029" s="117"/>
      <c r="P14029" s="81"/>
    </row>
    <row r="14030" spans="6:16">
      <c r="F14030" s="76"/>
      <c r="G14030" s="117"/>
      <c r="I14030" s="81"/>
      <c r="L14030" s="117"/>
      <c r="P14030" s="81"/>
    </row>
    <row r="14031" spans="6:16">
      <c r="F14031" s="76"/>
      <c r="G14031" s="117"/>
      <c r="I14031" s="81"/>
      <c r="L14031" s="117"/>
      <c r="P14031" s="81"/>
    </row>
    <row r="14032" spans="6:16">
      <c r="F14032" s="76"/>
      <c r="G14032" s="117"/>
      <c r="I14032" s="81"/>
      <c r="L14032" s="117"/>
      <c r="P14032" s="81"/>
    </row>
    <row r="14033" spans="6:16">
      <c r="F14033" s="76"/>
      <c r="G14033" s="117"/>
      <c r="I14033" s="81"/>
      <c r="L14033" s="117"/>
      <c r="P14033" s="81"/>
    </row>
    <row r="14034" spans="6:16">
      <c r="F14034" s="76"/>
      <c r="G14034" s="117"/>
      <c r="I14034" s="81"/>
      <c r="L14034" s="117"/>
      <c r="P14034" s="81"/>
    </row>
    <row r="14035" spans="6:16">
      <c r="F14035" s="76"/>
      <c r="G14035" s="117"/>
      <c r="I14035" s="81"/>
      <c r="L14035" s="117"/>
      <c r="P14035" s="81"/>
    </row>
    <row r="14036" spans="6:16">
      <c r="F14036" s="76"/>
      <c r="G14036" s="117"/>
      <c r="I14036" s="81"/>
      <c r="L14036" s="117"/>
      <c r="P14036" s="81"/>
    </row>
    <row r="14037" spans="6:16">
      <c r="F14037" s="76"/>
      <c r="G14037" s="117"/>
      <c r="I14037" s="81"/>
      <c r="L14037" s="117"/>
      <c r="P14037" s="81"/>
    </row>
    <row r="14038" spans="6:16">
      <c r="F14038" s="76"/>
      <c r="G14038" s="117"/>
      <c r="I14038" s="81"/>
      <c r="L14038" s="117"/>
      <c r="P14038" s="81"/>
    </row>
    <row r="14039" spans="6:16">
      <c r="F14039" s="76"/>
      <c r="G14039" s="117"/>
      <c r="I14039" s="81"/>
      <c r="L14039" s="117"/>
      <c r="P14039" s="81"/>
    </row>
    <row r="14040" spans="6:16">
      <c r="F14040" s="76"/>
      <c r="G14040" s="117"/>
      <c r="I14040" s="81"/>
      <c r="L14040" s="117"/>
      <c r="P14040" s="81"/>
    </row>
    <row r="14041" spans="6:16">
      <c r="F14041" s="76"/>
      <c r="G14041" s="117"/>
      <c r="I14041" s="81"/>
      <c r="L14041" s="117"/>
      <c r="P14041" s="81"/>
    </row>
    <row r="14042" spans="6:16">
      <c r="F14042" s="76"/>
      <c r="G14042" s="117"/>
      <c r="I14042" s="81"/>
      <c r="L14042" s="117"/>
      <c r="P14042" s="81"/>
    </row>
    <row r="14043" spans="6:16">
      <c r="F14043" s="76"/>
      <c r="G14043" s="117"/>
      <c r="I14043" s="81"/>
      <c r="L14043" s="117"/>
      <c r="P14043" s="81"/>
    </row>
    <row r="14044" spans="6:16">
      <c r="F14044" s="76"/>
      <c r="G14044" s="117"/>
      <c r="I14044" s="81"/>
      <c r="L14044" s="117"/>
      <c r="P14044" s="81"/>
    </row>
    <row r="14045" spans="6:16">
      <c r="F14045" s="76"/>
      <c r="G14045" s="117"/>
      <c r="I14045" s="81"/>
      <c r="L14045" s="117"/>
      <c r="P14045" s="81"/>
    </row>
    <row r="14046" spans="6:16">
      <c r="F14046" s="76"/>
      <c r="G14046" s="117"/>
      <c r="I14046" s="81"/>
      <c r="L14046" s="117"/>
      <c r="P14046" s="81"/>
    </row>
    <row r="14047" spans="6:16">
      <c r="F14047" s="76"/>
      <c r="G14047" s="117"/>
      <c r="I14047" s="81"/>
      <c r="L14047" s="117"/>
      <c r="P14047" s="81"/>
    </row>
    <row r="14048" spans="6:16">
      <c r="F14048" s="76"/>
      <c r="G14048" s="117"/>
      <c r="I14048" s="81"/>
      <c r="L14048" s="117"/>
      <c r="P14048" s="81"/>
    </row>
    <row r="14049" spans="6:16">
      <c r="F14049" s="76"/>
      <c r="G14049" s="117"/>
      <c r="I14049" s="81"/>
      <c r="L14049" s="117"/>
      <c r="P14049" s="81"/>
    </row>
    <row r="14050" spans="6:16">
      <c r="F14050" s="76"/>
      <c r="G14050" s="117"/>
      <c r="I14050" s="81"/>
      <c r="L14050" s="117"/>
      <c r="P14050" s="81"/>
    </row>
    <row r="14051" spans="6:16">
      <c r="F14051" s="76"/>
      <c r="G14051" s="117"/>
      <c r="I14051" s="81"/>
      <c r="L14051" s="117"/>
      <c r="P14051" s="81"/>
    </row>
    <row r="14052" spans="6:16">
      <c r="F14052" s="76"/>
      <c r="G14052" s="117"/>
      <c r="I14052" s="81"/>
      <c r="L14052" s="117"/>
      <c r="P14052" s="81"/>
    </row>
    <row r="14053" spans="6:16">
      <c r="F14053" s="76"/>
      <c r="G14053" s="117"/>
      <c r="I14053" s="81"/>
      <c r="L14053" s="117"/>
      <c r="P14053" s="81"/>
    </row>
    <row r="14054" spans="6:16">
      <c r="F14054" s="76"/>
      <c r="G14054" s="117"/>
      <c r="I14054" s="81"/>
      <c r="L14054" s="117"/>
      <c r="P14054" s="81"/>
    </row>
    <row r="14055" spans="6:16">
      <c r="F14055" s="76"/>
      <c r="G14055" s="117"/>
      <c r="I14055" s="81"/>
      <c r="L14055" s="117"/>
      <c r="P14055" s="81"/>
    </row>
    <row r="14056" spans="6:16">
      <c r="F14056" s="76"/>
      <c r="G14056" s="117"/>
      <c r="I14056" s="81"/>
      <c r="L14056" s="117"/>
      <c r="P14056" s="81"/>
    </row>
    <row r="14057" spans="6:16">
      <c r="F14057" s="76"/>
      <c r="G14057" s="117"/>
      <c r="I14057" s="81"/>
      <c r="L14057" s="117"/>
      <c r="P14057" s="81"/>
    </row>
    <row r="14058" spans="6:16">
      <c r="F14058" s="76"/>
      <c r="G14058" s="117"/>
      <c r="I14058" s="81"/>
      <c r="L14058" s="117"/>
      <c r="P14058" s="81"/>
    </row>
    <row r="14059" spans="6:16">
      <c r="F14059" s="76"/>
      <c r="G14059" s="117"/>
      <c r="I14059" s="81"/>
      <c r="L14059" s="117"/>
      <c r="P14059" s="81"/>
    </row>
    <row r="14060" spans="6:16">
      <c r="F14060" s="76"/>
      <c r="G14060" s="117"/>
      <c r="I14060" s="81"/>
      <c r="L14060" s="117"/>
      <c r="P14060" s="81"/>
    </row>
    <row r="14061" spans="6:16">
      <c r="F14061" s="76"/>
      <c r="G14061" s="117"/>
      <c r="I14061" s="81"/>
      <c r="L14061" s="117"/>
      <c r="P14061" s="81"/>
    </row>
    <row r="14062" spans="6:16">
      <c r="F14062" s="76"/>
      <c r="G14062" s="117"/>
      <c r="I14062" s="81"/>
      <c r="L14062" s="117"/>
      <c r="P14062" s="81"/>
    </row>
    <row r="14063" spans="6:16">
      <c r="F14063" s="76"/>
      <c r="G14063" s="117"/>
      <c r="I14063" s="81"/>
      <c r="L14063" s="117"/>
      <c r="P14063" s="81"/>
    </row>
    <row r="14064" spans="6:16">
      <c r="F14064" s="76"/>
      <c r="G14064" s="117"/>
      <c r="I14064" s="81"/>
      <c r="L14064" s="117"/>
      <c r="P14064" s="81"/>
    </row>
    <row r="14065" spans="6:16">
      <c r="F14065" s="76"/>
      <c r="G14065" s="117"/>
      <c r="I14065" s="81"/>
      <c r="L14065" s="117"/>
      <c r="P14065" s="81"/>
    </row>
    <row r="14066" spans="6:16">
      <c r="F14066" s="76"/>
      <c r="G14066" s="117"/>
      <c r="I14066" s="81"/>
      <c r="L14066" s="117"/>
      <c r="P14066" s="81"/>
    </row>
    <row r="14067" spans="6:16">
      <c r="F14067" s="76"/>
      <c r="G14067" s="117"/>
      <c r="I14067" s="81"/>
      <c r="L14067" s="117"/>
      <c r="P14067" s="81"/>
    </row>
    <row r="14068" spans="6:16">
      <c r="F14068" s="76"/>
      <c r="G14068" s="117"/>
      <c r="I14068" s="81"/>
      <c r="L14068" s="117"/>
      <c r="P14068" s="81"/>
    </row>
    <row r="14069" spans="6:16">
      <c r="F14069" s="76"/>
      <c r="G14069" s="117"/>
      <c r="I14069" s="81"/>
      <c r="L14069" s="117"/>
      <c r="P14069" s="81"/>
    </row>
    <row r="14070" spans="6:16">
      <c r="F14070" s="76"/>
      <c r="G14070" s="117"/>
      <c r="I14070" s="81"/>
      <c r="L14070" s="117"/>
      <c r="P14070" s="81"/>
    </row>
    <row r="14071" spans="6:16">
      <c r="F14071" s="76"/>
      <c r="G14071" s="117"/>
      <c r="I14071" s="81"/>
      <c r="L14071" s="117"/>
      <c r="P14071" s="81"/>
    </row>
    <row r="14072" spans="6:16">
      <c r="F14072" s="76"/>
      <c r="G14072" s="117"/>
      <c r="I14072" s="81"/>
      <c r="L14072" s="117"/>
      <c r="P14072" s="81"/>
    </row>
    <row r="14073" spans="6:16">
      <c r="F14073" s="76"/>
      <c r="G14073" s="117"/>
      <c r="I14073" s="81"/>
      <c r="L14073" s="117"/>
      <c r="P14073" s="81"/>
    </row>
    <row r="14074" spans="6:16">
      <c r="F14074" s="76"/>
      <c r="G14074" s="117"/>
      <c r="I14074" s="81"/>
      <c r="L14074" s="117"/>
      <c r="P14074" s="81"/>
    </row>
    <row r="14075" spans="6:16">
      <c r="F14075" s="76"/>
      <c r="G14075" s="117"/>
      <c r="I14075" s="81"/>
      <c r="L14075" s="117"/>
      <c r="P14075" s="81"/>
    </row>
    <row r="14076" spans="6:16">
      <c r="F14076" s="76"/>
      <c r="G14076" s="117"/>
      <c r="I14076" s="81"/>
      <c r="L14076" s="117"/>
      <c r="P14076" s="81"/>
    </row>
    <row r="14077" spans="6:16">
      <c r="F14077" s="76"/>
      <c r="G14077" s="117"/>
      <c r="I14077" s="81"/>
      <c r="L14077" s="117"/>
      <c r="P14077" s="81"/>
    </row>
    <row r="14078" spans="6:16">
      <c r="F14078" s="76"/>
      <c r="G14078" s="117"/>
      <c r="I14078" s="81"/>
      <c r="L14078" s="117"/>
      <c r="P14078" s="81"/>
    </row>
    <row r="14079" spans="6:16">
      <c r="F14079" s="76"/>
      <c r="G14079" s="117"/>
      <c r="I14079" s="81"/>
      <c r="L14079" s="117"/>
      <c r="P14079" s="81"/>
    </row>
    <row r="14080" spans="6:16">
      <c r="F14080" s="76"/>
      <c r="G14080" s="117"/>
      <c r="I14080" s="81"/>
      <c r="L14080" s="117"/>
      <c r="P14080" s="81"/>
    </row>
    <row r="14081" spans="6:16">
      <c r="F14081" s="76"/>
      <c r="G14081" s="117"/>
      <c r="I14081" s="81"/>
      <c r="L14081" s="117"/>
      <c r="P14081" s="81"/>
    </row>
    <row r="14082" spans="6:16">
      <c r="F14082" s="76"/>
      <c r="G14082" s="117"/>
      <c r="I14082" s="81"/>
      <c r="L14082" s="117"/>
      <c r="P14082" s="81"/>
    </row>
    <row r="14083" spans="6:16">
      <c r="F14083" s="76"/>
      <c r="G14083" s="117"/>
      <c r="I14083" s="81"/>
      <c r="L14083" s="117"/>
      <c r="P14083" s="81"/>
    </row>
    <row r="14084" spans="6:16">
      <c r="F14084" s="76"/>
      <c r="G14084" s="117"/>
      <c r="I14084" s="81"/>
      <c r="L14084" s="117"/>
      <c r="P14084" s="81"/>
    </row>
    <row r="14085" spans="6:16">
      <c r="F14085" s="76"/>
      <c r="G14085" s="117"/>
      <c r="I14085" s="81"/>
      <c r="L14085" s="117"/>
      <c r="P14085" s="81"/>
    </row>
    <row r="14086" spans="6:16">
      <c r="F14086" s="76"/>
      <c r="G14086" s="117"/>
      <c r="I14086" s="81"/>
      <c r="L14086" s="117"/>
      <c r="P14086" s="81"/>
    </row>
    <row r="14087" spans="6:16">
      <c r="F14087" s="76"/>
      <c r="G14087" s="117"/>
      <c r="I14087" s="81"/>
      <c r="L14087" s="117"/>
      <c r="P14087" s="81"/>
    </row>
    <row r="14088" spans="6:16">
      <c r="F14088" s="76"/>
      <c r="G14088" s="117"/>
      <c r="I14088" s="81"/>
      <c r="L14088" s="117"/>
      <c r="P14088" s="81"/>
    </row>
    <row r="14089" spans="6:16">
      <c r="F14089" s="76"/>
      <c r="G14089" s="117"/>
      <c r="I14089" s="81"/>
      <c r="L14089" s="117"/>
      <c r="P14089" s="81"/>
    </row>
    <row r="14090" spans="6:16">
      <c r="F14090" s="76"/>
      <c r="G14090" s="117"/>
      <c r="I14090" s="81"/>
      <c r="L14090" s="117"/>
      <c r="P14090" s="81"/>
    </row>
    <row r="14091" spans="6:16">
      <c r="F14091" s="76"/>
      <c r="G14091" s="117"/>
      <c r="I14091" s="81"/>
      <c r="L14091" s="117"/>
      <c r="P14091" s="81"/>
    </row>
    <row r="14092" spans="6:16">
      <c r="F14092" s="76"/>
      <c r="G14092" s="117"/>
      <c r="I14092" s="81"/>
      <c r="L14092" s="117"/>
      <c r="P14092" s="81"/>
    </row>
    <row r="14093" spans="6:16">
      <c r="F14093" s="76"/>
      <c r="G14093" s="117"/>
      <c r="I14093" s="81"/>
      <c r="L14093" s="117"/>
      <c r="P14093" s="81"/>
    </row>
    <row r="14094" spans="6:16">
      <c r="F14094" s="76"/>
      <c r="G14094" s="117"/>
      <c r="I14094" s="81"/>
      <c r="L14094" s="117"/>
      <c r="P14094" s="81"/>
    </row>
    <row r="14095" spans="6:16">
      <c r="F14095" s="76"/>
      <c r="G14095" s="117"/>
      <c r="I14095" s="81"/>
      <c r="L14095" s="117"/>
      <c r="P14095" s="81"/>
    </row>
    <row r="14096" spans="6:16">
      <c r="F14096" s="76"/>
      <c r="G14096" s="117"/>
      <c r="I14096" s="81"/>
      <c r="L14096" s="117"/>
      <c r="P14096" s="81"/>
    </row>
    <row r="14097" spans="6:16">
      <c r="F14097" s="76"/>
      <c r="G14097" s="117"/>
      <c r="I14097" s="81"/>
      <c r="L14097" s="117"/>
      <c r="P14097" s="81"/>
    </row>
    <row r="14098" spans="6:16">
      <c r="F14098" s="76"/>
      <c r="G14098" s="117"/>
      <c r="I14098" s="81"/>
      <c r="L14098" s="117"/>
      <c r="P14098" s="81"/>
    </row>
    <row r="14099" spans="6:16">
      <c r="F14099" s="76"/>
      <c r="G14099" s="117"/>
      <c r="I14099" s="81"/>
      <c r="L14099" s="117"/>
      <c r="P14099" s="81"/>
    </row>
    <row r="14100" spans="6:16">
      <c r="F14100" s="76"/>
      <c r="G14100" s="117"/>
      <c r="I14100" s="81"/>
      <c r="L14100" s="117"/>
      <c r="P14100" s="81"/>
    </row>
    <row r="14101" spans="6:16">
      <c r="F14101" s="76"/>
      <c r="G14101" s="117"/>
      <c r="I14101" s="81"/>
      <c r="L14101" s="117"/>
      <c r="P14101" s="81"/>
    </row>
    <row r="14102" spans="6:16">
      <c r="F14102" s="76"/>
      <c r="G14102" s="117"/>
      <c r="I14102" s="81"/>
      <c r="L14102" s="117"/>
      <c r="P14102" s="81"/>
    </row>
    <row r="14103" spans="6:16">
      <c r="F14103" s="76"/>
      <c r="G14103" s="117"/>
      <c r="I14103" s="81"/>
      <c r="L14103" s="117"/>
      <c r="P14103" s="81"/>
    </row>
    <row r="14104" spans="6:16">
      <c r="F14104" s="76"/>
      <c r="G14104" s="117"/>
      <c r="I14104" s="81"/>
      <c r="L14104" s="117"/>
      <c r="P14104" s="81"/>
    </row>
    <row r="14105" spans="6:16">
      <c r="F14105" s="76"/>
      <c r="G14105" s="117"/>
      <c r="I14105" s="81"/>
      <c r="L14105" s="117"/>
      <c r="P14105" s="81"/>
    </row>
    <row r="14106" spans="6:16">
      <c r="F14106" s="76"/>
      <c r="G14106" s="117"/>
      <c r="I14106" s="81"/>
      <c r="L14106" s="117"/>
      <c r="P14106" s="81"/>
    </row>
    <row r="14107" spans="6:16">
      <c r="F14107" s="76"/>
      <c r="G14107" s="117"/>
      <c r="I14107" s="81"/>
      <c r="L14107" s="117"/>
      <c r="P14107" s="81"/>
    </row>
    <row r="14108" spans="6:16">
      <c r="F14108" s="76"/>
      <c r="G14108" s="117"/>
      <c r="I14108" s="81"/>
      <c r="L14108" s="117"/>
      <c r="P14108" s="81"/>
    </row>
    <row r="14109" spans="6:16">
      <c r="F14109" s="76"/>
      <c r="G14109" s="117"/>
      <c r="I14109" s="81"/>
      <c r="L14109" s="117"/>
      <c r="P14109" s="81"/>
    </row>
    <row r="14110" spans="6:16">
      <c r="F14110" s="76"/>
      <c r="G14110" s="117"/>
      <c r="I14110" s="81"/>
      <c r="L14110" s="117"/>
      <c r="P14110" s="81"/>
    </row>
    <row r="14111" spans="6:16">
      <c r="F14111" s="76"/>
      <c r="G14111" s="117"/>
      <c r="I14111" s="81"/>
      <c r="L14111" s="117"/>
      <c r="P14111" s="81"/>
    </row>
    <row r="14112" spans="6:16">
      <c r="F14112" s="76"/>
      <c r="G14112" s="117"/>
      <c r="I14112" s="81"/>
      <c r="L14112" s="117"/>
      <c r="P14112" s="81"/>
    </row>
    <row r="14113" spans="6:16">
      <c r="F14113" s="76"/>
      <c r="G14113" s="117"/>
      <c r="I14113" s="81"/>
      <c r="L14113" s="117"/>
      <c r="P14113" s="81"/>
    </row>
    <row r="14114" spans="6:16">
      <c r="F14114" s="76"/>
      <c r="G14114" s="117"/>
      <c r="I14114" s="81"/>
      <c r="L14114" s="117"/>
      <c r="P14114" s="81"/>
    </row>
    <row r="14115" spans="6:16">
      <c r="F14115" s="76"/>
      <c r="G14115" s="117"/>
      <c r="I14115" s="81"/>
      <c r="L14115" s="117"/>
      <c r="P14115" s="81"/>
    </row>
    <row r="14116" spans="6:16">
      <c r="F14116" s="76"/>
      <c r="G14116" s="117"/>
      <c r="I14116" s="81"/>
      <c r="L14116" s="117"/>
      <c r="P14116" s="81"/>
    </row>
    <row r="14117" spans="6:16">
      <c r="F14117" s="76"/>
      <c r="G14117" s="117"/>
      <c r="I14117" s="81"/>
      <c r="L14117" s="117"/>
      <c r="P14117" s="81"/>
    </row>
    <row r="14118" spans="6:16">
      <c r="F14118" s="76"/>
      <c r="G14118" s="117"/>
      <c r="I14118" s="81"/>
      <c r="L14118" s="117"/>
      <c r="P14118" s="81"/>
    </row>
    <row r="14119" spans="6:16">
      <c r="F14119" s="76"/>
      <c r="G14119" s="117"/>
      <c r="I14119" s="81"/>
      <c r="L14119" s="117"/>
      <c r="P14119" s="81"/>
    </row>
    <row r="14120" spans="6:16">
      <c r="F14120" s="76"/>
      <c r="G14120" s="117"/>
      <c r="I14120" s="81"/>
      <c r="L14120" s="117"/>
      <c r="P14120" s="81"/>
    </row>
    <row r="14121" spans="6:16">
      <c r="F14121" s="76"/>
      <c r="G14121" s="117"/>
      <c r="I14121" s="81"/>
      <c r="L14121" s="117"/>
      <c r="P14121" s="81"/>
    </row>
    <row r="14122" spans="6:16">
      <c r="F14122" s="76"/>
      <c r="G14122" s="117"/>
      <c r="I14122" s="81"/>
      <c r="L14122" s="117"/>
      <c r="P14122" s="81"/>
    </row>
    <row r="14123" spans="6:16">
      <c r="F14123" s="76"/>
      <c r="G14123" s="117"/>
      <c r="I14123" s="81"/>
      <c r="L14123" s="117"/>
      <c r="P14123" s="81"/>
    </row>
    <row r="14124" spans="6:16">
      <c r="F14124" s="76"/>
      <c r="G14124" s="117"/>
      <c r="I14124" s="81"/>
      <c r="L14124" s="117"/>
      <c r="P14124" s="81"/>
    </row>
    <row r="14125" spans="6:16">
      <c r="F14125" s="76"/>
      <c r="G14125" s="117"/>
      <c r="I14125" s="81"/>
      <c r="L14125" s="117"/>
      <c r="P14125" s="81"/>
    </row>
    <row r="14126" spans="6:16">
      <c r="F14126" s="76"/>
      <c r="G14126" s="117"/>
      <c r="I14126" s="81"/>
      <c r="L14126" s="117"/>
      <c r="P14126" s="81"/>
    </row>
    <row r="14127" spans="6:16">
      <c r="F14127" s="76"/>
      <c r="G14127" s="117"/>
      <c r="I14127" s="81"/>
      <c r="L14127" s="117"/>
      <c r="P14127" s="81"/>
    </row>
    <row r="14128" spans="6:16">
      <c r="F14128" s="76"/>
      <c r="G14128" s="117"/>
      <c r="I14128" s="81"/>
      <c r="L14128" s="117"/>
      <c r="P14128" s="81"/>
    </row>
    <row r="14129" spans="6:16">
      <c r="F14129" s="76"/>
      <c r="G14129" s="117"/>
      <c r="I14129" s="81"/>
      <c r="L14129" s="117"/>
      <c r="P14129" s="81"/>
    </row>
    <row r="14130" spans="6:16">
      <c r="F14130" s="76"/>
      <c r="G14130" s="117"/>
      <c r="I14130" s="81"/>
      <c r="L14130" s="117"/>
      <c r="P14130" s="81"/>
    </row>
    <row r="14131" spans="6:16">
      <c r="F14131" s="76"/>
      <c r="G14131" s="117"/>
      <c r="I14131" s="81"/>
      <c r="L14131" s="117"/>
      <c r="P14131" s="81"/>
    </row>
    <row r="14132" spans="6:16">
      <c r="F14132" s="76"/>
      <c r="G14132" s="117"/>
      <c r="I14132" s="81"/>
      <c r="L14132" s="117"/>
      <c r="P14132" s="81"/>
    </row>
    <row r="14133" spans="6:16">
      <c r="F14133" s="76"/>
      <c r="G14133" s="117"/>
      <c r="I14133" s="81"/>
      <c r="L14133" s="117"/>
      <c r="P14133" s="81"/>
    </row>
    <row r="14134" spans="6:16">
      <c r="F14134" s="76"/>
      <c r="G14134" s="117"/>
      <c r="I14134" s="81"/>
      <c r="L14134" s="117"/>
      <c r="P14134" s="81"/>
    </row>
    <row r="14135" spans="6:16">
      <c r="F14135" s="76"/>
      <c r="G14135" s="117"/>
      <c r="I14135" s="81"/>
      <c r="L14135" s="117"/>
      <c r="P14135" s="81"/>
    </row>
    <row r="14136" spans="6:16">
      <c r="F14136" s="76"/>
      <c r="G14136" s="117"/>
      <c r="I14136" s="81"/>
      <c r="L14136" s="117"/>
      <c r="P14136" s="81"/>
    </row>
    <row r="14137" spans="6:16">
      <c r="F14137" s="76"/>
      <c r="G14137" s="117"/>
      <c r="I14137" s="81"/>
      <c r="L14137" s="117"/>
      <c r="P14137" s="81"/>
    </row>
    <row r="14138" spans="6:16">
      <c r="F14138" s="76"/>
      <c r="G14138" s="117"/>
      <c r="I14138" s="81"/>
      <c r="L14138" s="117"/>
      <c r="P14138" s="81"/>
    </row>
    <row r="14139" spans="6:16">
      <c r="F14139" s="76"/>
      <c r="G14139" s="117"/>
      <c r="I14139" s="81"/>
      <c r="L14139" s="117"/>
      <c r="P14139" s="81"/>
    </row>
    <row r="14140" spans="6:16">
      <c r="F14140" s="76"/>
      <c r="G14140" s="117"/>
      <c r="I14140" s="81"/>
      <c r="L14140" s="117"/>
      <c r="P14140" s="81"/>
    </row>
    <row r="14141" spans="6:16">
      <c r="F14141" s="76"/>
      <c r="G14141" s="117"/>
      <c r="I14141" s="81"/>
      <c r="L14141" s="117"/>
      <c r="P14141" s="81"/>
    </row>
    <row r="14142" spans="6:16">
      <c r="F14142" s="76"/>
      <c r="G14142" s="117"/>
      <c r="I14142" s="81"/>
      <c r="L14142" s="117"/>
      <c r="P14142" s="81"/>
    </row>
    <row r="14143" spans="6:16">
      <c r="F14143" s="76"/>
      <c r="G14143" s="117"/>
      <c r="I14143" s="81"/>
      <c r="L14143" s="117"/>
      <c r="P14143" s="81"/>
    </row>
    <row r="14144" spans="6:16">
      <c r="F14144" s="76"/>
      <c r="G14144" s="117"/>
      <c r="I14144" s="81"/>
      <c r="L14144" s="117"/>
      <c r="P14144" s="81"/>
    </row>
    <row r="14145" spans="6:16">
      <c r="F14145" s="76"/>
      <c r="G14145" s="117"/>
      <c r="I14145" s="81"/>
      <c r="L14145" s="117"/>
      <c r="P14145" s="81"/>
    </row>
    <row r="14146" spans="6:16">
      <c r="F14146" s="76"/>
      <c r="G14146" s="117"/>
      <c r="I14146" s="81"/>
      <c r="L14146" s="117"/>
      <c r="P14146" s="81"/>
    </row>
    <row r="14147" spans="6:16">
      <c r="F14147" s="76"/>
      <c r="G14147" s="117"/>
      <c r="I14147" s="81"/>
      <c r="L14147" s="117"/>
      <c r="P14147" s="81"/>
    </row>
    <row r="14148" spans="6:16">
      <c r="F14148" s="76"/>
      <c r="G14148" s="117"/>
      <c r="I14148" s="81"/>
      <c r="L14148" s="117"/>
      <c r="P14148" s="81"/>
    </row>
    <row r="14149" spans="6:16">
      <c r="F14149" s="76"/>
      <c r="G14149" s="117"/>
      <c r="I14149" s="81"/>
      <c r="L14149" s="117"/>
      <c r="P14149" s="81"/>
    </row>
    <row r="14150" spans="6:16">
      <c r="F14150" s="76"/>
      <c r="G14150" s="117"/>
      <c r="I14150" s="81"/>
      <c r="L14150" s="117"/>
      <c r="P14150" s="81"/>
    </row>
    <row r="14151" spans="6:16">
      <c r="F14151" s="76"/>
      <c r="G14151" s="117"/>
      <c r="I14151" s="81"/>
      <c r="L14151" s="117"/>
      <c r="P14151" s="81"/>
    </row>
    <row r="14152" spans="6:16">
      <c r="F14152" s="76"/>
      <c r="G14152" s="117"/>
      <c r="I14152" s="81"/>
      <c r="L14152" s="117"/>
      <c r="P14152" s="81"/>
    </row>
    <row r="14153" spans="6:16">
      <c r="F14153" s="76"/>
      <c r="G14153" s="117"/>
      <c r="I14153" s="81"/>
      <c r="L14153" s="117"/>
      <c r="P14153" s="81"/>
    </row>
    <row r="14154" spans="6:16">
      <c r="F14154" s="76"/>
      <c r="G14154" s="117"/>
      <c r="I14154" s="81"/>
      <c r="L14154" s="117"/>
      <c r="P14154" s="81"/>
    </row>
    <row r="14155" spans="6:16">
      <c r="F14155" s="76"/>
      <c r="G14155" s="117"/>
      <c r="I14155" s="81"/>
      <c r="L14155" s="117"/>
      <c r="P14155" s="81"/>
    </row>
    <row r="14156" spans="6:16">
      <c r="F14156" s="76"/>
      <c r="G14156" s="117"/>
      <c r="I14156" s="81"/>
      <c r="L14156" s="117"/>
      <c r="P14156" s="81"/>
    </row>
    <row r="14157" spans="6:16">
      <c r="F14157" s="76"/>
      <c r="G14157" s="117"/>
      <c r="I14157" s="81"/>
      <c r="L14157" s="117"/>
      <c r="P14157" s="81"/>
    </row>
    <row r="14158" spans="6:16">
      <c r="F14158" s="76"/>
      <c r="G14158" s="117"/>
      <c r="I14158" s="81"/>
      <c r="L14158" s="117"/>
      <c r="P14158" s="81"/>
    </row>
    <row r="14159" spans="6:16">
      <c r="F14159" s="76"/>
      <c r="G14159" s="117"/>
      <c r="I14159" s="81"/>
      <c r="L14159" s="117"/>
      <c r="P14159" s="81"/>
    </row>
    <row r="14160" spans="6:16">
      <c r="F14160" s="76"/>
      <c r="G14160" s="117"/>
      <c r="I14160" s="81"/>
      <c r="L14160" s="117"/>
      <c r="P14160" s="81"/>
    </row>
    <row r="14161" spans="6:16">
      <c r="F14161" s="76"/>
      <c r="G14161" s="117"/>
      <c r="I14161" s="81"/>
      <c r="L14161" s="117"/>
      <c r="P14161" s="81"/>
    </row>
    <row r="14162" spans="6:16">
      <c r="F14162" s="76"/>
      <c r="G14162" s="117"/>
      <c r="I14162" s="81"/>
      <c r="L14162" s="117"/>
      <c r="P14162" s="81"/>
    </row>
    <row r="14163" spans="6:16">
      <c r="F14163" s="76"/>
      <c r="G14163" s="117"/>
      <c r="I14163" s="81"/>
      <c r="L14163" s="117"/>
      <c r="P14163" s="81"/>
    </row>
    <row r="14164" spans="6:16">
      <c r="F14164" s="76"/>
      <c r="G14164" s="117"/>
      <c r="I14164" s="81"/>
      <c r="L14164" s="117"/>
      <c r="P14164" s="81"/>
    </row>
    <row r="14165" spans="6:16">
      <c r="F14165" s="76"/>
      <c r="G14165" s="117"/>
      <c r="I14165" s="81"/>
      <c r="L14165" s="117"/>
      <c r="P14165" s="81"/>
    </row>
    <row r="14166" spans="6:16">
      <c r="F14166" s="76"/>
      <c r="G14166" s="117"/>
      <c r="I14166" s="81"/>
      <c r="L14166" s="117"/>
      <c r="P14166" s="81"/>
    </row>
    <row r="14167" spans="6:16">
      <c r="F14167" s="76"/>
      <c r="G14167" s="117"/>
      <c r="I14167" s="81"/>
      <c r="L14167" s="117"/>
      <c r="P14167" s="81"/>
    </row>
    <row r="14168" spans="6:16">
      <c r="F14168" s="76"/>
      <c r="G14168" s="117"/>
      <c r="I14168" s="81"/>
      <c r="L14168" s="117"/>
      <c r="P14168" s="81"/>
    </row>
    <row r="14169" spans="6:16">
      <c r="F14169" s="76"/>
      <c r="G14169" s="117"/>
      <c r="I14169" s="81"/>
      <c r="L14169" s="117"/>
      <c r="P14169" s="81"/>
    </row>
    <row r="14170" spans="6:16">
      <c r="F14170" s="76"/>
      <c r="G14170" s="117"/>
      <c r="I14170" s="81"/>
      <c r="L14170" s="117"/>
      <c r="P14170" s="81"/>
    </row>
    <row r="14171" spans="6:16">
      <c r="F14171" s="76"/>
      <c r="G14171" s="117"/>
      <c r="I14171" s="81"/>
      <c r="L14171" s="117"/>
      <c r="P14171" s="81"/>
    </row>
    <row r="14172" spans="6:16">
      <c r="F14172" s="76"/>
      <c r="G14172" s="117"/>
      <c r="I14172" s="81"/>
      <c r="L14172" s="117"/>
      <c r="P14172" s="81"/>
    </row>
    <row r="14173" spans="6:16">
      <c r="F14173" s="76"/>
      <c r="G14173" s="117"/>
      <c r="I14173" s="81"/>
      <c r="L14173" s="117"/>
      <c r="P14173" s="81"/>
    </row>
    <row r="14174" spans="6:16">
      <c r="F14174" s="76"/>
      <c r="G14174" s="117"/>
      <c r="I14174" s="81"/>
      <c r="L14174" s="117"/>
      <c r="P14174" s="81"/>
    </row>
    <row r="14175" spans="6:16">
      <c r="F14175" s="76"/>
      <c r="G14175" s="117"/>
      <c r="I14175" s="81"/>
      <c r="L14175" s="117"/>
      <c r="P14175" s="81"/>
    </row>
    <row r="14176" spans="6:16">
      <c r="F14176" s="76"/>
      <c r="G14176" s="117"/>
      <c r="I14176" s="81"/>
      <c r="L14176" s="117"/>
      <c r="P14176" s="81"/>
    </row>
    <row r="14177" spans="6:16">
      <c r="F14177" s="76"/>
      <c r="G14177" s="117"/>
      <c r="I14177" s="81"/>
      <c r="L14177" s="117"/>
      <c r="P14177" s="81"/>
    </row>
    <row r="14178" spans="6:16">
      <c r="F14178" s="76"/>
      <c r="G14178" s="117"/>
      <c r="I14178" s="81"/>
      <c r="L14178" s="117"/>
      <c r="P14178" s="81"/>
    </row>
    <row r="14179" spans="6:16">
      <c r="F14179" s="76"/>
      <c r="G14179" s="117"/>
      <c r="I14179" s="81"/>
      <c r="L14179" s="117"/>
      <c r="P14179" s="81"/>
    </row>
    <row r="14180" spans="6:16">
      <c r="F14180" s="76"/>
      <c r="G14180" s="117"/>
      <c r="I14180" s="81"/>
      <c r="L14180" s="117"/>
      <c r="P14180" s="81"/>
    </row>
    <row r="14181" spans="6:16">
      <c r="F14181" s="76"/>
      <c r="G14181" s="117"/>
      <c r="I14181" s="81"/>
      <c r="L14181" s="117"/>
      <c r="P14181" s="81"/>
    </row>
    <row r="14182" spans="6:16">
      <c r="F14182" s="76"/>
      <c r="G14182" s="117"/>
      <c r="I14182" s="81"/>
      <c r="L14182" s="117"/>
      <c r="P14182" s="81"/>
    </row>
    <row r="14183" spans="6:16">
      <c r="F14183" s="76"/>
      <c r="G14183" s="117"/>
      <c r="I14183" s="81"/>
      <c r="L14183" s="117"/>
      <c r="P14183" s="81"/>
    </row>
    <row r="14184" spans="6:16">
      <c r="F14184" s="76"/>
      <c r="G14184" s="117"/>
      <c r="I14184" s="81"/>
      <c r="L14184" s="117"/>
      <c r="P14184" s="81"/>
    </row>
    <row r="14185" spans="6:16">
      <c r="F14185" s="76"/>
      <c r="G14185" s="117"/>
      <c r="I14185" s="81"/>
      <c r="L14185" s="117"/>
      <c r="P14185" s="81"/>
    </row>
    <row r="14186" spans="6:16">
      <c r="F14186" s="76"/>
      <c r="G14186" s="117"/>
      <c r="I14186" s="81"/>
      <c r="L14186" s="117"/>
      <c r="P14186" s="81"/>
    </row>
    <row r="14187" spans="6:16">
      <c r="F14187" s="76"/>
      <c r="G14187" s="117"/>
      <c r="I14187" s="81"/>
      <c r="L14187" s="117"/>
      <c r="P14187" s="81"/>
    </row>
    <row r="14188" spans="6:16">
      <c r="F14188" s="76"/>
      <c r="G14188" s="117"/>
      <c r="I14188" s="81"/>
      <c r="L14188" s="117"/>
      <c r="P14188" s="81"/>
    </row>
    <row r="14189" spans="6:16">
      <c r="F14189" s="76"/>
      <c r="G14189" s="117"/>
      <c r="I14189" s="81"/>
      <c r="L14189" s="117"/>
      <c r="P14189" s="81"/>
    </row>
    <row r="14190" spans="6:16">
      <c r="F14190" s="76"/>
      <c r="G14190" s="117"/>
      <c r="I14190" s="81"/>
      <c r="L14190" s="117"/>
      <c r="P14190" s="81"/>
    </row>
    <row r="14191" spans="6:16">
      <c r="F14191" s="76"/>
      <c r="G14191" s="117"/>
      <c r="I14191" s="81"/>
      <c r="L14191" s="117"/>
      <c r="P14191" s="81"/>
    </row>
    <row r="14192" spans="6:16">
      <c r="F14192" s="76"/>
      <c r="G14192" s="117"/>
      <c r="I14192" s="81"/>
      <c r="L14192" s="117"/>
      <c r="P14192" s="81"/>
    </row>
    <row r="14193" spans="6:16">
      <c r="F14193" s="76"/>
      <c r="G14193" s="117"/>
      <c r="I14193" s="81"/>
      <c r="L14193" s="117"/>
      <c r="P14193" s="81"/>
    </row>
    <row r="14194" spans="6:16">
      <c r="F14194" s="76"/>
      <c r="G14194" s="117"/>
      <c r="I14194" s="81"/>
      <c r="L14194" s="117"/>
      <c r="P14194" s="81"/>
    </row>
    <row r="14195" spans="6:16">
      <c r="F14195" s="76"/>
      <c r="G14195" s="117"/>
      <c r="I14195" s="81"/>
      <c r="L14195" s="117"/>
      <c r="P14195" s="81"/>
    </row>
    <row r="14196" spans="6:16">
      <c r="F14196" s="76"/>
      <c r="G14196" s="117"/>
      <c r="I14196" s="81"/>
      <c r="L14196" s="117"/>
      <c r="P14196" s="81"/>
    </row>
    <row r="14197" spans="6:16">
      <c r="F14197" s="76"/>
      <c r="G14197" s="117"/>
      <c r="I14197" s="81"/>
      <c r="L14197" s="117"/>
      <c r="P14197" s="81"/>
    </row>
    <row r="14198" spans="6:16">
      <c r="F14198" s="76"/>
      <c r="G14198" s="117"/>
      <c r="I14198" s="81"/>
      <c r="L14198" s="117"/>
      <c r="P14198" s="81"/>
    </row>
    <row r="14199" spans="6:16">
      <c r="F14199" s="76"/>
      <c r="G14199" s="117"/>
      <c r="I14199" s="81"/>
      <c r="L14199" s="117"/>
      <c r="P14199" s="81"/>
    </row>
    <row r="14200" spans="6:16">
      <c r="F14200" s="76"/>
      <c r="G14200" s="117"/>
      <c r="I14200" s="81"/>
      <c r="L14200" s="117"/>
      <c r="P14200" s="81"/>
    </row>
    <row r="14201" spans="6:16">
      <c r="F14201" s="76"/>
      <c r="G14201" s="117"/>
      <c r="I14201" s="81"/>
      <c r="L14201" s="117"/>
      <c r="P14201" s="81"/>
    </row>
    <row r="14202" spans="6:16">
      <c r="F14202" s="76"/>
      <c r="G14202" s="117"/>
      <c r="I14202" s="81"/>
      <c r="L14202" s="117"/>
      <c r="P14202" s="81"/>
    </row>
    <row r="14203" spans="6:16">
      <c r="F14203" s="76"/>
      <c r="G14203" s="117"/>
      <c r="I14203" s="81"/>
      <c r="L14203" s="117"/>
      <c r="P14203" s="81"/>
    </row>
    <row r="14204" spans="6:16">
      <c r="F14204" s="76"/>
      <c r="G14204" s="117"/>
      <c r="I14204" s="81"/>
      <c r="L14204" s="117"/>
      <c r="P14204" s="81"/>
    </row>
    <row r="14205" spans="6:16">
      <c r="F14205" s="76"/>
      <c r="G14205" s="117"/>
      <c r="I14205" s="81"/>
      <c r="L14205" s="117"/>
      <c r="P14205" s="81"/>
    </row>
    <row r="14206" spans="6:16">
      <c r="F14206" s="76"/>
      <c r="G14206" s="117"/>
      <c r="I14206" s="81"/>
      <c r="L14206" s="117"/>
      <c r="P14206" s="81"/>
    </row>
    <row r="14207" spans="6:16">
      <c r="F14207" s="76"/>
      <c r="G14207" s="117"/>
      <c r="I14207" s="81"/>
      <c r="L14207" s="117"/>
      <c r="P14207" s="81"/>
    </row>
    <row r="14208" spans="6:16">
      <c r="F14208" s="76"/>
      <c r="G14208" s="117"/>
      <c r="I14208" s="81"/>
      <c r="L14208" s="117"/>
      <c r="P14208" s="81"/>
    </row>
    <row r="14209" spans="6:16">
      <c r="F14209" s="76"/>
      <c r="G14209" s="117"/>
      <c r="I14209" s="81"/>
      <c r="L14209" s="117"/>
      <c r="P14209" s="81"/>
    </row>
    <row r="14210" spans="6:16">
      <c r="F14210" s="76"/>
      <c r="G14210" s="117"/>
      <c r="I14210" s="81"/>
      <c r="L14210" s="117"/>
      <c r="P14210" s="81"/>
    </row>
    <row r="14211" spans="6:16">
      <c r="F14211" s="76"/>
      <c r="G14211" s="117"/>
      <c r="I14211" s="81"/>
      <c r="L14211" s="117"/>
      <c r="P14211" s="81"/>
    </row>
    <row r="14212" spans="6:16">
      <c r="F14212" s="76"/>
      <c r="G14212" s="117"/>
      <c r="I14212" s="81"/>
      <c r="L14212" s="117"/>
      <c r="P14212" s="81"/>
    </row>
    <row r="14213" spans="6:16">
      <c r="F14213" s="76"/>
      <c r="G14213" s="117"/>
      <c r="I14213" s="81"/>
      <c r="L14213" s="117"/>
      <c r="P14213" s="81"/>
    </row>
    <row r="14214" spans="6:16">
      <c r="F14214" s="76"/>
      <c r="G14214" s="117"/>
      <c r="I14214" s="81"/>
      <c r="L14214" s="117"/>
      <c r="P14214" s="81"/>
    </row>
    <row r="14215" spans="6:16">
      <c r="F14215" s="76"/>
      <c r="G14215" s="117"/>
      <c r="I14215" s="81"/>
      <c r="L14215" s="117"/>
      <c r="P14215" s="81"/>
    </row>
    <row r="14216" spans="6:16">
      <c r="F14216" s="76"/>
      <c r="G14216" s="117"/>
      <c r="I14216" s="81"/>
      <c r="L14216" s="117"/>
      <c r="P14216" s="81"/>
    </row>
    <row r="14217" spans="6:16">
      <c r="F14217" s="76"/>
      <c r="G14217" s="117"/>
      <c r="I14217" s="81"/>
      <c r="L14217" s="117"/>
      <c r="P14217" s="81"/>
    </row>
    <row r="14218" spans="6:16">
      <c r="F14218" s="76"/>
      <c r="G14218" s="117"/>
      <c r="I14218" s="81"/>
      <c r="L14218" s="117"/>
      <c r="P14218" s="81"/>
    </row>
    <row r="14219" spans="6:16">
      <c r="F14219" s="76"/>
      <c r="G14219" s="117"/>
      <c r="I14219" s="81"/>
      <c r="L14219" s="117"/>
      <c r="P14219" s="81"/>
    </row>
    <row r="14220" spans="6:16">
      <c r="F14220" s="76"/>
      <c r="G14220" s="117"/>
      <c r="I14220" s="81"/>
      <c r="L14220" s="117"/>
      <c r="P14220" s="81"/>
    </row>
    <row r="14221" spans="6:16">
      <c r="F14221" s="76"/>
      <c r="G14221" s="117"/>
      <c r="I14221" s="81"/>
      <c r="L14221" s="117"/>
      <c r="P14221" s="81"/>
    </row>
    <row r="14222" spans="6:16">
      <c r="F14222" s="76"/>
      <c r="G14222" s="117"/>
      <c r="I14222" s="81"/>
      <c r="L14222" s="117"/>
      <c r="P14222" s="81"/>
    </row>
    <row r="14223" spans="6:16">
      <c r="F14223" s="76"/>
      <c r="G14223" s="117"/>
      <c r="I14223" s="81"/>
      <c r="L14223" s="117"/>
      <c r="P14223" s="81"/>
    </row>
    <row r="14224" spans="6:16">
      <c r="F14224" s="76"/>
      <c r="G14224" s="117"/>
      <c r="I14224" s="81"/>
      <c r="L14224" s="117"/>
      <c r="P14224" s="81"/>
    </row>
    <row r="14225" spans="6:16">
      <c r="F14225" s="76"/>
      <c r="G14225" s="117"/>
      <c r="I14225" s="81"/>
      <c r="L14225" s="117"/>
      <c r="P14225" s="81"/>
    </row>
    <row r="14226" spans="6:16">
      <c r="F14226" s="76"/>
      <c r="G14226" s="117"/>
      <c r="I14226" s="81"/>
      <c r="L14226" s="117"/>
      <c r="P14226" s="81"/>
    </row>
    <row r="14227" spans="6:16">
      <c r="F14227" s="76"/>
      <c r="G14227" s="117"/>
      <c r="I14227" s="81"/>
      <c r="L14227" s="117"/>
      <c r="P14227" s="81"/>
    </row>
    <row r="14228" spans="6:16">
      <c r="F14228" s="76"/>
      <c r="G14228" s="117"/>
      <c r="I14228" s="81"/>
      <c r="L14228" s="117"/>
      <c r="P14228" s="81"/>
    </row>
    <row r="14229" spans="6:16">
      <c r="F14229" s="76"/>
      <c r="G14229" s="117"/>
      <c r="I14229" s="81"/>
      <c r="L14229" s="117"/>
      <c r="P14229" s="81"/>
    </row>
    <row r="14230" spans="6:16">
      <c r="F14230" s="76"/>
      <c r="G14230" s="117"/>
      <c r="I14230" s="81"/>
      <c r="L14230" s="117"/>
      <c r="P14230" s="81"/>
    </row>
    <row r="14231" spans="6:16">
      <c r="F14231" s="76"/>
      <c r="G14231" s="117"/>
      <c r="I14231" s="81"/>
      <c r="L14231" s="117"/>
      <c r="P14231" s="81"/>
    </row>
    <row r="14232" spans="6:16">
      <c r="F14232" s="76"/>
      <c r="G14232" s="117"/>
      <c r="I14232" s="81"/>
      <c r="L14232" s="117"/>
      <c r="P14232" s="81"/>
    </row>
    <row r="14233" spans="6:16">
      <c r="F14233" s="76"/>
      <c r="G14233" s="117"/>
      <c r="I14233" s="81"/>
      <c r="L14233" s="117"/>
      <c r="P14233" s="81"/>
    </row>
    <row r="14234" spans="6:16">
      <c r="F14234" s="76"/>
      <c r="G14234" s="117"/>
      <c r="I14234" s="81"/>
      <c r="L14234" s="117"/>
      <c r="P14234" s="81"/>
    </row>
    <row r="14235" spans="6:16">
      <c r="F14235" s="76"/>
      <c r="G14235" s="117"/>
      <c r="I14235" s="81"/>
      <c r="L14235" s="117"/>
      <c r="P14235" s="81"/>
    </row>
    <row r="14236" spans="6:16">
      <c r="F14236" s="76"/>
      <c r="G14236" s="117"/>
      <c r="I14236" s="81"/>
      <c r="L14236" s="117"/>
      <c r="P14236" s="81"/>
    </row>
    <row r="14237" spans="6:16">
      <c r="F14237" s="76"/>
      <c r="G14237" s="117"/>
      <c r="I14237" s="81"/>
      <c r="L14237" s="117"/>
      <c r="P14237" s="81"/>
    </row>
    <row r="14238" spans="6:16">
      <c r="F14238" s="76"/>
      <c r="G14238" s="117"/>
      <c r="I14238" s="81"/>
      <c r="L14238" s="117"/>
      <c r="P14238" s="81"/>
    </row>
    <row r="14239" spans="6:16">
      <c r="F14239" s="76"/>
      <c r="G14239" s="117"/>
      <c r="I14239" s="81"/>
      <c r="L14239" s="117"/>
      <c r="P14239" s="81"/>
    </row>
    <row r="14240" spans="6:16">
      <c r="F14240" s="76"/>
      <c r="G14240" s="117"/>
      <c r="I14240" s="81"/>
      <c r="L14240" s="117"/>
      <c r="P14240" s="81"/>
    </row>
    <row r="14241" spans="6:16">
      <c r="F14241" s="76"/>
      <c r="G14241" s="117"/>
      <c r="I14241" s="81"/>
      <c r="L14241" s="117"/>
      <c r="P14241" s="81"/>
    </row>
    <row r="14242" spans="6:16">
      <c r="F14242" s="76"/>
      <c r="G14242" s="117"/>
      <c r="I14242" s="81"/>
      <c r="L14242" s="117"/>
      <c r="P14242" s="81"/>
    </row>
    <row r="14243" spans="6:16">
      <c r="F14243" s="76"/>
      <c r="G14243" s="117"/>
      <c r="I14243" s="81"/>
      <c r="L14243" s="117"/>
      <c r="P14243" s="81"/>
    </row>
    <row r="14244" spans="6:16">
      <c r="F14244" s="76"/>
      <c r="G14244" s="117"/>
      <c r="I14244" s="81"/>
      <c r="L14244" s="117"/>
      <c r="P14244" s="81"/>
    </row>
    <row r="14245" spans="6:16">
      <c r="F14245" s="76"/>
      <c r="G14245" s="117"/>
      <c r="I14245" s="81"/>
      <c r="L14245" s="117"/>
      <c r="P14245" s="81"/>
    </row>
    <row r="14246" spans="6:16">
      <c r="F14246" s="76"/>
      <c r="G14246" s="117"/>
      <c r="I14246" s="81"/>
      <c r="L14246" s="117"/>
      <c r="P14246" s="81"/>
    </row>
    <row r="14247" spans="6:16">
      <c r="F14247" s="76"/>
      <c r="G14247" s="117"/>
      <c r="I14247" s="81"/>
      <c r="L14247" s="117"/>
      <c r="P14247" s="81"/>
    </row>
    <row r="14248" spans="6:16">
      <c r="F14248" s="76"/>
      <c r="G14248" s="117"/>
      <c r="I14248" s="81"/>
      <c r="L14248" s="117"/>
      <c r="P14248" s="81"/>
    </row>
    <row r="14249" spans="6:16">
      <c r="F14249" s="76"/>
      <c r="G14249" s="117"/>
      <c r="I14249" s="81"/>
      <c r="L14249" s="117"/>
      <c r="P14249" s="81"/>
    </row>
    <row r="14250" spans="6:16">
      <c r="F14250" s="76"/>
      <c r="G14250" s="117"/>
      <c r="I14250" s="81"/>
      <c r="L14250" s="117"/>
      <c r="P14250" s="81"/>
    </row>
    <row r="14251" spans="6:16">
      <c r="F14251" s="76"/>
      <c r="G14251" s="117"/>
      <c r="I14251" s="81"/>
      <c r="L14251" s="117"/>
      <c r="P14251" s="81"/>
    </row>
    <row r="14252" spans="6:16">
      <c r="F14252" s="76"/>
      <c r="G14252" s="117"/>
      <c r="I14252" s="81"/>
      <c r="L14252" s="117"/>
      <c r="P14252" s="81"/>
    </row>
    <row r="14253" spans="6:16">
      <c r="F14253" s="76"/>
      <c r="G14253" s="117"/>
      <c r="I14253" s="81"/>
      <c r="L14253" s="117"/>
      <c r="P14253" s="81"/>
    </row>
    <row r="14254" spans="6:16">
      <c r="F14254" s="76"/>
      <c r="G14254" s="117"/>
      <c r="I14254" s="81"/>
      <c r="L14254" s="117"/>
      <c r="P14254" s="81"/>
    </row>
    <row r="14255" spans="6:16">
      <c r="F14255" s="76"/>
      <c r="G14255" s="117"/>
      <c r="I14255" s="81"/>
      <c r="L14255" s="117"/>
      <c r="P14255" s="81"/>
    </row>
    <row r="14256" spans="6:16">
      <c r="F14256" s="76"/>
      <c r="G14256" s="117"/>
      <c r="I14256" s="81"/>
      <c r="L14256" s="117"/>
      <c r="P14256" s="81"/>
    </row>
    <row r="14257" spans="6:16">
      <c r="F14257" s="76"/>
      <c r="G14257" s="117"/>
      <c r="I14257" s="81"/>
      <c r="L14257" s="117"/>
      <c r="P14257" s="81"/>
    </row>
    <row r="14258" spans="6:16">
      <c r="F14258" s="76"/>
      <c r="G14258" s="117"/>
      <c r="I14258" s="81"/>
      <c r="L14258" s="117"/>
      <c r="P14258" s="81"/>
    </row>
    <row r="14259" spans="6:16">
      <c r="F14259" s="76"/>
      <c r="G14259" s="117"/>
      <c r="I14259" s="81"/>
      <c r="L14259" s="117"/>
      <c r="P14259" s="81"/>
    </row>
    <row r="14260" spans="6:16">
      <c r="F14260" s="76"/>
      <c r="G14260" s="117"/>
      <c r="I14260" s="81"/>
      <c r="L14260" s="117"/>
      <c r="P14260" s="81"/>
    </row>
    <row r="14261" spans="6:16">
      <c r="F14261" s="76"/>
      <c r="G14261" s="117"/>
      <c r="I14261" s="81"/>
      <c r="L14261" s="117"/>
      <c r="P14261" s="81"/>
    </row>
    <row r="14262" spans="6:16">
      <c r="F14262" s="76"/>
      <c r="G14262" s="117"/>
      <c r="I14262" s="81"/>
      <c r="L14262" s="117"/>
      <c r="P14262" s="81"/>
    </row>
    <row r="14263" spans="6:16">
      <c r="F14263" s="76"/>
      <c r="G14263" s="117"/>
      <c r="I14263" s="81"/>
      <c r="L14263" s="117"/>
      <c r="P14263" s="81"/>
    </row>
    <row r="14264" spans="6:16">
      <c r="F14264" s="76"/>
      <c r="G14264" s="117"/>
      <c r="I14264" s="81"/>
      <c r="L14264" s="117"/>
      <c r="P14264" s="81"/>
    </row>
    <row r="14265" spans="6:16">
      <c r="F14265" s="76"/>
      <c r="G14265" s="117"/>
      <c r="I14265" s="81"/>
      <c r="L14265" s="117"/>
      <c r="P14265" s="81"/>
    </row>
    <row r="14266" spans="6:16">
      <c r="F14266" s="76"/>
      <c r="G14266" s="117"/>
      <c r="I14266" s="81"/>
      <c r="L14266" s="117"/>
      <c r="P14266" s="81"/>
    </row>
    <row r="14267" spans="6:16">
      <c r="F14267" s="76"/>
      <c r="G14267" s="117"/>
      <c r="I14267" s="81"/>
      <c r="L14267" s="117"/>
      <c r="P14267" s="81"/>
    </row>
    <row r="14268" spans="6:16">
      <c r="F14268" s="76"/>
      <c r="G14268" s="117"/>
      <c r="I14268" s="81"/>
      <c r="L14268" s="117"/>
      <c r="P14268" s="81"/>
    </row>
    <row r="14269" spans="6:16">
      <c r="F14269" s="76"/>
      <c r="G14269" s="117"/>
      <c r="I14269" s="81"/>
      <c r="L14269" s="117"/>
      <c r="P14269" s="81"/>
    </row>
    <row r="14270" spans="6:16">
      <c r="F14270" s="76"/>
      <c r="G14270" s="117"/>
      <c r="I14270" s="81"/>
      <c r="L14270" s="117"/>
      <c r="P14270" s="81"/>
    </row>
    <row r="14271" spans="6:16">
      <c r="F14271" s="76"/>
      <c r="G14271" s="117"/>
      <c r="I14271" s="81"/>
      <c r="L14271" s="117"/>
      <c r="P14271" s="81"/>
    </row>
    <row r="14272" spans="6:16">
      <c r="F14272" s="76"/>
      <c r="G14272" s="117"/>
      <c r="I14272" s="81"/>
      <c r="L14272" s="117"/>
      <c r="P14272" s="81"/>
    </row>
    <row r="14273" spans="6:16">
      <c r="F14273" s="76"/>
      <c r="G14273" s="117"/>
      <c r="I14273" s="81"/>
      <c r="L14273" s="117"/>
      <c r="P14273" s="81"/>
    </row>
    <row r="14274" spans="6:16">
      <c r="F14274" s="76"/>
      <c r="G14274" s="117"/>
      <c r="I14274" s="81"/>
      <c r="L14274" s="117"/>
      <c r="P14274" s="81"/>
    </row>
    <row r="14275" spans="6:16">
      <c r="F14275" s="76"/>
      <c r="G14275" s="117"/>
      <c r="I14275" s="81"/>
      <c r="L14275" s="117"/>
      <c r="P14275" s="81"/>
    </row>
    <row r="14276" spans="6:16">
      <c r="F14276" s="76"/>
      <c r="G14276" s="117"/>
      <c r="I14276" s="81"/>
      <c r="L14276" s="117"/>
      <c r="P14276" s="81"/>
    </row>
    <row r="14277" spans="6:16">
      <c r="F14277" s="76"/>
      <c r="G14277" s="117"/>
      <c r="I14277" s="81"/>
      <c r="L14277" s="117"/>
      <c r="P14277" s="81"/>
    </row>
    <row r="14278" spans="6:16">
      <c r="F14278" s="76"/>
      <c r="G14278" s="117"/>
      <c r="I14278" s="81"/>
      <c r="L14278" s="117"/>
      <c r="P14278" s="81"/>
    </row>
    <row r="14279" spans="6:16">
      <c r="F14279" s="76"/>
      <c r="G14279" s="117"/>
      <c r="I14279" s="81"/>
      <c r="L14279" s="117"/>
      <c r="P14279" s="81"/>
    </row>
    <row r="14280" spans="6:16">
      <c r="F14280" s="76"/>
      <c r="G14280" s="117"/>
      <c r="I14280" s="81"/>
      <c r="L14280" s="117"/>
      <c r="P14280" s="81"/>
    </row>
    <row r="14281" spans="6:16">
      <c r="F14281" s="76"/>
      <c r="G14281" s="117"/>
      <c r="I14281" s="81"/>
      <c r="L14281" s="117"/>
      <c r="P14281" s="81"/>
    </row>
    <row r="14282" spans="6:16">
      <c r="F14282" s="76"/>
      <c r="G14282" s="117"/>
      <c r="I14282" s="81"/>
      <c r="L14282" s="117"/>
      <c r="P14282" s="81"/>
    </row>
    <row r="14283" spans="6:16">
      <c r="F14283" s="76"/>
      <c r="G14283" s="117"/>
      <c r="I14283" s="81"/>
      <c r="L14283" s="117"/>
      <c r="P14283" s="81"/>
    </row>
    <row r="14284" spans="6:16">
      <c r="F14284" s="76"/>
      <c r="G14284" s="117"/>
      <c r="I14284" s="81"/>
      <c r="L14284" s="117"/>
      <c r="P14284" s="81"/>
    </row>
    <row r="14285" spans="6:16">
      <c r="F14285" s="76"/>
      <c r="G14285" s="117"/>
      <c r="I14285" s="81"/>
      <c r="L14285" s="117"/>
      <c r="P14285" s="81"/>
    </row>
    <row r="14286" spans="6:16">
      <c r="F14286" s="76"/>
      <c r="G14286" s="117"/>
      <c r="I14286" s="81"/>
      <c r="L14286" s="117"/>
      <c r="P14286" s="81"/>
    </row>
    <row r="14287" spans="6:16">
      <c r="F14287" s="76"/>
      <c r="G14287" s="117"/>
      <c r="I14287" s="81"/>
      <c r="L14287" s="117"/>
      <c r="P14287" s="81"/>
    </row>
    <row r="14288" spans="6:16">
      <c r="F14288" s="76"/>
      <c r="G14288" s="117"/>
      <c r="I14288" s="81"/>
      <c r="L14288" s="117"/>
      <c r="P14288" s="81"/>
    </row>
    <row r="14289" spans="6:16">
      <c r="F14289" s="76"/>
      <c r="G14289" s="117"/>
      <c r="I14289" s="81"/>
      <c r="L14289" s="117"/>
      <c r="P14289" s="81"/>
    </row>
    <row r="14290" spans="6:16">
      <c r="F14290" s="76"/>
      <c r="G14290" s="117"/>
      <c r="I14290" s="81"/>
      <c r="L14290" s="117"/>
      <c r="P14290" s="81"/>
    </row>
    <row r="14291" spans="6:16">
      <c r="F14291" s="76"/>
      <c r="G14291" s="117"/>
      <c r="I14291" s="81"/>
      <c r="L14291" s="117"/>
      <c r="P14291" s="81"/>
    </row>
    <row r="14292" spans="6:16">
      <c r="F14292" s="76"/>
      <c r="G14292" s="117"/>
      <c r="I14292" s="81"/>
      <c r="L14292" s="117"/>
      <c r="P14292" s="81"/>
    </row>
    <row r="14293" spans="6:16">
      <c r="F14293" s="76"/>
      <c r="G14293" s="117"/>
      <c r="I14293" s="81"/>
      <c r="L14293" s="117"/>
      <c r="P14293" s="81"/>
    </row>
    <row r="14294" spans="6:16">
      <c r="F14294" s="76"/>
      <c r="G14294" s="117"/>
      <c r="I14294" s="81"/>
      <c r="L14294" s="117"/>
      <c r="P14294" s="81"/>
    </row>
    <row r="14295" spans="6:16">
      <c r="F14295" s="76"/>
      <c r="G14295" s="117"/>
      <c r="I14295" s="81"/>
      <c r="L14295" s="117"/>
      <c r="P14295" s="81"/>
    </row>
    <row r="14296" spans="6:16">
      <c r="F14296" s="76"/>
      <c r="G14296" s="117"/>
      <c r="I14296" s="81"/>
      <c r="L14296" s="117"/>
      <c r="P14296" s="81"/>
    </row>
    <row r="14297" spans="6:16">
      <c r="F14297" s="76"/>
      <c r="G14297" s="117"/>
      <c r="I14297" s="81"/>
      <c r="L14297" s="117"/>
      <c r="P14297" s="81"/>
    </row>
    <row r="14298" spans="6:16">
      <c r="F14298" s="76"/>
      <c r="G14298" s="117"/>
      <c r="I14298" s="81"/>
      <c r="L14298" s="117"/>
      <c r="P14298" s="81"/>
    </row>
    <row r="14299" spans="6:16">
      <c r="F14299" s="76"/>
      <c r="G14299" s="117"/>
      <c r="I14299" s="81"/>
      <c r="L14299" s="117"/>
      <c r="P14299" s="81"/>
    </row>
    <row r="14300" spans="6:16">
      <c r="F14300" s="76"/>
      <c r="G14300" s="117"/>
      <c r="I14300" s="81"/>
      <c r="L14300" s="117"/>
      <c r="P14300" s="81"/>
    </row>
    <row r="14301" spans="6:16">
      <c r="F14301" s="76"/>
      <c r="G14301" s="117"/>
      <c r="I14301" s="81"/>
      <c r="L14301" s="117"/>
      <c r="P14301" s="81"/>
    </row>
    <row r="14302" spans="6:16">
      <c r="F14302" s="76"/>
      <c r="G14302" s="117"/>
      <c r="I14302" s="81"/>
      <c r="L14302" s="117"/>
      <c r="P14302" s="81"/>
    </row>
    <row r="14303" spans="6:16">
      <c r="F14303" s="76"/>
      <c r="G14303" s="117"/>
      <c r="I14303" s="81"/>
      <c r="L14303" s="117"/>
      <c r="P14303" s="81"/>
    </row>
    <row r="14304" spans="6:16">
      <c r="F14304" s="76"/>
      <c r="G14304" s="117"/>
      <c r="I14304" s="81"/>
      <c r="L14304" s="117"/>
      <c r="P14304" s="81"/>
    </row>
    <row r="14305" spans="6:16">
      <c r="F14305" s="76"/>
      <c r="G14305" s="117"/>
      <c r="I14305" s="81"/>
      <c r="L14305" s="117"/>
      <c r="P14305" s="81"/>
    </row>
    <row r="14306" spans="6:16">
      <c r="F14306" s="76"/>
      <c r="G14306" s="117"/>
      <c r="I14306" s="81"/>
      <c r="L14306" s="117"/>
      <c r="P14306" s="81"/>
    </row>
    <row r="14307" spans="6:16">
      <c r="F14307" s="76"/>
      <c r="G14307" s="117"/>
      <c r="I14307" s="81"/>
      <c r="L14307" s="117"/>
      <c r="P14307" s="81"/>
    </row>
    <row r="14308" spans="6:16">
      <c r="F14308" s="76"/>
      <c r="G14308" s="117"/>
      <c r="I14308" s="81"/>
      <c r="L14308" s="117"/>
      <c r="P14308" s="81"/>
    </row>
    <row r="14309" spans="6:16">
      <c r="F14309" s="76"/>
      <c r="G14309" s="117"/>
      <c r="I14309" s="81"/>
      <c r="L14309" s="117"/>
      <c r="P14309" s="81"/>
    </row>
    <row r="14310" spans="6:16">
      <c r="F14310" s="76"/>
      <c r="G14310" s="117"/>
      <c r="I14310" s="81"/>
      <c r="L14310" s="117"/>
      <c r="P14310" s="81"/>
    </row>
    <row r="14311" spans="6:16">
      <c r="F14311" s="76"/>
      <c r="G14311" s="117"/>
      <c r="I14311" s="81"/>
      <c r="L14311" s="117"/>
      <c r="P14311" s="81"/>
    </row>
    <row r="14312" spans="6:16">
      <c r="F14312" s="76"/>
      <c r="G14312" s="117"/>
      <c r="I14312" s="81"/>
      <c r="L14312" s="117"/>
      <c r="P14312" s="81"/>
    </row>
    <row r="14313" spans="6:16">
      <c r="F14313" s="76"/>
      <c r="G14313" s="117"/>
      <c r="I14313" s="81"/>
      <c r="L14313" s="117"/>
      <c r="P14313" s="81"/>
    </row>
    <row r="14314" spans="6:16">
      <c r="F14314" s="76"/>
      <c r="G14314" s="117"/>
      <c r="I14314" s="81"/>
      <c r="L14314" s="117"/>
      <c r="P14314" s="81"/>
    </row>
    <row r="14315" spans="6:16">
      <c r="F14315" s="76"/>
      <c r="G14315" s="117"/>
      <c r="I14315" s="81"/>
      <c r="L14315" s="117"/>
      <c r="P14315" s="81"/>
    </row>
    <row r="14316" spans="6:16">
      <c r="F14316" s="76"/>
      <c r="G14316" s="117"/>
      <c r="I14316" s="81"/>
      <c r="L14316" s="117"/>
      <c r="P14316" s="81"/>
    </row>
    <row r="14317" spans="6:16">
      <c r="F14317" s="76"/>
      <c r="G14317" s="117"/>
      <c r="I14317" s="81"/>
      <c r="L14317" s="117"/>
      <c r="P14317" s="81"/>
    </row>
    <row r="14318" spans="6:16">
      <c r="F14318" s="76"/>
      <c r="G14318" s="117"/>
      <c r="I14318" s="81"/>
      <c r="L14318" s="117"/>
      <c r="P14318" s="81"/>
    </row>
    <row r="14319" spans="6:16">
      <c r="F14319" s="76"/>
      <c r="G14319" s="117"/>
      <c r="I14319" s="81"/>
      <c r="L14319" s="117"/>
      <c r="P14319" s="81"/>
    </row>
    <row r="14320" spans="6:16">
      <c r="F14320" s="76"/>
      <c r="G14320" s="117"/>
      <c r="I14320" s="81"/>
      <c r="L14320" s="117"/>
      <c r="P14320" s="81"/>
    </row>
    <row r="14321" spans="6:16">
      <c r="F14321" s="76"/>
      <c r="G14321" s="117"/>
      <c r="I14321" s="81"/>
      <c r="L14321" s="117"/>
      <c r="P14321" s="81"/>
    </row>
    <row r="14322" spans="6:16">
      <c r="F14322" s="76"/>
      <c r="G14322" s="117"/>
      <c r="I14322" s="81"/>
      <c r="L14322" s="117"/>
      <c r="P14322" s="81"/>
    </row>
    <row r="14323" spans="6:16">
      <c r="F14323" s="76"/>
      <c r="G14323" s="117"/>
      <c r="I14323" s="81"/>
      <c r="L14323" s="117"/>
      <c r="P14323" s="81"/>
    </row>
    <row r="14324" spans="6:16">
      <c r="F14324" s="76"/>
      <c r="G14324" s="117"/>
      <c r="I14324" s="81"/>
      <c r="L14324" s="117"/>
      <c r="P14324" s="81"/>
    </row>
    <row r="14325" spans="6:16">
      <c r="F14325" s="76"/>
      <c r="G14325" s="117"/>
      <c r="I14325" s="81"/>
      <c r="L14325" s="117"/>
      <c r="P14325" s="81"/>
    </row>
    <row r="14326" spans="6:16">
      <c r="F14326" s="76"/>
      <c r="G14326" s="117"/>
      <c r="I14326" s="81"/>
      <c r="L14326" s="117"/>
      <c r="P14326" s="81"/>
    </row>
    <row r="14327" spans="6:16">
      <c r="F14327" s="76"/>
      <c r="G14327" s="117"/>
      <c r="I14327" s="81"/>
      <c r="L14327" s="117"/>
      <c r="P14327" s="81"/>
    </row>
    <row r="14328" spans="6:16">
      <c r="F14328" s="76"/>
      <c r="G14328" s="117"/>
      <c r="I14328" s="81"/>
      <c r="L14328" s="117"/>
      <c r="P14328" s="81"/>
    </row>
    <row r="14329" spans="6:16">
      <c r="F14329" s="76"/>
      <c r="G14329" s="117"/>
      <c r="I14329" s="81"/>
      <c r="L14329" s="117"/>
      <c r="P14329" s="81"/>
    </row>
    <row r="14330" spans="6:16">
      <c r="F14330" s="76"/>
      <c r="G14330" s="117"/>
      <c r="I14330" s="81"/>
      <c r="L14330" s="117"/>
      <c r="P14330" s="81"/>
    </row>
    <row r="14331" spans="6:16">
      <c r="F14331" s="76"/>
      <c r="G14331" s="117"/>
      <c r="I14331" s="81"/>
      <c r="L14331" s="117"/>
      <c r="P14331" s="81"/>
    </row>
    <row r="14332" spans="6:16">
      <c r="F14332" s="76"/>
      <c r="G14332" s="117"/>
      <c r="I14332" s="81"/>
      <c r="L14332" s="117"/>
      <c r="P14332" s="81"/>
    </row>
    <row r="14333" spans="6:16">
      <c r="F14333" s="76"/>
      <c r="G14333" s="117"/>
      <c r="I14333" s="81"/>
      <c r="L14333" s="117"/>
      <c r="P14333" s="81"/>
    </row>
    <row r="14334" spans="6:16">
      <c r="F14334" s="76"/>
      <c r="G14334" s="117"/>
      <c r="I14334" s="81"/>
      <c r="L14334" s="117"/>
      <c r="P14334" s="81"/>
    </row>
    <row r="14335" spans="6:16">
      <c r="F14335" s="76"/>
      <c r="G14335" s="117"/>
      <c r="I14335" s="81"/>
      <c r="L14335" s="117"/>
      <c r="P14335" s="81"/>
    </row>
    <row r="14336" spans="6:16">
      <c r="F14336" s="76"/>
      <c r="G14336" s="117"/>
      <c r="I14336" s="81"/>
      <c r="L14336" s="117"/>
      <c r="P14336" s="81"/>
    </row>
    <row r="14337" spans="6:16">
      <c r="F14337" s="76"/>
      <c r="G14337" s="117"/>
      <c r="I14337" s="81"/>
      <c r="L14337" s="117"/>
      <c r="P14337" s="81"/>
    </row>
    <row r="14338" spans="6:16">
      <c r="F14338" s="76"/>
      <c r="G14338" s="117"/>
      <c r="I14338" s="81"/>
      <c r="L14338" s="117"/>
      <c r="P14338" s="81"/>
    </row>
    <row r="14339" spans="6:16">
      <c r="F14339" s="76"/>
      <c r="G14339" s="117"/>
      <c r="I14339" s="81"/>
      <c r="L14339" s="117"/>
      <c r="P14339" s="81"/>
    </row>
    <row r="14340" spans="6:16">
      <c r="F14340" s="76"/>
      <c r="G14340" s="117"/>
      <c r="I14340" s="81"/>
      <c r="L14340" s="117"/>
      <c r="P14340" s="81"/>
    </row>
    <row r="14341" spans="6:16">
      <c r="F14341" s="76"/>
      <c r="G14341" s="117"/>
      <c r="I14341" s="81"/>
      <c r="L14341" s="117"/>
      <c r="P14341" s="81"/>
    </row>
    <row r="14342" spans="6:16">
      <c r="F14342" s="76"/>
      <c r="G14342" s="117"/>
      <c r="I14342" s="81"/>
      <c r="L14342" s="117"/>
      <c r="P14342" s="81"/>
    </row>
    <row r="14343" spans="6:16">
      <c r="F14343" s="76"/>
      <c r="G14343" s="117"/>
      <c r="I14343" s="81"/>
      <c r="L14343" s="117"/>
      <c r="P14343" s="81"/>
    </row>
    <row r="14344" spans="6:16">
      <c r="F14344" s="76"/>
      <c r="G14344" s="117"/>
      <c r="I14344" s="81"/>
      <c r="L14344" s="117"/>
      <c r="P14344" s="81"/>
    </row>
    <row r="14345" spans="6:16">
      <c r="F14345" s="76"/>
      <c r="G14345" s="117"/>
      <c r="I14345" s="81"/>
      <c r="L14345" s="117"/>
      <c r="P14345" s="81"/>
    </row>
    <row r="14346" spans="6:16">
      <c r="F14346" s="76"/>
      <c r="G14346" s="117"/>
      <c r="I14346" s="81"/>
      <c r="L14346" s="117"/>
      <c r="P14346" s="81"/>
    </row>
    <row r="14347" spans="6:16">
      <c r="F14347" s="76"/>
      <c r="G14347" s="117"/>
      <c r="I14347" s="81"/>
      <c r="L14347" s="117"/>
      <c r="P14347" s="81"/>
    </row>
    <row r="14348" spans="6:16">
      <c r="F14348" s="76"/>
      <c r="G14348" s="117"/>
      <c r="I14348" s="81"/>
      <c r="L14348" s="117"/>
      <c r="P14348" s="81"/>
    </row>
    <row r="14349" spans="6:16">
      <c r="F14349" s="76"/>
      <c r="G14349" s="117"/>
      <c r="I14349" s="81"/>
      <c r="L14349" s="117"/>
      <c r="P14349" s="81"/>
    </row>
    <row r="14350" spans="6:16">
      <c r="F14350" s="76"/>
      <c r="G14350" s="117"/>
      <c r="I14350" s="81"/>
      <c r="L14350" s="117"/>
      <c r="P14350" s="81"/>
    </row>
    <row r="14351" spans="6:16">
      <c r="F14351" s="76"/>
      <c r="G14351" s="117"/>
      <c r="I14351" s="81"/>
      <c r="L14351" s="117"/>
      <c r="P14351" s="81"/>
    </row>
    <row r="14352" spans="6:16">
      <c r="F14352" s="76"/>
      <c r="G14352" s="117"/>
      <c r="I14352" s="81"/>
      <c r="L14352" s="117"/>
      <c r="P14352" s="81"/>
    </row>
    <row r="14353" spans="6:16">
      <c r="F14353" s="76"/>
      <c r="G14353" s="117"/>
      <c r="I14353" s="81"/>
      <c r="L14353" s="117"/>
      <c r="P14353" s="81"/>
    </row>
    <row r="14354" spans="6:16">
      <c r="F14354" s="76"/>
      <c r="G14354" s="117"/>
      <c r="I14354" s="81"/>
      <c r="L14354" s="117"/>
      <c r="P14354" s="81"/>
    </row>
    <row r="14355" spans="6:16">
      <c r="F14355" s="76"/>
      <c r="G14355" s="117"/>
      <c r="I14355" s="81"/>
      <c r="L14355" s="117"/>
      <c r="P14355" s="81"/>
    </row>
    <row r="14356" spans="6:16">
      <c r="F14356" s="76"/>
      <c r="G14356" s="117"/>
      <c r="I14356" s="81"/>
      <c r="L14356" s="117"/>
      <c r="P14356" s="81"/>
    </row>
    <row r="14357" spans="6:16">
      <c r="F14357" s="76"/>
      <c r="G14357" s="117"/>
      <c r="I14357" s="81"/>
      <c r="L14357" s="117"/>
      <c r="P14357" s="81"/>
    </row>
    <row r="14358" spans="6:16">
      <c r="F14358" s="76"/>
      <c r="G14358" s="117"/>
      <c r="I14358" s="81"/>
      <c r="L14358" s="117"/>
      <c r="P14358" s="81"/>
    </row>
    <row r="14359" spans="6:16">
      <c r="F14359" s="76"/>
      <c r="G14359" s="117"/>
      <c r="I14359" s="81"/>
      <c r="L14359" s="117"/>
      <c r="P14359" s="81"/>
    </row>
    <row r="14360" spans="6:16">
      <c r="F14360" s="76"/>
      <c r="G14360" s="117"/>
      <c r="I14360" s="81"/>
      <c r="L14360" s="117"/>
      <c r="P14360" s="81"/>
    </row>
    <row r="14361" spans="6:16">
      <c r="F14361" s="76"/>
      <c r="G14361" s="117"/>
      <c r="I14361" s="81"/>
      <c r="L14361" s="117"/>
      <c r="P14361" s="81"/>
    </row>
    <row r="14362" spans="6:16">
      <c r="F14362" s="76"/>
      <c r="G14362" s="117"/>
      <c r="I14362" s="81"/>
      <c r="L14362" s="117"/>
      <c r="P14362" s="81"/>
    </row>
    <row r="14363" spans="6:16">
      <c r="F14363" s="76"/>
      <c r="G14363" s="117"/>
      <c r="I14363" s="81"/>
      <c r="L14363" s="117"/>
      <c r="P14363" s="81"/>
    </row>
    <row r="14364" spans="6:16">
      <c r="F14364" s="76"/>
      <c r="G14364" s="117"/>
      <c r="I14364" s="81"/>
      <c r="L14364" s="117"/>
      <c r="P14364" s="81"/>
    </row>
    <row r="14365" spans="6:16">
      <c r="F14365" s="76"/>
      <c r="G14365" s="117"/>
      <c r="I14365" s="81"/>
      <c r="L14365" s="117"/>
      <c r="P14365" s="81"/>
    </row>
    <row r="14366" spans="6:16">
      <c r="F14366" s="76"/>
      <c r="G14366" s="117"/>
      <c r="I14366" s="81"/>
      <c r="L14366" s="117"/>
      <c r="P14366" s="81"/>
    </row>
    <row r="14367" spans="6:16">
      <c r="F14367" s="76"/>
      <c r="G14367" s="117"/>
      <c r="I14367" s="81"/>
      <c r="L14367" s="117"/>
      <c r="P14367" s="81"/>
    </row>
    <row r="14368" spans="6:16">
      <c r="F14368" s="76"/>
      <c r="G14368" s="117"/>
      <c r="I14368" s="81"/>
      <c r="L14368" s="117"/>
      <c r="P14368" s="81"/>
    </row>
    <row r="14369" spans="6:16">
      <c r="F14369" s="76"/>
      <c r="G14369" s="117"/>
      <c r="I14369" s="81"/>
      <c r="L14369" s="117"/>
      <c r="P14369" s="81"/>
    </row>
    <row r="14370" spans="6:16">
      <c r="F14370" s="76"/>
      <c r="G14370" s="117"/>
      <c r="I14370" s="81"/>
      <c r="L14370" s="117"/>
      <c r="P14370" s="81"/>
    </row>
    <row r="14371" spans="6:16">
      <c r="F14371" s="76"/>
      <c r="G14371" s="117"/>
      <c r="I14371" s="81"/>
      <c r="L14371" s="117"/>
      <c r="P14371" s="81"/>
    </row>
    <row r="14372" spans="6:16">
      <c r="F14372" s="76"/>
      <c r="G14372" s="117"/>
      <c r="I14372" s="81"/>
      <c r="L14372" s="117"/>
      <c r="P14372" s="81"/>
    </row>
    <row r="14373" spans="6:16">
      <c r="F14373" s="76"/>
      <c r="G14373" s="117"/>
      <c r="I14373" s="81"/>
      <c r="L14373" s="117"/>
      <c r="P14373" s="81"/>
    </row>
    <row r="14374" spans="6:16">
      <c r="F14374" s="76"/>
      <c r="G14374" s="117"/>
      <c r="I14374" s="81"/>
      <c r="L14374" s="117"/>
      <c r="P14374" s="81"/>
    </row>
    <row r="14375" spans="6:16">
      <c r="F14375" s="76"/>
      <c r="G14375" s="117"/>
      <c r="I14375" s="81"/>
      <c r="L14375" s="117"/>
      <c r="P14375" s="81"/>
    </row>
    <row r="14376" spans="6:16">
      <c r="F14376" s="76"/>
      <c r="G14376" s="117"/>
      <c r="I14376" s="81"/>
      <c r="L14376" s="117"/>
      <c r="P14376" s="81"/>
    </row>
    <row r="14377" spans="6:16">
      <c r="F14377" s="76"/>
      <c r="G14377" s="117"/>
      <c r="I14377" s="81"/>
      <c r="L14377" s="117"/>
      <c r="P14377" s="81"/>
    </row>
    <row r="14378" spans="6:16">
      <c r="F14378" s="76"/>
      <c r="G14378" s="117"/>
      <c r="I14378" s="81"/>
      <c r="L14378" s="117"/>
      <c r="P14378" s="81"/>
    </row>
    <row r="14379" spans="6:16">
      <c r="F14379" s="76"/>
      <c r="G14379" s="117"/>
      <c r="I14379" s="81"/>
      <c r="L14379" s="117"/>
      <c r="P14379" s="81"/>
    </row>
    <row r="14380" spans="6:16">
      <c r="F14380" s="76"/>
      <c r="G14380" s="117"/>
      <c r="I14380" s="81"/>
      <c r="L14380" s="117"/>
      <c r="P14380" s="81"/>
    </row>
    <row r="14381" spans="6:16">
      <c r="F14381" s="76"/>
      <c r="G14381" s="117"/>
      <c r="I14381" s="81"/>
      <c r="L14381" s="117"/>
      <c r="P14381" s="81"/>
    </row>
    <row r="14382" spans="6:16">
      <c r="F14382" s="76"/>
      <c r="G14382" s="117"/>
      <c r="I14382" s="81"/>
      <c r="L14382" s="117"/>
      <c r="P14382" s="81"/>
    </row>
    <row r="14383" spans="6:16">
      <c r="F14383" s="76"/>
      <c r="G14383" s="117"/>
      <c r="I14383" s="81"/>
      <c r="L14383" s="117"/>
      <c r="P14383" s="81"/>
    </row>
    <row r="14384" spans="6:16">
      <c r="F14384" s="76"/>
      <c r="G14384" s="117"/>
      <c r="I14384" s="81"/>
      <c r="L14384" s="117"/>
      <c r="P14384" s="81"/>
    </row>
    <row r="14385" spans="6:16">
      <c r="F14385" s="76"/>
      <c r="G14385" s="117"/>
      <c r="I14385" s="81"/>
      <c r="L14385" s="117"/>
      <c r="P14385" s="81"/>
    </row>
    <row r="14386" spans="6:16">
      <c r="F14386" s="76"/>
      <c r="G14386" s="117"/>
      <c r="I14386" s="81"/>
      <c r="L14386" s="117"/>
      <c r="P14386" s="81"/>
    </row>
    <row r="14387" spans="6:16">
      <c r="F14387" s="76"/>
      <c r="G14387" s="117"/>
      <c r="I14387" s="81"/>
      <c r="L14387" s="117"/>
      <c r="P14387" s="81"/>
    </row>
    <row r="14388" spans="6:16">
      <c r="F14388" s="76"/>
      <c r="G14388" s="117"/>
      <c r="I14388" s="81"/>
      <c r="L14388" s="117"/>
      <c r="P14388" s="81"/>
    </row>
    <row r="14389" spans="6:16">
      <c r="F14389" s="76"/>
      <c r="G14389" s="117"/>
      <c r="I14389" s="81"/>
      <c r="L14389" s="117"/>
      <c r="P14389" s="81"/>
    </row>
    <row r="14390" spans="6:16">
      <c r="F14390" s="76"/>
      <c r="G14390" s="117"/>
      <c r="I14390" s="81"/>
      <c r="L14390" s="117"/>
      <c r="P14390" s="81"/>
    </row>
    <row r="14391" spans="6:16">
      <c r="F14391" s="76"/>
      <c r="G14391" s="117"/>
      <c r="I14391" s="81"/>
      <c r="L14391" s="117"/>
      <c r="P14391" s="81"/>
    </row>
    <row r="14392" spans="6:16">
      <c r="F14392" s="76"/>
      <c r="G14392" s="117"/>
      <c r="I14392" s="81"/>
      <c r="L14392" s="117"/>
      <c r="P14392" s="81"/>
    </row>
    <row r="14393" spans="6:16">
      <c r="F14393" s="76"/>
      <c r="G14393" s="117"/>
      <c r="I14393" s="81"/>
      <c r="L14393" s="117"/>
      <c r="P14393" s="81"/>
    </row>
    <row r="14394" spans="6:16">
      <c r="F14394" s="76"/>
      <c r="G14394" s="117"/>
      <c r="I14394" s="81"/>
      <c r="L14394" s="117"/>
      <c r="P14394" s="81"/>
    </row>
    <row r="14395" spans="6:16">
      <c r="F14395" s="76"/>
      <c r="G14395" s="117"/>
      <c r="I14395" s="81"/>
      <c r="L14395" s="117"/>
      <c r="P14395" s="81"/>
    </row>
    <row r="14396" spans="6:16">
      <c r="F14396" s="76"/>
      <c r="G14396" s="117"/>
      <c r="I14396" s="81"/>
      <c r="L14396" s="117"/>
      <c r="P14396" s="81"/>
    </row>
    <row r="14397" spans="6:16">
      <c r="F14397" s="76"/>
      <c r="G14397" s="117"/>
      <c r="I14397" s="81"/>
      <c r="L14397" s="117"/>
      <c r="P14397" s="81"/>
    </row>
    <row r="14398" spans="6:16">
      <c r="F14398" s="76"/>
      <c r="G14398" s="117"/>
      <c r="I14398" s="81"/>
      <c r="L14398" s="117"/>
      <c r="P14398" s="81"/>
    </row>
    <row r="14399" spans="6:16">
      <c r="F14399" s="76"/>
      <c r="G14399" s="117"/>
      <c r="I14399" s="81"/>
      <c r="L14399" s="117"/>
      <c r="P14399" s="81"/>
    </row>
    <row r="14400" spans="6:16">
      <c r="F14400" s="76"/>
      <c r="G14400" s="117"/>
      <c r="I14400" s="81"/>
      <c r="L14400" s="117"/>
      <c r="P14400" s="81"/>
    </row>
    <row r="14401" spans="6:16">
      <c r="F14401" s="76"/>
      <c r="G14401" s="117"/>
      <c r="I14401" s="81"/>
      <c r="L14401" s="117"/>
      <c r="P14401" s="81"/>
    </row>
    <row r="14402" spans="6:16">
      <c r="F14402" s="76"/>
      <c r="G14402" s="117"/>
      <c r="I14402" s="81"/>
      <c r="L14402" s="117"/>
      <c r="P14402" s="81"/>
    </row>
    <row r="14403" spans="6:16">
      <c r="F14403" s="76"/>
      <c r="G14403" s="117"/>
      <c r="I14403" s="81"/>
      <c r="L14403" s="117"/>
      <c r="P14403" s="81"/>
    </row>
    <row r="14404" spans="6:16">
      <c r="F14404" s="76"/>
      <c r="G14404" s="117"/>
      <c r="I14404" s="81"/>
      <c r="L14404" s="117"/>
      <c r="P14404" s="81"/>
    </row>
    <row r="14405" spans="6:16">
      <c r="F14405" s="76"/>
      <c r="G14405" s="117"/>
      <c r="I14405" s="81"/>
      <c r="L14405" s="117"/>
      <c r="P14405" s="81"/>
    </row>
    <row r="14406" spans="6:16">
      <c r="F14406" s="76"/>
      <c r="G14406" s="117"/>
      <c r="I14406" s="81"/>
      <c r="L14406" s="117"/>
      <c r="P14406" s="81"/>
    </row>
    <row r="14407" spans="6:16">
      <c r="F14407" s="76"/>
      <c r="G14407" s="117"/>
      <c r="I14407" s="81"/>
      <c r="L14407" s="117"/>
      <c r="P14407" s="81"/>
    </row>
    <row r="14408" spans="6:16">
      <c r="F14408" s="76"/>
      <c r="G14408" s="117"/>
      <c r="I14408" s="81"/>
      <c r="L14408" s="117"/>
      <c r="P14408" s="81"/>
    </row>
    <row r="14409" spans="6:16">
      <c r="F14409" s="76"/>
      <c r="G14409" s="117"/>
      <c r="I14409" s="81"/>
      <c r="L14409" s="117"/>
      <c r="P14409" s="81"/>
    </row>
    <row r="14410" spans="6:16">
      <c r="F14410" s="76"/>
      <c r="G14410" s="117"/>
      <c r="I14410" s="81"/>
      <c r="L14410" s="117"/>
      <c r="P14410" s="81"/>
    </row>
    <row r="14411" spans="6:16">
      <c r="F14411" s="76"/>
      <c r="G14411" s="117"/>
      <c r="I14411" s="81"/>
      <c r="L14411" s="117"/>
      <c r="P14411" s="81"/>
    </row>
    <row r="14412" spans="6:16">
      <c r="F14412" s="76"/>
      <c r="G14412" s="117"/>
      <c r="I14412" s="81"/>
      <c r="L14412" s="117"/>
      <c r="P14412" s="81"/>
    </row>
    <row r="14413" spans="6:16">
      <c r="F14413" s="76"/>
      <c r="G14413" s="117"/>
      <c r="I14413" s="81"/>
      <c r="L14413" s="117"/>
      <c r="P14413" s="81"/>
    </row>
    <row r="14414" spans="6:16">
      <c r="F14414" s="76"/>
      <c r="G14414" s="117"/>
      <c r="I14414" s="81"/>
      <c r="L14414" s="117"/>
      <c r="P14414" s="81"/>
    </row>
    <row r="14415" spans="6:16">
      <c r="F14415" s="76"/>
      <c r="G14415" s="117"/>
      <c r="I14415" s="81"/>
      <c r="L14415" s="117"/>
      <c r="P14415" s="81"/>
    </row>
    <row r="14416" spans="6:16">
      <c r="F14416" s="76"/>
      <c r="G14416" s="117"/>
      <c r="I14416" s="81"/>
      <c r="L14416" s="117"/>
      <c r="P14416" s="81"/>
    </row>
    <row r="14417" spans="6:16">
      <c r="F14417" s="76"/>
      <c r="G14417" s="117"/>
      <c r="I14417" s="81"/>
      <c r="L14417" s="117"/>
      <c r="P14417" s="81"/>
    </row>
    <row r="14418" spans="6:16">
      <c r="F14418" s="76"/>
      <c r="G14418" s="117"/>
      <c r="I14418" s="81"/>
      <c r="L14418" s="117"/>
      <c r="P14418" s="81"/>
    </row>
    <row r="14419" spans="6:16">
      <c r="F14419" s="76"/>
      <c r="G14419" s="117"/>
      <c r="I14419" s="81"/>
      <c r="L14419" s="117"/>
      <c r="P14419" s="81"/>
    </row>
    <row r="14420" spans="6:16">
      <c r="F14420" s="76"/>
      <c r="G14420" s="117"/>
      <c r="I14420" s="81"/>
      <c r="L14420" s="117"/>
      <c r="P14420" s="81"/>
    </row>
    <row r="14421" spans="6:16">
      <c r="F14421" s="76"/>
      <c r="G14421" s="117"/>
      <c r="I14421" s="81"/>
      <c r="L14421" s="117"/>
      <c r="P14421" s="81"/>
    </row>
    <row r="14422" spans="6:16">
      <c r="F14422" s="76"/>
      <c r="G14422" s="117"/>
      <c r="I14422" s="81"/>
      <c r="L14422" s="117"/>
      <c r="P14422" s="81"/>
    </row>
    <row r="14423" spans="6:16">
      <c r="F14423" s="76"/>
      <c r="G14423" s="117"/>
      <c r="I14423" s="81"/>
      <c r="L14423" s="117"/>
      <c r="P14423" s="81"/>
    </row>
    <row r="14424" spans="6:16">
      <c r="F14424" s="76"/>
      <c r="G14424" s="117"/>
      <c r="I14424" s="81"/>
      <c r="L14424" s="117"/>
      <c r="P14424" s="81"/>
    </row>
    <row r="14425" spans="6:16">
      <c r="F14425" s="76"/>
      <c r="G14425" s="117"/>
      <c r="I14425" s="81"/>
      <c r="L14425" s="117"/>
      <c r="P14425" s="81"/>
    </row>
    <row r="14426" spans="6:16">
      <c r="F14426" s="76"/>
      <c r="G14426" s="117"/>
      <c r="I14426" s="81"/>
      <c r="L14426" s="117"/>
      <c r="P14426" s="81"/>
    </row>
    <row r="14427" spans="6:16">
      <c r="F14427" s="76"/>
      <c r="G14427" s="117"/>
      <c r="I14427" s="81"/>
      <c r="L14427" s="117"/>
      <c r="P14427" s="81"/>
    </row>
    <row r="14428" spans="6:16">
      <c r="F14428" s="76"/>
      <c r="G14428" s="117"/>
      <c r="I14428" s="81"/>
      <c r="L14428" s="117"/>
      <c r="P14428" s="81"/>
    </row>
    <row r="14429" spans="6:16">
      <c r="F14429" s="76"/>
      <c r="G14429" s="117"/>
      <c r="I14429" s="81"/>
      <c r="L14429" s="117"/>
      <c r="P14429" s="81"/>
    </row>
    <row r="14430" spans="6:16">
      <c r="F14430" s="76"/>
      <c r="G14430" s="117"/>
      <c r="I14430" s="81"/>
      <c r="L14430" s="117"/>
      <c r="P14430" s="81"/>
    </row>
    <row r="14431" spans="6:16">
      <c r="F14431" s="76"/>
      <c r="G14431" s="117"/>
      <c r="I14431" s="81"/>
      <c r="L14431" s="117"/>
      <c r="P14431" s="81"/>
    </row>
    <row r="14432" spans="6:16">
      <c r="F14432" s="76"/>
      <c r="G14432" s="117"/>
      <c r="I14432" s="81"/>
      <c r="L14432" s="117"/>
      <c r="P14432" s="81"/>
    </row>
    <row r="14433" spans="6:16">
      <c r="F14433" s="76"/>
      <c r="G14433" s="117"/>
      <c r="I14433" s="81"/>
      <c r="L14433" s="117"/>
      <c r="P14433" s="81"/>
    </row>
    <row r="14434" spans="6:16">
      <c r="F14434" s="76"/>
      <c r="G14434" s="117"/>
      <c r="I14434" s="81"/>
      <c r="L14434" s="117"/>
      <c r="P14434" s="81"/>
    </row>
    <row r="14435" spans="6:16">
      <c r="F14435" s="76"/>
      <c r="G14435" s="117"/>
      <c r="I14435" s="81"/>
      <c r="L14435" s="117"/>
      <c r="P14435" s="81"/>
    </row>
    <row r="14436" spans="6:16">
      <c r="F14436" s="76"/>
      <c r="G14436" s="117"/>
      <c r="I14436" s="81"/>
      <c r="L14436" s="117"/>
      <c r="P14436" s="81"/>
    </row>
    <row r="14437" spans="6:16">
      <c r="F14437" s="76"/>
      <c r="G14437" s="117"/>
      <c r="I14437" s="81"/>
      <c r="L14437" s="117"/>
      <c r="P14437" s="81"/>
    </row>
    <row r="14438" spans="6:16">
      <c r="F14438" s="76"/>
      <c r="G14438" s="117"/>
      <c r="I14438" s="81"/>
      <c r="L14438" s="117"/>
      <c r="P14438" s="81"/>
    </row>
    <row r="14439" spans="6:16">
      <c r="F14439" s="76"/>
      <c r="G14439" s="117"/>
      <c r="I14439" s="81"/>
      <c r="L14439" s="117"/>
      <c r="P14439" s="81"/>
    </row>
    <row r="14440" spans="6:16">
      <c r="F14440" s="76"/>
      <c r="G14440" s="117"/>
      <c r="I14440" s="81"/>
      <c r="L14440" s="117"/>
      <c r="P14440" s="81"/>
    </row>
    <row r="14441" spans="6:16">
      <c r="F14441" s="76"/>
      <c r="G14441" s="117"/>
      <c r="I14441" s="81"/>
      <c r="L14441" s="117"/>
      <c r="P14441" s="81"/>
    </row>
    <row r="14442" spans="6:16">
      <c r="F14442" s="76"/>
      <c r="G14442" s="117"/>
      <c r="I14442" s="81"/>
      <c r="L14442" s="117"/>
      <c r="P14442" s="81"/>
    </row>
    <row r="14443" spans="6:16">
      <c r="F14443" s="76"/>
      <c r="G14443" s="117"/>
      <c r="I14443" s="81"/>
      <c r="L14443" s="117"/>
      <c r="P14443" s="81"/>
    </row>
    <row r="14444" spans="6:16">
      <c r="F14444" s="76"/>
      <c r="G14444" s="117"/>
      <c r="I14444" s="81"/>
      <c r="L14444" s="117"/>
      <c r="P14444" s="81"/>
    </row>
    <row r="14445" spans="6:16">
      <c r="F14445" s="76"/>
      <c r="G14445" s="117"/>
      <c r="I14445" s="81"/>
      <c r="L14445" s="117"/>
      <c r="P14445" s="81"/>
    </row>
    <row r="14446" spans="6:16">
      <c r="F14446" s="76"/>
      <c r="G14446" s="117"/>
      <c r="I14446" s="81"/>
      <c r="L14446" s="117"/>
      <c r="P14446" s="81"/>
    </row>
    <row r="14447" spans="6:16">
      <c r="F14447" s="76"/>
      <c r="G14447" s="117"/>
      <c r="I14447" s="81"/>
      <c r="L14447" s="117"/>
      <c r="P14447" s="81"/>
    </row>
    <row r="14448" spans="6:16">
      <c r="F14448" s="76"/>
      <c r="G14448" s="117"/>
      <c r="I14448" s="81"/>
      <c r="L14448" s="117"/>
      <c r="P14448" s="81"/>
    </row>
    <row r="14449" spans="6:16">
      <c r="F14449" s="76"/>
      <c r="G14449" s="117"/>
      <c r="I14449" s="81"/>
      <c r="L14449" s="117"/>
      <c r="P14449" s="81"/>
    </row>
    <row r="14450" spans="6:16">
      <c r="F14450" s="76"/>
      <c r="G14450" s="117"/>
      <c r="I14450" s="81"/>
      <c r="L14450" s="117"/>
      <c r="P14450" s="81"/>
    </row>
    <row r="14451" spans="6:16">
      <c r="F14451" s="76"/>
      <c r="G14451" s="117"/>
      <c r="I14451" s="81"/>
      <c r="L14451" s="117"/>
      <c r="P14451" s="81"/>
    </row>
    <row r="14452" spans="6:16">
      <c r="F14452" s="76"/>
      <c r="G14452" s="117"/>
      <c r="I14452" s="81"/>
      <c r="L14452" s="117"/>
      <c r="P14452" s="81"/>
    </row>
    <row r="14453" spans="6:16">
      <c r="F14453" s="76"/>
      <c r="G14453" s="117"/>
      <c r="I14453" s="81"/>
      <c r="L14453" s="117"/>
      <c r="P14453" s="81"/>
    </row>
    <row r="14454" spans="6:16">
      <c r="F14454" s="76"/>
      <c r="G14454" s="117"/>
      <c r="I14454" s="81"/>
      <c r="L14454" s="117"/>
      <c r="P14454" s="81"/>
    </row>
    <row r="14455" spans="6:16">
      <c r="F14455" s="76"/>
      <c r="G14455" s="117"/>
      <c r="I14455" s="81"/>
      <c r="L14455" s="117"/>
      <c r="P14455" s="81"/>
    </row>
    <row r="14456" spans="6:16">
      <c r="F14456" s="76"/>
      <c r="G14456" s="117"/>
      <c r="I14456" s="81"/>
      <c r="L14456" s="117"/>
      <c r="P14456" s="81"/>
    </row>
    <row r="14457" spans="6:16">
      <c r="F14457" s="76"/>
      <c r="G14457" s="117"/>
      <c r="I14457" s="81"/>
      <c r="L14457" s="117"/>
      <c r="P14457" s="81"/>
    </row>
    <row r="14458" spans="6:16">
      <c r="F14458" s="76"/>
      <c r="G14458" s="117"/>
      <c r="I14458" s="81"/>
      <c r="L14458" s="117"/>
      <c r="P14458" s="81"/>
    </row>
    <row r="14459" spans="6:16">
      <c r="F14459" s="76"/>
      <c r="G14459" s="117"/>
      <c r="I14459" s="81"/>
      <c r="L14459" s="117"/>
      <c r="P14459" s="81"/>
    </row>
    <row r="14460" spans="6:16">
      <c r="F14460" s="76"/>
      <c r="G14460" s="117"/>
      <c r="I14460" s="81"/>
      <c r="L14460" s="117"/>
      <c r="P14460" s="81"/>
    </row>
    <row r="14461" spans="6:16">
      <c r="F14461" s="76"/>
      <c r="G14461" s="117"/>
      <c r="I14461" s="81"/>
      <c r="L14461" s="117"/>
      <c r="P14461" s="81"/>
    </row>
    <row r="14462" spans="6:16">
      <c r="F14462" s="76"/>
      <c r="G14462" s="117"/>
      <c r="I14462" s="81"/>
      <c r="L14462" s="117"/>
      <c r="P14462" s="81"/>
    </row>
    <row r="14463" spans="6:16">
      <c r="F14463" s="76"/>
      <c r="G14463" s="117"/>
      <c r="I14463" s="81"/>
      <c r="L14463" s="117"/>
      <c r="P14463" s="81"/>
    </row>
    <row r="14464" spans="6:16">
      <c r="F14464" s="76"/>
      <c r="G14464" s="117"/>
      <c r="I14464" s="81"/>
      <c r="L14464" s="117"/>
      <c r="P14464" s="81"/>
    </row>
    <row r="14465" spans="6:16">
      <c r="F14465" s="76"/>
      <c r="G14465" s="117"/>
      <c r="I14465" s="81"/>
      <c r="L14465" s="117"/>
      <c r="P14465" s="81"/>
    </row>
    <row r="14466" spans="6:16">
      <c r="F14466" s="76"/>
      <c r="G14466" s="117"/>
      <c r="I14466" s="81"/>
      <c r="L14466" s="117"/>
      <c r="P14466" s="81"/>
    </row>
    <row r="14467" spans="6:16">
      <c r="F14467" s="76"/>
      <c r="G14467" s="117"/>
      <c r="I14467" s="81"/>
      <c r="L14467" s="117"/>
      <c r="P14467" s="81"/>
    </row>
    <row r="14468" spans="6:16">
      <c r="F14468" s="76"/>
      <c r="G14468" s="117"/>
      <c r="I14468" s="81"/>
      <c r="L14468" s="117"/>
      <c r="P14468" s="81"/>
    </row>
    <row r="14469" spans="6:16">
      <c r="F14469" s="76"/>
      <c r="G14469" s="117"/>
      <c r="I14469" s="81"/>
      <c r="L14469" s="117"/>
      <c r="P14469" s="81"/>
    </row>
    <row r="14470" spans="6:16">
      <c r="F14470" s="76"/>
      <c r="G14470" s="117"/>
      <c r="I14470" s="81"/>
      <c r="L14470" s="117"/>
      <c r="P14470" s="81"/>
    </row>
    <row r="14471" spans="6:16">
      <c r="F14471" s="76"/>
      <c r="G14471" s="117"/>
      <c r="I14471" s="81"/>
      <c r="L14471" s="117"/>
      <c r="P14471" s="81"/>
    </row>
    <row r="14472" spans="6:16">
      <c r="F14472" s="76"/>
      <c r="G14472" s="117"/>
      <c r="I14472" s="81"/>
      <c r="L14472" s="117"/>
      <c r="P14472" s="81"/>
    </row>
    <row r="14473" spans="6:16">
      <c r="F14473" s="76"/>
      <c r="G14473" s="117"/>
      <c r="I14473" s="81"/>
      <c r="L14473" s="117"/>
      <c r="P14473" s="81"/>
    </row>
    <row r="14474" spans="6:16">
      <c r="F14474" s="76"/>
      <c r="G14474" s="117"/>
      <c r="I14474" s="81"/>
      <c r="L14474" s="117"/>
      <c r="P14474" s="81"/>
    </row>
    <row r="14475" spans="6:16">
      <c r="F14475" s="76"/>
      <c r="G14475" s="117"/>
      <c r="I14475" s="81"/>
      <c r="L14475" s="117"/>
      <c r="P14475" s="81"/>
    </row>
    <row r="14476" spans="6:16">
      <c r="F14476" s="76"/>
      <c r="G14476" s="117"/>
      <c r="I14476" s="81"/>
      <c r="L14476" s="117"/>
      <c r="P14476" s="81"/>
    </row>
    <row r="14477" spans="6:16">
      <c r="F14477" s="76"/>
      <c r="G14477" s="117"/>
      <c r="I14477" s="81"/>
      <c r="L14477" s="117"/>
      <c r="P14477" s="81"/>
    </row>
    <row r="14478" spans="6:16">
      <c r="F14478" s="76"/>
      <c r="G14478" s="117"/>
      <c r="I14478" s="81"/>
      <c r="L14478" s="117"/>
      <c r="P14478" s="81"/>
    </row>
    <row r="14479" spans="6:16">
      <c r="F14479" s="76"/>
      <c r="G14479" s="117"/>
      <c r="I14479" s="81"/>
      <c r="L14479" s="117"/>
      <c r="P14479" s="81"/>
    </row>
    <row r="14480" spans="6:16">
      <c r="F14480" s="76"/>
      <c r="G14480" s="117"/>
      <c r="I14480" s="81"/>
      <c r="L14480" s="117"/>
      <c r="P14480" s="81"/>
    </row>
    <row r="14481" spans="6:16">
      <c r="F14481" s="76"/>
      <c r="G14481" s="117"/>
      <c r="I14481" s="81"/>
      <c r="L14481" s="117"/>
      <c r="P14481" s="81"/>
    </row>
    <row r="14482" spans="6:16">
      <c r="F14482" s="76"/>
      <c r="G14482" s="117"/>
      <c r="I14482" s="81"/>
      <c r="L14482" s="117"/>
      <c r="P14482" s="81"/>
    </row>
    <row r="14483" spans="6:16">
      <c r="F14483" s="76"/>
      <c r="G14483" s="117"/>
      <c r="I14483" s="81"/>
      <c r="L14483" s="117"/>
      <c r="P14483" s="81"/>
    </row>
    <row r="14484" spans="6:16">
      <c r="F14484" s="76"/>
      <c r="G14484" s="117"/>
      <c r="I14484" s="81"/>
      <c r="L14484" s="117"/>
      <c r="P14484" s="81"/>
    </row>
    <row r="14485" spans="6:16">
      <c r="F14485" s="76"/>
      <c r="G14485" s="117"/>
      <c r="I14485" s="81"/>
      <c r="L14485" s="117"/>
      <c r="P14485" s="81"/>
    </row>
    <row r="14486" spans="6:16">
      <c r="F14486" s="76"/>
      <c r="G14486" s="117"/>
      <c r="I14486" s="81"/>
      <c r="L14486" s="117"/>
      <c r="P14486" s="81"/>
    </row>
    <row r="14487" spans="6:16">
      <c r="F14487" s="76"/>
      <c r="G14487" s="117"/>
      <c r="I14487" s="81"/>
      <c r="L14487" s="117"/>
      <c r="P14487" s="81"/>
    </row>
    <row r="14488" spans="6:16">
      <c r="F14488" s="76"/>
      <c r="G14488" s="117"/>
      <c r="I14488" s="81"/>
      <c r="L14488" s="117"/>
      <c r="P14488" s="81"/>
    </row>
    <row r="14489" spans="6:16">
      <c r="F14489" s="76"/>
      <c r="G14489" s="117"/>
      <c r="I14489" s="81"/>
      <c r="L14489" s="117"/>
      <c r="P14489" s="81"/>
    </row>
    <row r="14490" spans="6:16">
      <c r="F14490" s="76"/>
      <c r="G14490" s="117"/>
      <c r="I14490" s="81"/>
      <c r="L14490" s="117"/>
      <c r="P14490" s="81"/>
    </row>
    <row r="14491" spans="6:16">
      <c r="F14491" s="76"/>
      <c r="G14491" s="117"/>
      <c r="I14491" s="81"/>
      <c r="L14491" s="117"/>
      <c r="P14491" s="81"/>
    </row>
    <row r="14492" spans="6:16">
      <c r="F14492" s="76"/>
      <c r="G14492" s="117"/>
      <c r="I14492" s="81"/>
      <c r="L14492" s="117"/>
      <c r="P14492" s="81"/>
    </row>
    <row r="14493" spans="6:16">
      <c r="F14493" s="76"/>
      <c r="G14493" s="117"/>
      <c r="I14493" s="81"/>
      <c r="L14493" s="117"/>
      <c r="P14493" s="81"/>
    </row>
    <row r="14494" spans="6:16">
      <c r="F14494" s="76"/>
      <c r="G14494" s="117"/>
      <c r="I14494" s="81"/>
      <c r="L14494" s="117"/>
      <c r="P14494" s="81"/>
    </row>
    <row r="14495" spans="6:16">
      <c r="F14495" s="76"/>
      <c r="G14495" s="117"/>
      <c r="I14495" s="81"/>
      <c r="L14495" s="117"/>
      <c r="P14495" s="81"/>
    </row>
    <row r="14496" spans="6:16">
      <c r="F14496" s="76"/>
      <c r="G14496" s="117"/>
      <c r="I14496" s="81"/>
      <c r="L14496" s="117"/>
      <c r="P14496" s="81"/>
    </row>
    <row r="14497" spans="6:16">
      <c r="F14497" s="76"/>
      <c r="G14497" s="117"/>
      <c r="I14497" s="81"/>
      <c r="L14497" s="117"/>
      <c r="P14497" s="81"/>
    </row>
    <row r="14498" spans="6:16">
      <c r="F14498" s="76"/>
      <c r="G14498" s="117"/>
      <c r="I14498" s="81"/>
      <c r="L14498" s="117"/>
      <c r="P14498" s="81"/>
    </row>
    <row r="14499" spans="6:16">
      <c r="F14499" s="76"/>
      <c r="G14499" s="117"/>
      <c r="I14499" s="81"/>
      <c r="L14499" s="117"/>
      <c r="P14499" s="81"/>
    </row>
    <row r="14500" spans="6:16">
      <c r="F14500" s="76"/>
      <c r="G14500" s="117"/>
      <c r="I14500" s="81"/>
      <c r="L14500" s="117"/>
      <c r="P14500" s="81"/>
    </row>
    <row r="14501" spans="6:16">
      <c r="F14501" s="76"/>
      <c r="G14501" s="117"/>
      <c r="I14501" s="81"/>
      <c r="L14501" s="117"/>
      <c r="P14501" s="81"/>
    </row>
    <row r="14502" spans="6:16">
      <c r="F14502" s="76"/>
      <c r="G14502" s="117"/>
      <c r="I14502" s="81"/>
      <c r="L14502" s="117"/>
      <c r="P14502" s="81"/>
    </row>
    <row r="14503" spans="6:16">
      <c r="F14503" s="76"/>
      <c r="G14503" s="117"/>
      <c r="I14503" s="81"/>
      <c r="L14503" s="117"/>
      <c r="P14503" s="81"/>
    </row>
    <row r="14504" spans="6:16">
      <c r="F14504" s="76"/>
      <c r="G14504" s="117"/>
      <c r="I14504" s="81"/>
      <c r="L14504" s="117"/>
      <c r="P14504" s="81"/>
    </row>
    <row r="14505" spans="6:16">
      <c r="F14505" s="76"/>
      <c r="G14505" s="117"/>
      <c r="I14505" s="81"/>
      <c r="L14505" s="117"/>
      <c r="P14505" s="81"/>
    </row>
    <row r="14506" spans="6:16">
      <c r="F14506" s="76"/>
      <c r="G14506" s="117"/>
      <c r="I14506" s="81"/>
      <c r="L14506" s="117"/>
      <c r="P14506" s="81"/>
    </row>
    <row r="14507" spans="6:16">
      <c r="F14507" s="76"/>
      <c r="G14507" s="117"/>
      <c r="I14507" s="81"/>
      <c r="L14507" s="117"/>
      <c r="P14507" s="81"/>
    </row>
    <row r="14508" spans="6:16">
      <c r="F14508" s="76"/>
      <c r="G14508" s="117"/>
      <c r="I14508" s="81"/>
      <c r="L14508" s="117"/>
      <c r="P14508" s="81"/>
    </row>
    <row r="14509" spans="6:16">
      <c r="F14509" s="76"/>
      <c r="G14509" s="117"/>
      <c r="I14509" s="81"/>
      <c r="L14509" s="117"/>
      <c r="P14509" s="81"/>
    </row>
    <row r="14510" spans="6:16">
      <c r="F14510" s="76"/>
      <c r="G14510" s="117"/>
      <c r="I14510" s="81"/>
      <c r="L14510" s="117"/>
      <c r="P14510" s="81"/>
    </row>
    <row r="14511" spans="6:16">
      <c r="F14511" s="76"/>
      <c r="G14511" s="117"/>
      <c r="I14511" s="81"/>
      <c r="L14511" s="117"/>
      <c r="P14511" s="81"/>
    </row>
    <row r="14512" spans="6:16">
      <c r="F14512" s="76"/>
      <c r="G14512" s="117"/>
      <c r="I14512" s="81"/>
      <c r="L14512" s="117"/>
      <c r="P14512" s="81"/>
    </row>
    <row r="14513" spans="6:16">
      <c r="F14513" s="76"/>
      <c r="G14513" s="117"/>
      <c r="I14513" s="81"/>
      <c r="L14513" s="117"/>
      <c r="P14513" s="81"/>
    </row>
    <row r="14514" spans="6:16">
      <c r="F14514" s="76"/>
      <c r="G14514" s="117"/>
      <c r="I14514" s="81"/>
      <c r="L14514" s="117"/>
      <c r="P14514" s="81"/>
    </row>
    <row r="14515" spans="6:16">
      <c r="F14515" s="76"/>
      <c r="G14515" s="117"/>
      <c r="I14515" s="81"/>
      <c r="L14515" s="117"/>
      <c r="P14515" s="81"/>
    </row>
    <row r="14516" spans="6:16">
      <c r="F14516" s="76"/>
      <c r="G14516" s="117"/>
      <c r="I14516" s="81"/>
      <c r="L14516" s="117"/>
      <c r="P14516" s="81"/>
    </row>
    <row r="14517" spans="6:16">
      <c r="F14517" s="76"/>
      <c r="G14517" s="117"/>
      <c r="I14517" s="81"/>
      <c r="L14517" s="117"/>
      <c r="P14517" s="81"/>
    </row>
    <row r="14518" spans="6:16">
      <c r="F14518" s="76"/>
      <c r="G14518" s="117"/>
      <c r="I14518" s="81"/>
      <c r="L14518" s="117"/>
      <c r="P14518" s="81"/>
    </row>
    <row r="14519" spans="6:16">
      <c r="F14519" s="76"/>
      <c r="G14519" s="117"/>
      <c r="I14519" s="81"/>
      <c r="L14519" s="117"/>
      <c r="P14519" s="81"/>
    </row>
    <row r="14520" spans="6:16">
      <c r="F14520" s="76"/>
      <c r="G14520" s="117"/>
      <c r="I14520" s="81"/>
      <c r="L14520" s="117"/>
      <c r="P14520" s="81"/>
    </row>
    <row r="14521" spans="6:16">
      <c r="F14521" s="76"/>
      <c r="G14521" s="117"/>
      <c r="I14521" s="81"/>
      <c r="L14521" s="117"/>
      <c r="P14521" s="81"/>
    </row>
    <row r="14522" spans="6:16">
      <c r="F14522" s="76"/>
      <c r="G14522" s="117"/>
      <c r="I14522" s="81"/>
      <c r="L14522" s="117"/>
      <c r="P14522" s="81"/>
    </row>
    <row r="14523" spans="6:16">
      <c r="F14523" s="76"/>
      <c r="G14523" s="117"/>
      <c r="I14523" s="81"/>
      <c r="L14523" s="117"/>
      <c r="P14523" s="81"/>
    </row>
    <row r="14524" spans="6:16">
      <c r="F14524" s="76"/>
      <c r="G14524" s="117"/>
      <c r="I14524" s="81"/>
      <c r="L14524" s="117"/>
      <c r="P14524" s="81"/>
    </row>
    <row r="14525" spans="6:16">
      <c r="F14525" s="76"/>
      <c r="G14525" s="117"/>
      <c r="I14525" s="81"/>
      <c r="L14525" s="117"/>
      <c r="P14525" s="81"/>
    </row>
    <row r="14526" spans="6:16">
      <c r="F14526" s="76"/>
      <c r="G14526" s="117"/>
      <c r="I14526" s="81"/>
      <c r="L14526" s="117"/>
      <c r="P14526" s="81"/>
    </row>
    <row r="14527" spans="6:16">
      <c r="F14527" s="76"/>
      <c r="G14527" s="117"/>
      <c r="I14527" s="81"/>
      <c r="L14527" s="117"/>
      <c r="P14527" s="81"/>
    </row>
    <row r="14528" spans="6:16">
      <c r="F14528" s="76"/>
      <c r="G14528" s="117"/>
      <c r="I14528" s="81"/>
      <c r="L14528" s="117"/>
      <c r="P14528" s="81"/>
    </row>
    <row r="14529" spans="6:16">
      <c r="F14529" s="76"/>
      <c r="G14529" s="117"/>
      <c r="I14529" s="81"/>
      <c r="L14529" s="117"/>
      <c r="P14529" s="81"/>
    </row>
    <row r="14530" spans="6:16">
      <c r="F14530" s="76"/>
      <c r="G14530" s="117"/>
      <c r="I14530" s="81"/>
      <c r="L14530" s="117"/>
      <c r="P14530" s="81"/>
    </row>
    <row r="14531" spans="6:16">
      <c r="F14531" s="76"/>
      <c r="G14531" s="117"/>
      <c r="I14531" s="81"/>
      <c r="L14531" s="117"/>
      <c r="P14531" s="81"/>
    </row>
    <row r="14532" spans="6:16">
      <c r="F14532" s="76"/>
      <c r="G14532" s="117"/>
      <c r="I14532" s="81"/>
      <c r="L14532" s="117"/>
      <c r="P14532" s="81"/>
    </row>
    <row r="14533" spans="6:16">
      <c r="F14533" s="76"/>
      <c r="G14533" s="117"/>
      <c r="I14533" s="81"/>
      <c r="L14533" s="117"/>
      <c r="P14533" s="81"/>
    </row>
    <row r="14534" spans="6:16">
      <c r="F14534" s="76"/>
      <c r="G14534" s="117"/>
      <c r="I14534" s="81"/>
      <c r="L14534" s="117"/>
      <c r="P14534" s="81"/>
    </row>
    <row r="14535" spans="6:16">
      <c r="F14535" s="76"/>
      <c r="G14535" s="117"/>
      <c r="I14535" s="81"/>
      <c r="L14535" s="117"/>
      <c r="P14535" s="81"/>
    </row>
    <row r="14536" spans="6:16">
      <c r="F14536" s="76"/>
      <c r="G14536" s="117"/>
      <c r="I14536" s="81"/>
      <c r="L14536" s="117"/>
      <c r="P14536" s="81"/>
    </row>
    <row r="14537" spans="6:16">
      <c r="F14537" s="76"/>
      <c r="G14537" s="117"/>
      <c r="I14537" s="81"/>
      <c r="L14537" s="117"/>
      <c r="P14537" s="81"/>
    </row>
    <row r="14538" spans="6:16">
      <c r="F14538" s="76"/>
      <c r="G14538" s="117"/>
      <c r="I14538" s="81"/>
      <c r="L14538" s="117"/>
      <c r="P14538" s="81"/>
    </row>
    <row r="14539" spans="6:16">
      <c r="F14539" s="76"/>
      <c r="G14539" s="117"/>
      <c r="I14539" s="81"/>
      <c r="L14539" s="117"/>
      <c r="P14539" s="81"/>
    </row>
    <row r="14540" spans="6:16">
      <c r="F14540" s="76"/>
      <c r="G14540" s="117"/>
      <c r="I14540" s="81"/>
      <c r="L14540" s="117"/>
      <c r="P14540" s="81"/>
    </row>
    <row r="14541" spans="6:16">
      <c r="F14541" s="76"/>
      <c r="G14541" s="117"/>
      <c r="I14541" s="81"/>
      <c r="L14541" s="117"/>
      <c r="P14541" s="81"/>
    </row>
    <row r="14542" spans="6:16">
      <c r="F14542" s="76"/>
      <c r="G14542" s="117"/>
      <c r="I14542" s="81"/>
      <c r="L14542" s="117"/>
      <c r="P14542" s="81"/>
    </row>
    <row r="14543" spans="6:16">
      <c r="F14543" s="76"/>
      <c r="G14543" s="117"/>
      <c r="I14543" s="81"/>
      <c r="L14543" s="117"/>
      <c r="P14543" s="81"/>
    </row>
    <row r="14544" spans="6:16">
      <c r="F14544" s="76"/>
      <c r="G14544" s="117"/>
      <c r="I14544" s="81"/>
      <c r="L14544" s="117"/>
      <c r="P14544" s="81"/>
    </row>
    <row r="14545" spans="6:16">
      <c r="F14545" s="76"/>
      <c r="G14545" s="117"/>
      <c r="I14545" s="81"/>
      <c r="L14545" s="117"/>
      <c r="P14545" s="81"/>
    </row>
    <row r="14546" spans="6:16">
      <c r="F14546" s="76"/>
      <c r="G14546" s="117"/>
      <c r="I14546" s="81"/>
      <c r="L14546" s="117"/>
      <c r="P14546" s="81"/>
    </row>
    <row r="14547" spans="6:16">
      <c r="F14547" s="76"/>
      <c r="G14547" s="117"/>
      <c r="I14547" s="81"/>
      <c r="L14547" s="117"/>
      <c r="P14547" s="81"/>
    </row>
    <row r="14548" spans="6:16">
      <c r="F14548" s="76"/>
      <c r="G14548" s="117"/>
      <c r="I14548" s="81"/>
      <c r="L14548" s="117"/>
      <c r="P14548" s="81"/>
    </row>
    <row r="14549" spans="6:16">
      <c r="F14549" s="76"/>
      <c r="G14549" s="117"/>
      <c r="I14549" s="81"/>
      <c r="L14549" s="117"/>
      <c r="P14549" s="81"/>
    </row>
    <row r="14550" spans="6:16">
      <c r="F14550" s="76"/>
      <c r="G14550" s="117"/>
      <c r="I14550" s="81"/>
      <c r="L14550" s="117"/>
      <c r="P14550" s="81"/>
    </row>
    <row r="14551" spans="6:16">
      <c r="F14551" s="76"/>
      <c r="G14551" s="117"/>
      <c r="I14551" s="81"/>
      <c r="L14551" s="117"/>
      <c r="P14551" s="81"/>
    </row>
    <row r="14552" spans="6:16">
      <c r="F14552" s="76"/>
      <c r="G14552" s="117"/>
      <c r="I14552" s="81"/>
      <c r="L14552" s="117"/>
      <c r="P14552" s="81"/>
    </row>
    <row r="14553" spans="6:16">
      <c r="F14553" s="76"/>
      <c r="G14553" s="117"/>
      <c r="I14553" s="81"/>
      <c r="L14553" s="117"/>
      <c r="P14553" s="81"/>
    </row>
    <row r="14554" spans="6:16">
      <c r="F14554" s="76"/>
      <c r="G14554" s="117"/>
      <c r="I14554" s="81"/>
      <c r="L14554" s="117"/>
      <c r="P14554" s="81"/>
    </row>
    <row r="14555" spans="6:16">
      <c r="F14555" s="76"/>
      <c r="G14555" s="117"/>
      <c r="I14555" s="81"/>
      <c r="L14555" s="117"/>
      <c r="P14555" s="81"/>
    </row>
    <row r="14556" spans="6:16">
      <c r="F14556" s="76"/>
      <c r="G14556" s="117"/>
      <c r="I14556" s="81"/>
      <c r="L14556" s="117"/>
      <c r="P14556" s="81"/>
    </row>
    <row r="14557" spans="6:16">
      <c r="F14557" s="76"/>
      <c r="G14557" s="117"/>
      <c r="I14557" s="81"/>
      <c r="L14557" s="117"/>
      <c r="P14557" s="81"/>
    </row>
    <row r="14558" spans="6:16">
      <c r="F14558" s="76"/>
      <c r="G14558" s="117"/>
      <c r="I14558" s="81"/>
      <c r="L14558" s="117"/>
      <c r="P14558" s="81"/>
    </row>
    <row r="14559" spans="6:16">
      <c r="F14559" s="76"/>
      <c r="G14559" s="117"/>
      <c r="I14559" s="81"/>
      <c r="L14559" s="117"/>
      <c r="P14559" s="81"/>
    </row>
    <row r="14560" spans="6:16">
      <c r="F14560" s="76"/>
      <c r="G14560" s="117"/>
      <c r="I14560" s="81"/>
      <c r="L14560" s="117"/>
      <c r="P14560" s="81"/>
    </row>
    <row r="14561" spans="6:16">
      <c r="F14561" s="76"/>
      <c r="G14561" s="117"/>
      <c r="I14561" s="81"/>
      <c r="L14561" s="117"/>
      <c r="P14561" s="81"/>
    </row>
    <row r="14562" spans="6:16">
      <c r="F14562" s="76"/>
      <c r="G14562" s="117"/>
      <c r="I14562" s="81"/>
      <c r="L14562" s="117"/>
      <c r="P14562" s="81"/>
    </row>
    <row r="14563" spans="6:16">
      <c r="F14563" s="76"/>
      <c r="G14563" s="117"/>
      <c r="I14563" s="81"/>
      <c r="L14563" s="117"/>
      <c r="P14563" s="81"/>
    </row>
    <row r="14564" spans="6:16">
      <c r="F14564" s="76"/>
      <c r="G14564" s="117"/>
      <c r="I14564" s="81"/>
      <c r="L14564" s="117"/>
      <c r="P14564" s="81"/>
    </row>
    <row r="14565" spans="6:16">
      <c r="F14565" s="76"/>
      <c r="G14565" s="117"/>
      <c r="I14565" s="81"/>
      <c r="L14565" s="117"/>
      <c r="P14565" s="81"/>
    </row>
    <row r="14566" spans="6:16">
      <c r="F14566" s="76"/>
      <c r="G14566" s="117"/>
      <c r="I14566" s="81"/>
      <c r="L14566" s="117"/>
      <c r="P14566" s="81"/>
    </row>
    <row r="14567" spans="6:16">
      <c r="F14567" s="76"/>
      <c r="G14567" s="117"/>
      <c r="I14567" s="81"/>
      <c r="L14567" s="117"/>
      <c r="P14567" s="81"/>
    </row>
    <row r="14568" spans="6:16">
      <c r="F14568" s="76"/>
      <c r="G14568" s="117"/>
      <c r="I14568" s="81"/>
      <c r="L14568" s="117"/>
      <c r="P14568" s="81"/>
    </row>
    <row r="14569" spans="6:16">
      <c r="F14569" s="76"/>
      <c r="G14569" s="117"/>
      <c r="I14569" s="81"/>
      <c r="L14569" s="117"/>
      <c r="P14569" s="81"/>
    </row>
    <row r="14570" spans="6:16">
      <c r="F14570" s="76"/>
      <c r="G14570" s="117"/>
      <c r="I14570" s="81"/>
      <c r="L14570" s="117"/>
      <c r="P14570" s="81"/>
    </row>
    <row r="14571" spans="6:16">
      <c r="F14571" s="76"/>
      <c r="G14571" s="117"/>
      <c r="I14571" s="81"/>
      <c r="L14571" s="117"/>
      <c r="P14571" s="81"/>
    </row>
    <row r="14572" spans="6:16">
      <c r="F14572" s="76"/>
      <c r="G14572" s="117"/>
      <c r="I14572" s="81"/>
      <c r="L14572" s="117"/>
      <c r="P14572" s="81"/>
    </row>
    <row r="14573" spans="6:16">
      <c r="F14573" s="76"/>
      <c r="G14573" s="117"/>
      <c r="I14573" s="81"/>
      <c r="L14573" s="117"/>
      <c r="P14573" s="81"/>
    </row>
    <row r="14574" spans="6:16">
      <c r="F14574" s="76"/>
      <c r="G14574" s="117"/>
      <c r="I14574" s="81"/>
      <c r="L14574" s="117"/>
      <c r="P14574" s="81"/>
    </row>
    <row r="14575" spans="6:16">
      <c r="F14575" s="76"/>
      <c r="G14575" s="117"/>
      <c r="I14575" s="81"/>
      <c r="L14575" s="117"/>
      <c r="P14575" s="81"/>
    </row>
    <row r="14576" spans="6:16">
      <c r="F14576" s="76"/>
      <c r="G14576" s="117"/>
      <c r="I14576" s="81"/>
      <c r="L14576" s="117"/>
      <c r="P14576" s="81"/>
    </row>
    <row r="14577" spans="6:16">
      <c r="F14577" s="76"/>
      <c r="G14577" s="117"/>
      <c r="I14577" s="81"/>
      <c r="L14577" s="117"/>
      <c r="P14577" s="81"/>
    </row>
    <row r="14578" spans="6:16">
      <c r="F14578" s="76"/>
      <c r="G14578" s="117"/>
      <c r="I14578" s="81"/>
      <c r="L14578" s="117"/>
      <c r="P14578" s="81"/>
    </row>
    <row r="14579" spans="6:16">
      <c r="F14579" s="76"/>
      <c r="G14579" s="117"/>
      <c r="I14579" s="81"/>
      <c r="L14579" s="117"/>
      <c r="P14579" s="81"/>
    </row>
    <row r="14580" spans="6:16">
      <c r="F14580" s="76"/>
      <c r="G14580" s="117"/>
      <c r="I14580" s="81"/>
      <c r="L14580" s="117"/>
      <c r="P14580" s="81"/>
    </row>
    <row r="14581" spans="6:16">
      <c r="F14581" s="76"/>
      <c r="G14581" s="117"/>
      <c r="I14581" s="81"/>
      <c r="L14581" s="117"/>
      <c r="P14581" s="81"/>
    </row>
    <row r="14582" spans="6:16">
      <c r="F14582" s="76"/>
      <c r="G14582" s="117"/>
      <c r="I14582" s="81"/>
      <c r="L14582" s="117"/>
      <c r="P14582" s="81"/>
    </row>
    <row r="14583" spans="6:16">
      <c r="F14583" s="76"/>
      <c r="G14583" s="117"/>
      <c r="I14583" s="81"/>
      <c r="L14583" s="117"/>
      <c r="P14583" s="81"/>
    </row>
    <row r="14584" spans="6:16">
      <c r="F14584" s="76"/>
      <c r="G14584" s="117"/>
      <c r="I14584" s="81"/>
      <c r="L14584" s="117"/>
      <c r="P14584" s="81"/>
    </row>
    <row r="14585" spans="6:16">
      <c r="F14585" s="76"/>
      <c r="G14585" s="117"/>
      <c r="I14585" s="81"/>
      <c r="L14585" s="117"/>
      <c r="P14585" s="81"/>
    </row>
    <row r="14586" spans="6:16">
      <c r="F14586" s="76"/>
      <c r="G14586" s="117"/>
      <c r="I14586" s="81"/>
      <c r="L14586" s="117"/>
      <c r="P14586" s="81"/>
    </row>
    <row r="14587" spans="6:16">
      <c r="F14587" s="76"/>
      <c r="G14587" s="117"/>
      <c r="I14587" s="81"/>
      <c r="L14587" s="117"/>
      <c r="P14587" s="81"/>
    </row>
    <row r="14588" spans="6:16">
      <c r="F14588" s="76"/>
      <c r="G14588" s="117"/>
      <c r="I14588" s="81"/>
      <c r="L14588" s="117"/>
      <c r="P14588" s="81"/>
    </row>
    <row r="14589" spans="6:16">
      <c r="F14589" s="76"/>
      <c r="G14589" s="117"/>
      <c r="I14589" s="81"/>
      <c r="L14589" s="117"/>
      <c r="P14589" s="81"/>
    </row>
    <row r="14590" spans="6:16">
      <c r="F14590" s="76"/>
      <c r="G14590" s="117"/>
      <c r="I14590" s="81"/>
      <c r="L14590" s="117"/>
      <c r="P14590" s="81"/>
    </row>
    <row r="14591" spans="6:16">
      <c r="F14591" s="76"/>
      <c r="G14591" s="117"/>
      <c r="I14591" s="81"/>
      <c r="L14591" s="117"/>
      <c r="P14591" s="81"/>
    </row>
    <row r="14592" spans="6:16">
      <c r="F14592" s="76"/>
      <c r="G14592" s="117"/>
      <c r="I14592" s="81"/>
      <c r="L14592" s="117"/>
      <c r="P14592" s="81"/>
    </row>
    <row r="14593" spans="6:16">
      <c r="F14593" s="76"/>
      <c r="G14593" s="117"/>
      <c r="I14593" s="81"/>
      <c r="L14593" s="117"/>
      <c r="P14593" s="81"/>
    </row>
    <row r="14594" spans="6:16">
      <c r="F14594" s="76"/>
      <c r="G14594" s="117"/>
      <c r="I14594" s="81"/>
      <c r="L14594" s="117"/>
      <c r="P14594" s="81"/>
    </row>
    <row r="14595" spans="6:16">
      <c r="F14595" s="76"/>
      <c r="G14595" s="117"/>
      <c r="I14595" s="81"/>
      <c r="L14595" s="117"/>
      <c r="P14595" s="81"/>
    </row>
    <row r="14596" spans="6:16">
      <c r="F14596" s="76"/>
      <c r="G14596" s="117"/>
      <c r="I14596" s="81"/>
      <c r="L14596" s="117"/>
      <c r="P14596" s="81"/>
    </row>
    <row r="14597" spans="6:16">
      <c r="F14597" s="76"/>
      <c r="G14597" s="117"/>
      <c r="I14597" s="81"/>
      <c r="L14597" s="117"/>
      <c r="P14597" s="81"/>
    </row>
    <row r="14598" spans="6:16">
      <c r="F14598" s="76"/>
      <c r="G14598" s="117"/>
      <c r="I14598" s="81"/>
      <c r="L14598" s="117"/>
      <c r="P14598" s="81"/>
    </row>
    <row r="14599" spans="6:16">
      <c r="F14599" s="76"/>
      <c r="G14599" s="117"/>
      <c r="I14599" s="81"/>
      <c r="L14599" s="117"/>
      <c r="P14599" s="81"/>
    </row>
    <row r="14600" spans="6:16">
      <c r="F14600" s="76"/>
      <c r="G14600" s="117"/>
      <c r="I14600" s="81"/>
      <c r="L14600" s="117"/>
      <c r="P14600" s="81"/>
    </row>
    <row r="14601" spans="6:16">
      <c r="F14601" s="76"/>
      <c r="G14601" s="117"/>
      <c r="I14601" s="81"/>
      <c r="L14601" s="117"/>
      <c r="P14601" s="81"/>
    </row>
    <row r="14602" spans="6:16">
      <c r="F14602" s="76"/>
      <c r="G14602" s="117"/>
      <c r="I14602" s="81"/>
      <c r="L14602" s="117"/>
      <c r="P14602" s="81"/>
    </row>
    <row r="14603" spans="6:16">
      <c r="F14603" s="76"/>
      <c r="G14603" s="117"/>
      <c r="I14603" s="81"/>
      <c r="L14603" s="117"/>
      <c r="P14603" s="81"/>
    </row>
    <row r="14604" spans="6:16">
      <c r="F14604" s="76"/>
      <c r="G14604" s="117"/>
      <c r="I14604" s="81"/>
      <c r="L14604" s="117"/>
      <c r="P14604" s="81"/>
    </row>
    <row r="14605" spans="6:16">
      <c r="F14605" s="76"/>
      <c r="G14605" s="117"/>
      <c r="I14605" s="81"/>
      <c r="L14605" s="117"/>
      <c r="P14605" s="81"/>
    </row>
    <row r="14606" spans="6:16">
      <c r="F14606" s="76"/>
      <c r="G14606" s="117"/>
      <c r="I14606" s="81"/>
      <c r="L14606" s="117"/>
      <c r="P14606" s="81"/>
    </row>
    <row r="14607" spans="6:16">
      <c r="F14607" s="76"/>
      <c r="G14607" s="117"/>
      <c r="I14607" s="81"/>
      <c r="L14607" s="117"/>
      <c r="P14607" s="81"/>
    </row>
    <row r="14608" spans="6:16">
      <c r="F14608" s="76"/>
      <c r="G14608" s="117"/>
      <c r="I14608" s="81"/>
      <c r="L14608" s="117"/>
      <c r="P14608" s="81"/>
    </row>
    <row r="14609" spans="6:16">
      <c r="F14609" s="76"/>
      <c r="G14609" s="117"/>
      <c r="I14609" s="81"/>
      <c r="L14609" s="117"/>
      <c r="P14609" s="81"/>
    </row>
    <row r="14610" spans="6:16">
      <c r="F14610" s="76"/>
      <c r="G14610" s="117"/>
      <c r="I14610" s="81"/>
      <c r="L14610" s="117"/>
      <c r="P14610" s="81"/>
    </row>
    <row r="14611" spans="6:16">
      <c r="F14611" s="76"/>
      <c r="G14611" s="117"/>
      <c r="I14611" s="81"/>
      <c r="L14611" s="117"/>
      <c r="P14611" s="81"/>
    </row>
    <row r="14612" spans="6:16">
      <c r="F14612" s="76"/>
      <c r="G14612" s="117"/>
      <c r="I14612" s="81"/>
      <c r="L14612" s="117"/>
      <c r="P14612" s="81"/>
    </row>
    <row r="14613" spans="6:16">
      <c r="F14613" s="76"/>
      <c r="G14613" s="117"/>
      <c r="I14613" s="81"/>
      <c r="L14613" s="117"/>
      <c r="P14613" s="81"/>
    </row>
    <row r="14614" spans="6:16">
      <c r="F14614" s="76"/>
      <c r="G14614" s="117"/>
      <c r="I14614" s="81"/>
      <c r="L14614" s="117"/>
      <c r="P14614" s="81"/>
    </row>
    <row r="14615" spans="6:16">
      <c r="F14615" s="76"/>
      <c r="G14615" s="117"/>
      <c r="I14615" s="81"/>
      <c r="L14615" s="117"/>
      <c r="P14615" s="81"/>
    </row>
    <row r="14616" spans="6:16">
      <c r="F14616" s="76"/>
      <c r="G14616" s="117"/>
      <c r="I14616" s="81"/>
      <c r="L14616" s="117"/>
      <c r="P14616" s="81"/>
    </row>
    <row r="14617" spans="6:16">
      <c r="F14617" s="76"/>
      <c r="G14617" s="117"/>
      <c r="I14617" s="81"/>
      <c r="L14617" s="117"/>
      <c r="P14617" s="81"/>
    </row>
    <row r="14618" spans="6:16">
      <c r="F14618" s="76"/>
      <c r="G14618" s="117"/>
      <c r="I14618" s="81"/>
      <c r="L14618" s="117"/>
      <c r="P14618" s="81"/>
    </row>
    <row r="14619" spans="6:16">
      <c r="F14619" s="76"/>
      <c r="G14619" s="117"/>
      <c r="I14619" s="81"/>
      <c r="L14619" s="117"/>
      <c r="P14619" s="81"/>
    </row>
    <row r="14620" spans="6:16">
      <c r="F14620" s="76"/>
      <c r="G14620" s="117"/>
      <c r="I14620" s="81"/>
      <c r="L14620" s="117"/>
      <c r="P14620" s="81"/>
    </row>
    <row r="14621" spans="6:16">
      <c r="F14621" s="76"/>
      <c r="G14621" s="117"/>
      <c r="I14621" s="81"/>
      <c r="L14621" s="117"/>
      <c r="P14621" s="81"/>
    </row>
    <row r="14622" spans="6:16">
      <c r="F14622" s="76"/>
      <c r="G14622" s="117"/>
      <c r="I14622" s="81"/>
      <c r="L14622" s="117"/>
      <c r="P14622" s="81"/>
    </row>
    <row r="14623" spans="6:16">
      <c r="F14623" s="76"/>
      <c r="G14623" s="117"/>
      <c r="I14623" s="81"/>
      <c r="L14623" s="117"/>
      <c r="P14623" s="81"/>
    </row>
    <row r="14624" spans="6:16">
      <c r="F14624" s="76"/>
      <c r="G14624" s="117"/>
      <c r="I14624" s="81"/>
      <c r="L14624" s="117"/>
      <c r="P14624" s="81"/>
    </row>
    <row r="14625" spans="6:16">
      <c r="F14625" s="76"/>
      <c r="G14625" s="117"/>
      <c r="I14625" s="81"/>
      <c r="L14625" s="117"/>
      <c r="P14625" s="81"/>
    </row>
    <row r="14626" spans="6:16">
      <c r="F14626" s="76"/>
      <c r="G14626" s="117"/>
      <c r="I14626" s="81"/>
      <c r="L14626" s="117"/>
      <c r="P14626" s="81"/>
    </row>
    <row r="14627" spans="6:16">
      <c r="F14627" s="76"/>
      <c r="G14627" s="117"/>
      <c r="I14627" s="81"/>
      <c r="L14627" s="117"/>
      <c r="P14627" s="81"/>
    </row>
    <row r="14628" spans="6:16">
      <c r="F14628" s="76"/>
      <c r="G14628" s="117"/>
      <c r="I14628" s="81"/>
      <c r="L14628" s="117"/>
      <c r="P14628" s="81"/>
    </row>
    <row r="14629" spans="6:16">
      <c r="F14629" s="76"/>
      <c r="G14629" s="117"/>
      <c r="I14629" s="81"/>
      <c r="L14629" s="117"/>
      <c r="P14629" s="81"/>
    </row>
    <row r="14630" spans="6:16">
      <c r="F14630" s="76"/>
      <c r="G14630" s="117"/>
      <c r="I14630" s="81"/>
      <c r="L14630" s="117"/>
      <c r="P14630" s="81"/>
    </row>
    <row r="14631" spans="6:16">
      <c r="F14631" s="76"/>
      <c r="G14631" s="117"/>
      <c r="I14631" s="81"/>
      <c r="L14631" s="117"/>
      <c r="P14631" s="81"/>
    </row>
    <row r="14632" spans="6:16">
      <c r="F14632" s="76"/>
      <c r="G14632" s="117"/>
      <c r="I14632" s="81"/>
      <c r="L14632" s="117"/>
      <c r="P14632" s="81"/>
    </row>
    <row r="14633" spans="6:16">
      <c r="F14633" s="76"/>
      <c r="G14633" s="117"/>
      <c r="I14633" s="81"/>
      <c r="L14633" s="117"/>
      <c r="P14633" s="81"/>
    </row>
    <row r="14634" spans="6:16">
      <c r="F14634" s="76"/>
      <c r="G14634" s="117"/>
      <c r="I14634" s="81"/>
      <c r="L14634" s="117"/>
      <c r="P14634" s="81"/>
    </row>
    <row r="14635" spans="6:16">
      <c r="F14635" s="76"/>
      <c r="G14635" s="117"/>
      <c r="I14635" s="81"/>
      <c r="L14635" s="117"/>
      <c r="P14635" s="81"/>
    </row>
    <row r="14636" spans="6:16">
      <c r="F14636" s="76"/>
      <c r="G14636" s="117"/>
      <c r="I14636" s="81"/>
      <c r="L14636" s="117"/>
      <c r="P14636" s="81"/>
    </row>
    <row r="14637" spans="6:16">
      <c r="F14637" s="76"/>
      <c r="G14637" s="117"/>
      <c r="I14637" s="81"/>
      <c r="L14637" s="117"/>
      <c r="P14637" s="81"/>
    </row>
    <row r="14638" spans="6:16">
      <c r="F14638" s="76"/>
      <c r="G14638" s="117"/>
      <c r="I14638" s="81"/>
      <c r="L14638" s="117"/>
      <c r="P14638" s="81"/>
    </row>
    <row r="14639" spans="6:16">
      <c r="F14639" s="76"/>
      <c r="G14639" s="117"/>
      <c r="I14639" s="81"/>
      <c r="L14639" s="117"/>
      <c r="P14639" s="81"/>
    </row>
    <row r="14640" spans="6:16">
      <c r="F14640" s="76"/>
      <c r="G14640" s="117"/>
      <c r="I14640" s="81"/>
      <c r="L14640" s="117"/>
      <c r="P14640" s="81"/>
    </row>
    <row r="14641" spans="6:16">
      <c r="F14641" s="76"/>
      <c r="G14641" s="117"/>
      <c r="I14641" s="81"/>
      <c r="L14641" s="117"/>
      <c r="P14641" s="81"/>
    </row>
    <row r="14642" spans="6:16">
      <c r="F14642" s="76"/>
      <c r="G14642" s="117"/>
      <c r="I14642" s="81"/>
      <c r="L14642" s="117"/>
      <c r="P14642" s="81"/>
    </row>
    <row r="14643" spans="6:16">
      <c r="F14643" s="76"/>
      <c r="G14643" s="117"/>
      <c r="I14643" s="81"/>
      <c r="L14643" s="117"/>
      <c r="P14643" s="81"/>
    </row>
    <row r="14644" spans="6:16">
      <c r="F14644" s="76"/>
      <c r="G14644" s="117"/>
      <c r="I14644" s="81"/>
      <c r="L14644" s="117"/>
      <c r="P14644" s="81"/>
    </row>
    <row r="14645" spans="6:16">
      <c r="F14645" s="76"/>
      <c r="G14645" s="117"/>
      <c r="I14645" s="81"/>
      <c r="L14645" s="117"/>
      <c r="P14645" s="81"/>
    </row>
    <row r="14646" spans="6:16">
      <c r="F14646" s="76"/>
      <c r="G14646" s="117"/>
      <c r="I14646" s="81"/>
      <c r="L14646" s="117"/>
      <c r="P14646" s="81"/>
    </row>
    <row r="14647" spans="6:16">
      <c r="F14647" s="76"/>
      <c r="G14647" s="117"/>
      <c r="I14647" s="81"/>
      <c r="L14647" s="117"/>
      <c r="P14647" s="81"/>
    </row>
    <row r="14648" spans="6:16">
      <c r="F14648" s="76"/>
      <c r="G14648" s="117"/>
      <c r="I14648" s="81"/>
      <c r="L14648" s="117"/>
      <c r="P14648" s="81"/>
    </row>
    <row r="14649" spans="6:16">
      <c r="F14649" s="76"/>
      <c r="G14649" s="117"/>
      <c r="I14649" s="81"/>
      <c r="L14649" s="117"/>
      <c r="P14649" s="81"/>
    </row>
    <row r="14650" spans="6:16">
      <c r="F14650" s="76"/>
      <c r="G14650" s="117"/>
      <c r="I14650" s="81"/>
      <c r="L14650" s="117"/>
      <c r="P14650" s="81"/>
    </row>
    <row r="14651" spans="6:16">
      <c r="F14651" s="76"/>
      <c r="G14651" s="117"/>
      <c r="I14651" s="81"/>
      <c r="L14651" s="117"/>
      <c r="P14651" s="81"/>
    </row>
    <row r="14652" spans="6:16">
      <c r="F14652" s="76"/>
      <c r="G14652" s="117"/>
      <c r="I14652" s="81"/>
      <c r="L14652" s="117"/>
      <c r="P14652" s="81"/>
    </row>
    <row r="14653" spans="6:16">
      <c r="F14653" s="76"/>
      <c r="G14653" s="117"/>
      <c r="I14653" s="81"/>
      <c r="L14653" s="117"/>
      <c r="P14653" s="81"/>
    </row>
    <row r="14654" spans="6:16">
      <c r="F14654" s="76"/>
      <c r="G14654" s="117"/>
      <c r="I14654" s="81"/>
      <c r="L14654" s="117"/>
      <c r="P14654" s="81"/>
    </row>
    <row r="14655" spans="6:16">
      <c r="F14655" s="76"/>
      <c r="G14655" s="117"/>
      <c r="I14655" s="81"/>
      <c r="L14655" s="117"/>
      <c r="P14655" s="81"/>
    </row>
    <row r="14656" spans="6:16">
      <c r="F14656" s="76"/>
      <c r="G14656" s="117"/>
      <c r="I14656" s="81"/>
      <c r="L14656" s="117"/>
      <c r="P14656" s="81"/>
    </row>
    <row r="14657" spans="6:16">
      <c r="F14657" s="76"/>
      <c r="G14657" s="117"/>
      <c r="I14657" s="81"/>
      <c r="L14657" s="117"/>
      <c r="P14657" s="81"/>
    </row>
    <row r="14658" spans="6:16">
      <c r="F14658" s="76"/>
      <c r="G14658" s="117"/>
      <c r="I14658" s="81"/>
      <c r="L14658" s="117"/>
      <c r="P14658" s="81"/>
    </row>
    <row r="14659" spans="6:16">
      <c r="F14659" s="76"/>
      <c r="G14659" s="117"/>
      <c r="I14659" s="81"/>
      <c r="L14659" s="117"/>
      <c r="P14659" s="81"/>
    </row>
    <row r="14660" spans="6:16">
      <c r="F14660" s="76"/>
      <c r="G14660" s="117"/>
      <c r="I14660" s="81"/>
      <c r="L14660" s="117"/>
      <c r="P14660" s="81"/>
    </row>
    <row r="14661" spans="6:16">
      <c r="F14661" s="76"/>
      <c r="G14661" s="117"/>
      <c r="I14661" s="81"/>
      <c r="L14661" s="117"/>
      <c r="P14661" s="81"/>
    </row>
    <row r="14662" spans="6:16">
      <c r="F14662" s="76"/>
      <c r="G14662" s="117"/>
      <c r="I14662" s="81"/>
      <c r="L14662" s="117"/>
      <c r="P14662" s="81"/>
    </row>
    <row r="14663" spans="6:16">
      <c r="F14663" s="76"/>
      <c r="G14663" s="117"/>
      <c r="I14663" s="81"/>
      <c r="L14663" s="117"/>
      <c r="P14663" s="81"/>
    </row>
    <row r="14664" spans="6:16">
      <c r="F14664" s="76"/>
      <c r="G14664" s="117"/>
      <c r="I14664" s="81"/>
      <c r="L14664" s="117"/>
      <c r="P14664" s="81"/>
    </row>
    <row r="14665" spans="6:16">
      <c r="F14665" s="76"/>
      <c r="G14665" s="117"/>
      <c r="I14665" s="81"/>
      <c r="L14665" s="117"/>
      <c r="P14665" s="81"/>
    </row>
    <row r="14666" spans="6:16">
      <c r="F14666" s="76"/>
      <c r="G14666" s="117"/>
      <c r="I14666" s="81"/>
      <c r="L14666" s="117"/>
      <c r="P14666" s="81"/>
    </row>
    <row r="14667" spans="6:16">
      <c r="F14667" s="76"/>
      <c r="G14667" s="117"/>
      <c r="I14667" s="81"/>
      <c r="L14667" s="117"/>
      <c r="P14667" s="81"/>
    </row>
    <row r="14668" spans="6:16">
      <c r="F14668" s="76"/>
      <c r="G14668" s="117"/>
      <c r="I14668" s="81"/>
      <c r="L14668" s="117"/>
      <c r="P14668" s="81"/>
    </row>
    <row r="14669" spans="6:16">
      <c r="F14669" s="76"/>
      <c r="G14669" s="117"/>
      <c r="I14669" s="81"/>
      <c r="L14669" s="117"/>
      <c r="P14669" s="81"/>
    </row>
    <row r="14670" spans="6:16">
      <c r="F14670" s="76"/>
      <c r="G14670" s="117"/>
      <c r="I14670" s="81"/>
      <c r="L14670" s="117"/>
      <c r="P14670" s="81"/>
    </row>
    <row r="14671" spans="6:16">
      <c r="F14671" s="76"/>
      <c r="G14671" s="117"/>
      <c r="I14671" s="81"/>
      <c r="L14671" s="117"/>
      <c r="P14671" s="81"/>
    </row>
    <row r="14672" spans="6:16">
      <c r="F14672" s="76"/>
      <c r="G14672" s="117"/>
      <c r="I14672" s="81"/>
      <c r="L14672" s="117"/>
      <c r="P14672" s="81"/>
    </row>
    <row r="14673" spans="6:16">
      <c r="F14673" s="76"/>
      <c r="G14673" s="117"/>
      <c r="I14673" s="81"/>
      <c r="L14673" s="117"/>
      <c r="P14673" s="81"/>
    </row>
    <row r="14674" spans="6:16">
      <c r="F14674" s="76"/>
      <c r="G14674" s="117"/>
      <c r="I14674" s="81"/>
      <c r="L14674" s="117"/>
      <c r="P14674" s="81"/>
    </row>
    <row r="14675" spans="6:16">
      <c r="F14675" s="76"/>
      <c r="G14675" s="117"/>
      <c r="I14675" s="81"/>
      <c r="L14675" s="117"/>
      <c r="P14675" s="81"/>
    </row>
    <row r="14676" spans="6:16">
      <c r="F14676" s="76"/>
      <c r="G14676" s="117"/>
      <c r="I14676" s="81"/>
      <c r="L14676" s="117"/>
      <c r="P14676" s="81"/>
    </row>
    <row r="14677" spans="6:16">
      <c r="F14677" s="76"/>
      <c r="G14677" s="117"/>
      <c r="I14677" s="81"/>
      <c r="L14677" s="117"/>
      <c r="P14677" s="81"/>
    </row>
    <row r="14678" spans="6:16">
      <c r="F14678" s="76"/>
      <c r="G14678" s="117"/>
      <c r="I14678" s="81"/>
      <c r="L14678" s="117"/>
      <c r="P14678" s="81"/>
    </row>
    <row r="14679" spans="6:16">
      <c r="F14679" s="76"/>
      <c r="G14679" s="117"/>
      <c r="I14679" s="81"/>
      <c r="L14679" s="117"/>
      <c r="P14679" s="81"/>
    </row>
    <row r="14680" spans="6:16">
      <c r="F14680" s="76"/>
      <c r="G14680" s="117"/>
      <c r="I14680" s="81"/>
      <c r="L14680" s="117"/>
      <c r="P14680" s="81"/>
    </row>
    <row r="14681" spans="6:16">
      <c r="F14681" s="76"/>
      <c r="G14681" s="117"/>
      <c r="I14681" s="81"/>
      <c r="L14681" s="117"/>
      <c r="P14681" s="81"/>
    </row>
    <row r="14682" spans="6:16">
      <c r="F14682" s="76"/>
      <c r="G14682" s="117"/>
      <c r="I14682" s="81"/>
      <c r="L14682" s="117"/>
      <c r="P14682" s="81"/>
    </row>
    <row r="14683" spans="6:16">
      <c r="F14683" s="76"/>
      <c r="G14683" s="117"/>
      <c r="I14683" s="81"/>
      <c r="L14683" s="117"/>
      <c r="P14683" s="81"/>
    </row>
    <row r="14684" spans="6:16">
      <c r="F14684" s="76"/>
      <c r="G14684" s="117"/>
      <c r="I14684" s="81"/>
      <c r="L14684" s="117"/>
      <c r="P14684" s="81"/>
    </row>
    <row r="14685" spans="6:16">
      <c r="F14685" s="76"/>
      <c r="G14685" s="117"/>
      <c r="I14685" s="81"/>
      <c r="L14685" s="117"/>
      <c r="P14685" s="81"/>
    </row>
    <row r="14686" spans="6:16">
      <c r="F14686" s="76"/>
      <c r="G14686" s="117"/>
      <c r="I14686" s="81"/>
      <c r="L14686" s="117"/>
      <c r="P14686" s="81"/>
    </row>
    <row r="14687" spans="6:16">
      <c r="F14687" s="76"/>
      <c r="G14687" s="117"/>
      <c r="I14687" s="81"/>
      <c r="L14687" s="117"/>
      <c r="P14687" s="81"/>
    </row>
    <row r="14688" spans="6:16">
      <c r="F14688" s="76"/>
      <c r="G14688" s="117"/>
      <c r="I14688" s="81"/>
      <c r="L14688" s="117"/>
      <c r="P14688" s="81"/>
    </row>
    <row r="14689" spans="6:16">
      <c r="F14689" s="76"/>
      <c r="G14689" s="117"/>
      <c r="I14689" s="81"/>
      <c r="L14689" s="117"/>
      <c r="P14689" s="81"/>
    </row>
    <row r="14690" spans="6:16">
      <c r="F14690" s="76"/>
      <c r="G14690" s="117"/>
      <c r="I14690" s="81"/>
      <c r="L14690" s="117"/>
      <c r="P14690" s="81"/>
    </row>
    <row r="14691" spans="6:16">
      <c r="F14691" s="76"/>
      <c r="G14691" s="117"/>
      <c r="I14691" s="81"/>
      <c r="L14691" s="117"/>
      <c r="P14691" s="81"/>
    </row>
    <row r="14692" spans="6:16">
      <c r="F14692" s="76"/>
      <c r="G14692" s="117"/>
      <c r="I14692" s="81"/>
      <c r="L14692" s="117"/>
      <c r="P14692" s="81"/>
    </row>
    <row r="14693" spans="6:16">
      <c r="F14693" s="76"/>
      <c r="G14693" s="117"/>
      <c r="I14693" s="81"/>
      <c r="L14693" s="117"/>
      <c r="P14693" s="81"/>
    </row>
    <row r="14694" spans="6:16">
      <c r="F14694" s="76"/>
      <c r="G14694" s="117"/>
      <c r="I14694" s="81"/>
      <c r="L14694" s="117"/>
      <c r="P14694" s="81"/>
    </row>
    <row r="14695" spans="6:16">
      <c r="F14695" s="76"/>
      <c r="G14695" s="117"/>
      <c r="I14695" s="81"/>
      <c r="L14695" s="117"/>
      <c r="P14695" s="81"/>
    </row>
    <row r="14696" spans="6:16">
      <c r="F14696" s="76"/>
      <c r="G14696" s="117"/>
      <c r="I14696" s="81"/>
      <c r="L14696" s="117"/>
      <c r="P14696" s="81"/>
    </row>
    <row r="14697" spans="6:16">
      <c r="F14697" s="76"/>
      <c r="G14697" s="117"/>
      <c r="I14697" s="81"/>
      <c r="L14697" s="117"/>
      <c r="P14697" s="81"/>
    </row>
    <row r="14698" spans="6:16">
      <c r="F14698" s="76"/>
      <c r="G14698" s="117"/>
      <c r="I14698" s="81"/>
      <c r="L14698" s="117"/>
      <c r="P14698" s="81"/>
    </row>
    <row r="14699" spans="6:16">
      <c r="F14699" s="76"/>
      <c r="G14699" s="117"/>
      <c r="I14699" s="81"/>
      <c r="L14699" s="117"/>
      <c r="P14699" s="81"/>
    </row>
    <row r="14700" spans="6:16">
      <c r="F14700" s="76"/>
      <c r="G14700" s="117"/>
      <c r="I14700" s="81"/>
      <c r="L14700" s="117"/>
      <c r="P14700" s="81"/>
    </row>
    <row r="14701" spans="6:16">
      <c r="F14701" s="76"/>
      <c r="G14701" s="117"/>
      <c r="I14701" s="81"/>
      <c r="L14701" s="117"/>
      <c r="P14701" s="81"/>
    </row>
    <row r="14702" spans="6:16">
      <c r="F14702" s="76"/>
      <c r="G14702" s="117"/>
      <c r="I14702" s="81"/>
      <c r="L14702" s="117"/>
      <c r="P14702" s="81"/>
    </row>
    <row r="14703" spans="6:16">
      <c r="F14703" s="76"/>
      <c r="G14703" s="117"/>
      <c r="I14703" s="81"/>
      <c r="L14703" s="117"/>
      <c r="P14703" s="81"/>
    </row>
    <row r="14704" spans="6:16">
      <c r="F14704" s="76"/>
      <c r="G14704" s="117"/>
      <c r="I14704" s="81"/>
      <c r="L14704" s="117"/>
      <c r="P14704" s="81"/>
    </row>
    <row r="14705" spans="6:16">
      <c r="F14705" s="76"/>
      <c r="G14705" s="117"/>
      <c r="I14705" s="81"/>
      <c r="L14705" s="117"/>
      <c r="P14705" s="81"/>
    </row>
    <row r="14706" spans="6:16">
      <c r="F14706" s="76"/>
      <c r="G14706" s="117"/>
      <c r="I14706" s="81"/>
      <c r="L14706" s="117"/>
      <c r="P14706" s="81"/>
    </row>
    <row r="14707" spans="6:16">
      <c r="F14707" s="76"/>
      <c r="G14707" s="117"/>
      <c r="I14707" s="81"/>
      <c r="L14707" s="117"/>
      <c r="P14707" s="81"/>
    </row>
    <row r="14708" spans="6:16">
      <c r="F14708" s="76"/>
      <c r="G14708" s="117"/>
      <c r="I14708" s="81"/>
      <c r="L14708" s="117"/>
      <c r="P14708" s="81"/>
    </row>
    <row r="14709" spans="6:16">
      <c r="F14709" s="76"/>
      <c r="G14709" s="117"/>
      <c r="I14709" s="81"/>
      <c r="L14709" s="117"/>
      <c r="P14709" s="81"/>
    </row>
    <row r="14710" spans="6:16">
      <c r="F14710" s="76"/>
      <c r="G14710" s="117"/>
      <c r="I14710" s="81"/>
      <c r="L14710" s="117"/>
      <c r="P14710" s="81"/>
    </row>
    <row r="14711" spans="6:16">
      <c r="F14711" s="76"/>
      <c r="G14711" s="117"/>
      <c r="I14711" s="81"/>
      <c r="L14711" s="117"/>
      <c r="P14711" s="81"/>
    </row>
    <row r="14712" spans="6:16">
      <c r="F14712" s="76"/>
      <c r="G14712" s="117"/>
      <c r="I14712" s="81"/>
      <c r="L14712" s="117"/>
      <c r="P14712" s="81"/>
    </row>
    <row r="14713" spans="6:16">
      <c r="F14713" s="76"/>
      <c r="G14713" s="117"/>
      <c r="I14713" s="81"/>
      <c r="L14713" s="117"/>
      <c r="P14713" s="81"/>
    </row>
    <row r="14714" spans="6:16">
      <c r="F14714" s="76"/>
      <c r="G14714" s="117"/>
      <c r="I14714" s="81"/>
      <c r="L14714" s="117"/>
      <c r="P14714" s="81"/>
    </row>
    <row r="14715" spans="6:16">
      <c r="F14715" s="76"/>
      <c r="G14715" s="117"/>
      <c r="I14715" s="81"/>
      <c r="L14715" s="117"/>
      <c r="P14715" s="81"/>
    </row>
    <row r="14716" spans="6:16">
      <c r="F14716" s="76"/>
      <c r="G14716" s="117"/>
      <c r="I14716" s="81"/>
      <c r="L14716" s="117"/>
      <c r="P14716" s="81"/>
    </row>
    <row r="14717" spans="6:16">
      <c r="F14717" s="76"/>
      <c r="G14717" s="117"/>
      <c r="I14717" s="81"/>
      <c r="L14717" s="117"/>
      <c r="P14717" s="81"/>
    </row>
    <row r="14718" spans="6:16">
      <c r="F14718" s="76"/>
      <c r="G14718" s="117"/>
      <c r="I14718" s="81"/>
      <c r="L14718" s="117"/>
      <c r="P14718" s="81"/>
    </row>
    <row r="14719" spans="6:16">
      <c r="F14719" s="76"/>
      <c r="G14719" s="117"/>
      <c r="I14719" s="81"/>
      <c r="L14719" s="117"/>
      <c r="P14719" s="81"/>
    </row>
    <row r="14720" spans="6:16">
      <c r="F14720" s="76"/>
      <c r="G14720" s="117"/>
      <c r="I14720" s="81"/>
      <c r="L14720" s="117"/>
      <c r="P14720" s="81"/>
    </row>
    <row r="14721" spans="6:16">
      <c r="F14721" s="76"/>
      <c r="G14721" s="117"/>
      <c r="I14721" s="81"/>
      <c r="L14721" s="117"/>
      <c r="P14721" s="81"/>
    </row>
    <row r="14722" spans="6:16">
      <c r="F14722" s="76"/>
      <c r="G14722" s="117"/>
      <c r="I14722" s="81"/>
      <c r="L14722" s="117"/>
      <c r="P14722" s="81"/>
    </row>
    <row r="14723" spans="6:16">
      <c r="F14723" s="76"/>
      <c r="G14723" s="117"/>
      <c r="I14723" s="81"/>
      <c r="L14723" s="117"/>
      <c r="P14723" s="81"/>
    </row>
    <row r="14724" spans="6:16">
      <c r="F14724" s="76"/>
      <c r="G14724" s="117"/>
      <c r="I14724" s="81"/>
      <c r="L14724" s="117"/>
      <c r="P14724" s="81"/>
    </row>
    <row r="14725" spans="6:16">
      <c r="F14725" s="76"/>
      <c r="G14725" s="117"/>
      <c r="I14725" s="81"/>
      <c r="L14725" s="117"/>
      <c r="P14725" s="81"/>
    </row>
    <row r="14726" spans="6:16">
      <c r="F14726" s="76"/>
      <c r="G14726" s="117"/>
      <c r="I14726" s="81"/>
      <c r="L14726" s="117"/>
      <c r="P14726" s="81"/>
    </row>
    <row r="14727" spans="6:16">
      <c r="F14727" s="76"/>
      <c r="G14727" s="117"/>
      <c r="I14727" s="81"/>
      <c r="L14727" s="117"/>
      <c r="P14727" s="81"/>
    </row>
    <row r="14728" spans="6:16">
      <c r="F14728" s="76"/>
      <c r="G14728" s="117"/>
      <c r="I14728" s="81"/>
      <c r="L14728" s="117"/>
      <c r="P14728" s="81"/>
    </row>
    <row r="14729" spans="6:16">
      <c r="F14729" s="76"/>
      <c r="G14729" s="117"/>
      <c r="I14729" s="81"/>
      <c r="L14729" s="117"/>
      <c r="P14729" s="81"/>
    </row>
    <row r="14730" spans="6:16">
      <c r="F14730" s="76"/>
      <c r="G14730" s="117"/>
      <c r="I14730" s="81"/>
      <c r="L14730" s="117"/>
      <c r="P14730" s="81"/>
    </row>
    <row r="14731" spans="6:16">
      <c r="F14731" s="76"/>
      <c r="G14731" s="117"/>
      <c r="I14731" s="81"/>
      <c r="L14731" s="117"/>
      <c r="P14731" s="81"/>
    </row>
    <row r="14732" spans="6:16">
      <c r="F14732" s="76"/>
      <c r="G14732" s="117"/>
      <c r="I14732" s="81"/>
      <c r="L14732" s="117"/>
      <c r="P14732" s="81"/>
    </row>
    <row r="14733" spans="6:16">
      <c r="F14733" s="76"/>
      <c r="G14733" s="117"/>
      <c r="I14733" s="81"/>
      <c r="L14733" s="117"/>
      <c r="P14733" s="81"/>
    </row>
    <row r="14734" spans="6:16">
      <c r="F14734" s="76"/>
      <c r="G14734" s="117"/>
      <c r="I14734" s="81"/>
      <c r="L14734" s="117"/>
      <c r="P14734" s="81"/>
    </row>
    <row r="14735" spans="6:16">
      <c r="F14735" s="76"/>
      <c r="G14735" s="117"/>
      <c r="I14735" s="81"/>
      <c r="L14735" s="117"/>
      <c r="P14735" s="81"/>
    </row>
    <row r="14736" spans="6:16">
      <c r="F14736" s="76"/>
      <c r="G14736" s="117"/>
      <c r="I14736" s="81"/>
      <c r="L14736" s="117"/>
      <c r="P14736" s="81"/>
    </row>
    <row r="14737" spans="6:16">
      <c r="F14737" s="76"/>
      <c r="G14737" s="117"/>
      <c r="I14737" s="81"/>
      <c r="L14737" s="117"/>
      <c r="P14737" s="81"/>
    </row>
    <row r="14738" spans="6:16">
      <c r="F14738" s="76"/>
      <c r="G14738" s="117"/>
      <c r="I14738" s="81"/>
      <c r="L14738" s="117"/>
      <c r="P14738" s="81"/>
    </row>
    <row r="14739" spans="6:16">
      <c r="F14739" s="76"/>
      <c r="G14739" s="117"/>
      <c r="I14739" s="81"/>
      <c r="L14739" s="117"/>
      <c r="P14739" s="81"/>
    </row>
    <row r="14740" spans="6:16">
      <c r="F14740" s="76"/>
      <c r="G14740" s="117"/>
      <c r="I14740" s="81"/>
      <c r="L14740" s="117"/>
      <c r="P14740" s="81"/>
    </row>
    <row r="14741" spans="6:16">
      <c r="F14741" s="76"/>
      <c r="G14741" s="117"/>
      <c r="I14741" s="81"/>
      <c r="L14741" s="117"/>
      <c r="P14741" s="81"/>
    </row>
    <row r="14742" spans="6:16">
      <c r="F14742" s="76"/>
      <c r="G14742" s="117"/>
      <c r="I14742" s="81"/>
      <c r="L14742" s="117"/>
      <c r="P14742" s="81"/>
    </row>
    <row r="14743" spans="6:16">
      <c r="F14743" s="76"/>
      <c r="G14743" s="117"/>
      <c r="I14743" s="81"/>
      <c r="L14743" s="117"/>
      <c r="P14743" s="81"/>
    </row>
    <row r="14744" spans="6:16">
      <c r="F14744" s="76"/>
      <c r="G14744" s="117"/>
      <c r="I14744" s="81"/>
      <c r="L14744" s="117"/>
      <c r="P14744" s="81"/>
    </row>
    <row r="14745" spans="6:16">
      <c r="F14745" s="76"/>
      <c r="G14745" s="117"/>
      <c r="I14745" s="81"/>
      <c r="L14745" s="117"/>
      <c r="P14745" s="81"/>
    </row>
    <row r="14746" spans="6:16">
      <c r="F14746" s="76"/>
      <c r="G14746" s="117"/>
      <c r="I14746" s="81"/>
      <c r="L14746" s="117"/>
      <c r="P14746" s="81"/>
    </row>
    <row r="14747" spans="6:16">
      <c r="F14747" s="76"/>
      <c r="G14747" s="117"/>
      <c r="I14747" s="81"/>
      <c r="L14747" s="117"/>
      <c r="P14747" s="81"/>
    </row>
    <row r="14748" spans="6:16">
      <c r="F14748" s="76"/>
      <c r="G14748" s="117"/>
      <c r="I14748" s="81"/>
      <c r="L14748" s="117"/>
      <c r="P14748" s="81"/>
    </row>
    <row r="14749" spans="6:16">
      <c r="F14749" s="76"/>
      <c r="G14749" s="117"/>
      <c r="I14749" s="81"/>
      <c r="L14749" s="117"/>
      <c r="P14749" s="81"/>
    </row>
    <row r="14750" spans="6:16">
      <c r="F14750" s="76"/>
      <c r="G14750" s="117"/>
      <c r="I14750" s="81"/>
      <c r="L14750" s="117"/>
      <c r="P14750" s="81"/>
    </row>
    <row r="14751" spans="6:16">
      <c r="F14751" s="76"/>
      <c r="G14751" s="117"/>
      <c r="I14751" s="81"/>
      <c r="L14751" s="117"/>
      <c r="P14751" s="81"/>
    </row>
    <row r="14752" spans="6:16">
      <c r="F14752" s="76"/>
      <c r="G14752" s="117"/>
      <c r="I14752" s="81"/>
      <c r="L14752" s="117"/>
      <c r="P14752" s="81"/>
    </row>
    <row r="14753" spans="6:16">
      <c r="F14753" s="76"/>
      <c r="G14753" s="117"/>
      <c r="I14753" s="81"/>
      <c r="L14753" s="117"/>
      <c r="P14753" s="81"/>
    </row>
    <row r="14754" spans="6:16">
      <c r="F14754" s="76"/>
      <c r="G14754" s="117"/>
      <c r="I14754" s="81"/>
      <c r="L14754" s="117"/>
      <c r="P14754" s="81"/>
    </row>
    <row r="14755" spans="6:16">
      <c r="F14755" s="76"/>
      <c r="G14755" s="117"/>
      <c r="I14755" s="81"/>
      <c r="L14755" s="117"/>
      <c r="P14755" s="81"/>
    </row>
    <row r="14756" spans="6:16">
      <c r="F14756" s="76"/>
      <c r="G14756" s="117"/>
      <c r="I14756" s="81"/>
      <c r="L14756" s="117"/>
      <c r="P14756" s="81"/>
    </row>
    <row r="14757" spans="6:16">
      <c r="F14757" s="76"/>
      <c r="G14757" s="117"/>
      <c r="I14757" s="81"/>
      <c r="L14757" s="117"/>
      <c r="P14757" s="81"/>
    </row>
    <row r="14758" spans="6:16">
      <c r="F14758" s="76"/>
      <c r="G14758" s="117"/>
      <c r="I14758" s="81"/>
      <c r="L14758" s="117"/>
      <c r="P14758" s="81"/>
    </row>
    <row r="14759" spans="6:16">
      <c r="F14759" s="76"/>
      <c r="G14759" s="117"/>
      <c r="I14759" s="81"/>
      <c r="L14759" s="117"/>
      <c r="P14759" s="81"/>
    </row>
    <row r="14760" spans="6:16">
      <c r="F14760" s="76"/>
      <c r="G14760" s="117"/>
      <c r="I14760" s="81"/>
      <c r="L14760" s="117"/>
      <c r="P14760" s="81"/>
    </row>
    <row r="14761" spans="6:16">
      <c r="F14761" s="76"/>
      <c r="G14761" s="117"/>
      <c r="I14761" s="81"/>
      <c r="L14761" s="117"/>
      <c r="P14761" s="81"/>
    </row>
    <row r="14762" spans="6:16">
      <c r="F14762" s="76"/>
      <c r="G14762" s="117"/>
      <c r="I14762" s="81"/>
      <c r="L14762" s="117"/>
      <c r="P14762" s="81"/>
    </row>
    <row r="14763" spans="6:16">
      <c r="F14763" s="76"/>
      <c r="G14763" s="117"/>
      <c r="I14763" s="81"/>
      <c r="L14763" s="117"/>
      <c r="P14763" s="81"/>
    </row>
    <row r="14764" spans="6:16">
      <c r="F14764" s="76"/>
      <c r="G14764" s="117"/>
      <c r="I14764" s="81"/>
      <c r="L14764" s="117"/>
      <c r="P14764" s="81"/>
    </row>
    <row r="14765" spans="6:16">
      <c r="F14765" s="76"/>
      <c r="G14765" s="117"/>
      <c r="I14765" s="81"/>
      <c r="L14765" s="117"/>
      <c r="P14765" s="81"/>
    </row>
    <row r="14766" spans="6:16">
      <c r="F14766" s="76"/>
      <c r="G14766" s="117"/>
      <c r="I14766" s="81"/>
      <c r="L14766" s="117"/>
      <c r="P14766" s="81"/>
    </row>
    <row r="14767" spans="6:16">
      <c r="F14767" s="76"/>
      <c r="G14767" s="117"/>
      <c r="I14767" s="81"/>
      <c r="L14767" s="117"/>
      <c r="P14767" s="81"/>
    </row>
    <row r="14768" spans="6:16">
      <c r="F14768" s="76"/>
      <c r="G14768" s="117"/>
      <c r="I14768" s="81"/>
      <c r="L14768" s="117"/>
      <c r="P14768" s="81"/>
    </row>
    <row r="14769" spans="6:16">
      <c r="F14769" s="76"/>
      <c r="G14769" s="117"/>
      <c r="I14769" s="81"/>
      <c r="L14769" s="117"/>
      <c r="P14769" s="81"/>
    </row>
    <row r="14770" spans="6:16">
      <c r="F14770" s="76"/>
      <c r="G14770" s="117"/>
      <c r="I14770" s="81"/>
      <c r="L14770" s="117"/>
      <c r="P14770" s="81"/>
    </row>
    <row r="14771" spans="6:16">
      <c r="F14771" s="76"/>
      <c r="G14771" s="117"/>
      <c r="I14771" s="81"/>
      <c r="L14771" s="117"/>
      <c r="P14771" s="81"/>
    </row>
    <row r="14772" spans="6:16">
      <c r="F14772" s="76"/>
      <c r="G14772" s="117"/>
      <c r="I14772" s="81"/>
      <c r="L14772" s="117"/>
      <c r="P14772" s="81"/>
    </row>
    <row r="14773" spans="6:16">
      <c r="F14773" s="76"/>
      <c r="G14773" s="117"/>
      <c r="I14773" s="81"/>
      <c r="L14773" s="117"/>
      <c r="P14773" s="81"/>
    </row>
    <row r="14774" spans="6:16">
      <c r="F14774" s="76"/>
      <c r="G14774" s="117"/>
      <c r="I14774" s="81"/>
      <c r="L14774" s="117"/>
      <c r="P14774" s="81"/>
    </row>
    <row r="14775" spans="6:16">
      <c r="F14775" s="76"/>
      <c r="G14775" s="117"/>
      <c r="I14775" s="81"/>
      <c r="L14775" s="117"/>
      <c r="P14775" s="81"/>
    </row>
    <row r="14776" spans="6:16">
      <c r="F14776" s="76"/>
      <c r="G14776" s="117"/>
      <c r="I14776" s="81"/>
      <c r="L14776" s="117"/>
      <c r="P14776" s="81"/>
    </row>
    <row r="14777" spans="6:16">
      <c r="F14777" s="76"/>
      <c r="G14777" s="117"/>
      <c r="I14777" s="81"/>
      <c r="L14777" s="117"/>
      <c r="P14777" s="81"/>
    </row>
    <row r="14778" spans="6:16">
      <c r="F14778" s="76"/>
      <c r="G14778" s="117"/>
      <c r="I14778" s="81"/>
      <c r="L14778" s="117"/>
      <c r="P14778" s="81"/>
    </row>
    <row r="14779" spans="6:16">
      <c r="F14779" s="76"/>
      <c r="G14779" s="117"/>
      <c r="I14779" s="81"/>
      <c r="L14779" s="117"/>
      <c r="P14779" s="81"/>
    </row>
    <row r="14780" spans="6:16">
      <c r="F14780" s="76"/>
      <c r="G14780" s="117"/>
      <c r="I14780" s="81"/>
      <c r="L14780" s="117"/>
      <c r="P14780" s="81"/>
    </row>
    <row r="14781" spans="6:16">
      <c r="F14781" s="76"/>
      <c r="G14781" s="117"/>
      <c r="I14781" s="81"/>
      <c r="L14781" s="117"/>
      <c r="P14781" s="81"/>
    </row>
    <row r="14782" spans="6:16">
      <c r="F14782" s="76"/>
      <c r="G14782" s="117"/>
      <c r="I14782" s="81"/>
      <c r="L14782" s="117"/>
      <c r="P14782" s="81"/>
    </row>
    <row r="14783" spans="6:16">
      <c r="F14783" s="76"/>
      <c r="G14783" s="117"/>
      <c r="I14783" s="81"/>
      <c r="L14783" s="117"/>
      <c r="P14783" s="81"/>
    </row>
    <row r="14784" spans="6:16">
      <c r="F14784" s="76"/>
      <c r="G14784" s="117"/>
      <c r="I14784" s="81"/>
      <c r="L14784" s="117"/>
      <c r="P14784" s="81"/>
    </row>
    <row r="14785" spans="6:16">
      <c r="F14785" s="76"/>
      <c r="G14785" s="117"/>
      <c r="I14785" s="81"/>
      <c r="L14785" s="117"/>
      <c r="P14785" s="81"/>
    </row>
    <row r="14786" spans="6:16">
      <c r="F14786" s="76"/>
      <c r="G14786" s="117"/>
      <c r="I14786" s="81"/>
      <c r="L14786" s="117"/>
      <c r="P14786" s="81"/>
    </row>
    <row r="14787" spans="6:16">
      <c r="F14787" s="76"/>
      <c r="G14787" s="117"/>
      <c r="I14787" s="81"/>
      <c r="L14787" s="117"/>
      <c r="P14787" s="81"/>
    </row>
    <row r="14788" spans="6:16">
      <c r="F14788" s="76"/>
      <c r="G14788" s="117"/>
      <c r="I14788" s="81"/>
      <c r="L14788" s="117"/>
      <c r="P14788" s="81"/>
    </row>
    <row r="14789" spans="6:16">
      <c r="F14789" s="76"/>
      <c r="G14789" s="117"/>
      <c r="I14789" s="81"/>
      <c r="L14789" s="117"/>
      <c r="P14789" s="81"/>
    </row>
    <row r="14790" spans="6:16">
      <c r="F14790" s="76"/>
      <c r="G14790" s="117"/>
      <c r="I14790" s="81"/>
      <c r="L14790" s="117"/>
      <c r="P14790" s="81"/>
    </row>
    <row r="14791" spans="6:16">
      <c r="F14791" s="76"/>
      <c r="G14791" s="117"/>
      <c r="I14791" s="81"/>
      <c r="L14791" s="117"/>
      <c r="P14791" s="81"/>
    </row>
    <row r="14792" spans="6:16">
      <c r="F14792" s="76"/>
      <c r="G14792" s="117"/>
      <c r="I14792" s="81"/>
      <c r="L14792" s="117"/>
      <c r="P14792" s="81"/>
    </row>
    <row r="14793" spans="6:16">
      <c r="F14793" s="76"/>
      <c r="G14793" s="117"/>
      <c r="I14793" s="81"/>
      <c r="L14793" s="117"/>
      <c r="P14793" s="81"/>
    </row>
    <row r="14794" spans="6:16">
      <c r="F14794" s="76"/>
      <c r="G14794" s="117"/>
      <c r="I14794" s="81"/>
      <c r="L14794" s="117"/>
      <c r="P14794" s="81"/>
    </row>
    <row r="14795" spans="6:16">
      <c r="F14795" s="76"/>
      <c r="G14795" s="117"/>
      <c r="I14795" s="81"/>
      <c r="L14795" s="117"/>
      <c r="P14795" s="81"/>
    </row>
    <row r="14796" spans="6:16">
      <c r="F14796" s="76"/>
      <c r="G14796" s="117"/>
      <c r="I14796" s="81"/>
      <c r="L14796" s="117"/>
      <c r="P14796" s="81"/>
    </row>
    <row r="14797" spans="6:16">
      <c r="F14797" s="76"/>
      <c r="G14797" s="117"/>
      <c r="I14797" s="81"/>
      <c r="L14797" s="117"/>
      <c r="P14797" s="81"/>
    </row>
    <row r="14798" spans="6:16">
      <c r="F14798" s="76"/>
      <c r="G14798" s="117"/>
      <c r="I14798" s="81"/>
      <c r="L14798" s="117"/>
      <c r="P14798" s="81"/>
    </row>
    <row r="14799" spans="6:16">
      <c r="F14799" s="76"/>
      <c r="G14799" s="117"/>
      <c r="I14799" s="81"/>
      <c r="L14799" s="117"/>
      <c r="P14799" s="81"/>
    </row>
    <row r="14800" spans="6:16">
      <c r="F14800" s="76"/>
      <c r="G14800" s="117"/>
      <c r="I14800" s="81"/>
      <c r="L14800" s="117"/>
      <c r="P14800" s="81"/>
    </row>
    <row r="14801" spans="6:16">
      <c r="F14801" s="76"/>
      <c r="G14801" s="117"/>
      <c r="I14801" s="81"/>
      <c r="L14801" s="117"/>
      <c r="P14801" s="81"/>
    </row>
    <row r="14802" spans="6:16">
      <c r="F14802" s="76"/>
      <c r="G14802" s="117"/>
      <c r="I14802" s="81"/>
      <c r="L14802" s="117"/>
      <c r="P14802" s="81"/>
    </row>
    <row r="14803" spans="6:16">
      <c r="F14803" s="76"/>
      <c r="G14803" s="117"/>
      <c r="I14803" s="81"/>
      <c r="L14803" s="117"/>
      <c r="P14803" s="81"/>
    </row>
    <row r="14804" spans="6:16">
      <c r="F14804" s="76"/>
      <c r="G14804" s="117"/>
      <c r="I14804" s="81"/>
      <c r="L14804" s="117"/>
      <c r="P14804" s="81"/>
    </row>
    <row r="14805" spans="6:16">
      <c r="F14805" s="76"/>
      <c r="G14805" s="117"/>
      <c r="I14805" s="81"/>
      <c r="L14805" s="117"/>
      <c r="P14805" s="81"/>
    </row>
    <row r="14806" spans="6:16">
      <c r="F14806" s="76"/>
      <c r="G14806" s="117"/>
      <c r="I14806" s="81"/>
      <c r="L14806" s="117"/>
      <c r="P14806" s="81"/>
    </row>
    <row r="14807" spans="6:16">
      <c r="F14807" s="76"/>
      <c r="G14807" s="117"/>
      <c r="I14807" s="81"/>
      <c r="L14807" s="117"/>
      <c r="P14807" s="81"/>
    </row>
    <row r="14808" spans="6:16">
      <c r="F14808" s="76"/>
      <c r="G14808" s="117"/>
      <c r="I14808" s="81"/>
      <c r="L14808" s="117"/>
      <c r="P14808" s="81"/>
    </row>
    <row r="14809" spans="6:16">
      <c r="F14809" s="76"/>
      <c r="G14809" s="117"/>
      <c r="I14809" s="81"/>
      <c r="L14809" s="117"/>
      <c r="P14809" s="81"/>
    </row>
    <row r="14810" spans="6:16">
      <c r="F14810" s="76"/>
      <c r="G14810" s="117"/>
      <c r="I14810" s="81"/>
      <c r="L14810" s="117"/>
      <c r="P14810" s="81"/>
    </row>
    <row r="14811" spans="6:16">
      <c r="F14811" s="76"/>
      <c r="G14811" s="117"/>
      <c r="I14811" s="81"/>
      <c r="L14811" s="117"/>
      <c r="P14811" s="81"/>
    </row>
    <row r="14812" spans="6:16">
      <c r="F14812" s="76"/>
      <c r="G14812" s="117"/>
      <c r="I14812" s="81"/>
      <c r="L14812" s="117"/>
      <c r="P14812" s="81"/>
    </row>
    <row r="14813" spans="6:16">
      <c r="F14813" s="76"/>
      <c r="G14813" s="117"/>
      <c r="I14813" s="81"/>
      <c r="L14813" s="117"/>
      <c r="P14813" s="81"/>
    </row>
    <row r="14814" spans="6:16">
      <c r="F14814" s="76"/>
      <c r="G14814" s="117"/>
      <c r="I14814" s="81"/>
      <c r="L14814" s="117"/>
      <c r="P14814" s="81"/>
    </row>
    <row r="14815" spans="6:16">
      <c r="F14815" s="76"/>
      <c r="G14815" s="117"/>
      <c r="I14815" s="81"/>
      <c r="L14815" s="117"/>
      <c r="P14815" s="81"/>
    </row>
    <row r="14816" spans="6:16">
      <c r="F14816" s="76"/>
      <c r="G14816" s="117"/>
      <c r="I14816" s="81"/>
      <c r="L14816" s="117"/>
      <c r="P14816" s="81"/>
    </row>
    <row r="14817" spans="6:16">
      <c r="F14817" s="76"/>
      <c r="G14817" s="117"/>
      <c r="I14817" s="81"/>
      <c r="L14817" s="117"/>
      <c r="P14817" s="81"/>
    </row>
    <row r="14818" spans="6:16">
      <c r="F14818" s="76"/>
      <c r="G14818" s="117"/>
      <c r="I14818" s="81"/>
      <c r="L14818" s="117"/>
      <c r="P14818" s="81"/>
    </row>
    <row r="14819" spans="6:16">
      <c r="F14819" s="76"/>
      <c r="G14819" s="117"/>
      <c r="I14819" s="81"/>
      <c r="L14819" s="117"/>
      <c r="P14819" s="81"/>
    </row>
    <row r="14820" spans="6:16">
      <c r="F14820" s="76"/>
      <c r="G14820" s="117"/>
      <c r="I14820" s="81"/>
      <c r="L14820" s="117"/>
      <c r="P14820" s="81"/>
    </row>
    <row r="14821" spans="6:16">
      <c r="F14821" s="76"/>
      <c r="G14821" s="117"/>
      <c r="I14821" s="81"/>
      <c r="L14821" s="117"/>
      <c r="P14821" s="81"/>
    </row>
    <row r="14822" spans="6:16">
      <c r="F14822" s="76"/>
      <c r="G14822" s="117"/>
      <c r="I14822" s="81"/>
      <c r="L14822" s="117"/>
      <c r="P14822" s="81"/>
    </row>
    <row r="14823" spans="6:16">
      <c r="F14823" s="76"/>
      <c r="G14823" s="117"/>
      <c r="I14823" s="81"/>
      <c r="L14823" s="117"/>
      <c r="P14823" s="81"/>
    </row>
    <row r="14824" spans="6:16">
      <c r="F14824" s="76"/>
      <c r="G14824" s="117"/>
      <c r="I14824" s="81"/>
      <c r="L14824" s="117"/>
      <c r="P14824" s="81"/>
    </row>
    <row r="14825" spans="6:16">
      <c r="F14825" s="76"/>
      <c r="G14825" s="117"/>
      <c r="I14825" s="81"/>
      <c r="L14825" s="117"/>
      <c r="P14825" s="81"/>
    </row>
    <row r="14826" spans="6:16">
      <c r="F14826" s="76"/>
      <c r="G14826" s="117"/>
      <c r="I14826" s="81"/>
      <c r="L14826" s="117"/>
      <c r="P14826" s="81"/>
    </row>
    <row r="14827" spans="6:16">
      <c r="F14827" s="76"/>
      <c r="G14827" s="117"/>
      <c r="I14827" s="81"/>
      <c r="L14827" s="117"/>
      <c r="P14827" s="81"/>
    </row>
    <row r="14828" spans="6:16">
      <c r="F14828" s="76"/>
      <c r="G14828" s="117"/>
      <c r="I14828" s="81"/>
      <c r="L14828" s="117"/>
      <c r="P14828" s="81"/>
    </row>
    <row r="14829" spans="6:16">
      <c r="F14829" s="76"/>
      <c r="G14829" s="117"/>
      <c r="I14829" s="81"/>
      <c r="L14829" s="117"/>
      <c r="P14829" s="81"/>
    </row>
    <row r="14830" spans="6:16">
      <c r="F14830" s="76"/>
      <c r="G14830" s="117"/>
      <c r="I14830" s="81"/>
      <c r="L14830" s="117"/>
      <c r="P14830" s="81"/>
    </row>
    <row r="14831" spans="6:16">
      <c r="F14831" s="76"/>
      <c r="G14831" s="117"/>
      <c r="I14831" s="81"/>
      <c r="L14831" s="117"/>
      <c r="P14831" s="81"/>
    </row>
    <row r="14832" spans="6:16">
      <c r="F14832" s="76"/>
      <c r="G14832" s="117"/>
      <c r="I14832" s="81"/>
      <c r="L14832" s="117"/>
      <c r="P14832" s="81"/>
    </row>
    <row r="14833" spans="6:16">
      <c r="F14833" s="76"/>
      <c r="G14833" s="117"/>
      <c r="I14833" s="81"/>
      <c r="L14833" s="117"/>
      <c r="P14833" s="81"/>
    </row>
    <row r="14834" spans="6:16">
      <c r="F14834" s="76"/>
      <c r="G14834" s="117"/>
      <c r="I14834" s="81"/>
      <c r="L14834" s="117"/>
      <c r="P14834" s="81"/>
    </row>
    <row r="14835" spans="6:16">
      <c r="F14835" s="76"/>
      <c r="G14835" s="117"/>
      <c r="I14835" s="81"/>
      <c r="L14835" s="117"/>
      <c r="P14835" s="81"/>
    </row>
    <row r="14836" spans="6:16">
      <c r="F14836" s="76"/>
      <c r="G14836" s="117"/>
      <c r="I14836" s="81"/>
      <c r="L14836" s="117"/>
      <c r="P14836" s="81"/>
    </row>
    <row r="14837" spans="6:16">
      <c r="F14837" s="76"/>
      <c r="G14837" s="117"/>
      <c r="I14837" s="81"/>
      <c r="L14837" s="117"/>
      <c r="P14837" s="81"/>
    </row>
    <row r="14838" spans="6:16">
      <c r="F14838" s="76"/>
      <c r="G14838" s="117"/>
      <c r="I14838" s="81"/>
      <c r="L14838" s="117"/>
      <c r="P14838" s="81"/>
    </row>
    <row r="14839" spans="6:16">
      <c r="F14839" s="76"/>
      <c r="G14839" s="117"/>
      <c r="I14839" s="81"/>
      <c r="L14839" s="117"/>
      <c r="P14839" s="81"/>
    </row>
    <row r="14840" spans="6:16">
      <c r="F14840" s="76"/>
      <c r="G14840" s="117"/>
      <c r="I14840" s="81"/>
      <c r="L14840" s="117"/>
      <c r="P14840" s="81"/>
    </row>
    <row r="14841" spans="6:16">
      <c r="F14841" s="76"/>
      <c r="G14841" s="117"/>
      <c r="I14841" s="81"/>
      <c r="L14841" s="117"/>
      <c r="P14841" s="81"/>
    </row>
    <row r="14842" spans="6:16">
      <c r="F14842" s="76"/>
      <c r="G14842" s="117"/>
      <c r="I14842" s="81"/>
      <c r="L14842" s="117"/>
      <c r="P14842" s="81"/>
    </row>
    <row r="14843" spans="6:16">
      <c r="F14843" s="76"/>
      <c r="G14843" s="117"/>
      <c r="I14843" s="81"/>
      <c r="L14843" s="117"/>
      <c r="P14843" s="81"/>
    </row>
    <row r="14844" spans="6:16">
      <c r="F14844" s="76"/>
      <c r="G14844" s="117"/>
      <c r="I14844" s="81"/>
      <c r="L14844" s="117"/>
      <c r="P14844" s="81"/>
    </row>
    <row r="14845" spans="6:16">
      <c r="F14845" s="76"/>
      <c r="G14845" s="117"/>
      <c r="I14845" s="81"/>
      <c r="L14845" s="117"/>
      <c r="P14845" s="81"/>
    </row>
    <row r="14846" spans="6:16">
      <c r="F14846" s="76"/>
      <c r="G14846" s="117"/>
      <c r="I14846" s="81"/>
      <c r="L14846" s="117"/>
      <c r="P14846" s="81"/>
    </row>
    <row r="14847" spans="6:16">
      <c r="F14847" s="76"/>
      <c r="G14847" s="117"/>
      <c r="I14847" s="81"/>
      <c r="L14847" s="117"/>
      <c r="P14847" s="81"/>
    </row>
    <row r="14848" spans="6:16">
      <c r="F14848" s="76"/>
      <c r="G14848" s="117"/>
      <c r="I14848" s="81"/>
      <c r="L14848" s="117"/>
      <c r="P14848" s="81"/>
    </row>
    <row r="14849" spans="6:16">
      <c r="F14849" s="76"/>
      <c r="G14849" s="117"/>
      <c r="I14849" s="81"/>
      <c r="L14849" s="117"/>
      <c r="P14849" s="81"/>
    </row>
    <row r="14850" spans="6:16">
      <c r="F14850" s="76"/>
      <c r="G14850" s="117"/>
      <c r="I14850" s="81"/>
      <c r="L14850" s="117"/>
      <c r="P14850" s="81"/>
    </row>
    <row r="14851" spans="6:16">
      <c r="F14851" s="76"/>
      <c r="G14851" s="117"/>
      <c r="I14851" s="81"/>
      <c r="L14851" s="117"/>
      <c r="P14851" s="81"/>
    </row>
    <row r="14852" spans="6:16">
      <c r="F14852" s="76"/>
      <c r="G14852" s="117"/>
      <c r="I14852" s="81"/>
      <c r="L14852" s="117"/>
      <c r="P14852" s="81"/>
    </row>
    <row r="14853" spans="6:16">
      <c r="F14853" s="76"/>
      <c r="G14853" s="117"/>
      <c r="I14853" s="81"/>
      <c r="L14853" s="117"/>
      <c r="P14853" s="81"/>
    </row>
    <row r="14854" spans="6:16">
      <c r="F14854" s="76"/>
      <c r="G14854" s="117"/>
      <c r="I14854" s="81"/>
      <c r="L14854" s="117"/>
      <c r="P14854" s="81"/>
    </row>
    <row r="14855" spans="6:16">
      <c r="F14855" s="76"/>
      <c r="G14855" s="117"/>
      <c r="I14855" s="81"/>
      <c r="L14855" s="117"/>
      <c r="P14855" s="81"/>
    </row>
    <row r="14856" spans="6:16">
      <c r="F14856" s="76"/>
      <c r="G14856" s="117"/>
      <c r="I14856" s="81"/>
      <c r="L14856" s="117"/>
      <c r="P14856" s="81"/>
    </row>
    <row r="14857" spans="6:16">
      <c r="F14857" s="76"/>
      <c r="G14857" s="117"/>
      <c r="I14857" s="81"/>
      <c r="L14857" s="117"/>
      <c r="P14857" s="81"/>
    </row>
    <row r="14858" spans="6:16">
      <c r="F14858" s="76"/>
      <c r="G14858" s="117"/>
      <c r="I14858" s="81"/>
      <c r="L14858" s="117"/>
      <c r="P14858" s="81"/>
    </row>
    <row r="14859" spans="6:16">
      <c r="F14859" s="76"/>
      <c r="G14859" s="117"/>
      <c r="I14859" s="81"/>
      <c r="L14859" s="117"/>
      <c r="P14859" s="81"/>
    </row>
    <row r="14860" spans="6:16">
      <c r="F14860" s="76"/>
      <c r="G14860" s="117"/>
      <c r="I14860" s="81"/>
      <c r="L14860" s="117"/>
      <c r="P14860" s="81"/>
    </row>
    <row r="14861" spans="6:16">
      <c r="F14861" s="76"/>
      <c r="G14861" s="117"/>
      <c r="I14861" s="81"/>
      <c r="L14861" s="117"/>
      <c r="P14861" s="81"/>
    </row>
    <row r="14862" spans="6:16">
      <c r="F14862" s="76"/>
      <c r="G14862" s="117"/>
      <c r="I14862" s="81"/>
      <c r="L14862" s="117"/>
      <c r="P14862" s="81"/>
    </row>
    <row r="14863" spans="6:16">
      <c r="F14863" s="76"/>
      <c r="G14863" s="117"/>
      <c r="I14863" s="81"/>
      <c r="L14863" s="117"/>
      <c r="P14863" s="81"/>
    </row>
    <row r="14864" spans="6:16">
      <c r="F14864" s="76"/>
      <c r="G14864" s="117"/>
      <c r="I14864" s="81"/>
      <c r="L14864" s="117"/>
      <c r="P14864" s="81"/>
    </row>
    <row r="14865" spans="6:16">
      <c r="F14865" s="76"/>
      <c r="G14865" s="117"/>
      <c r="I14865" s="81"/>
      <c r="L14865" s="117"/>
      <c r="P14865" s="81"/>
    </row>
    <row r="14866" spans="6:16">
      <c r="F14866" s="76"/>
      <c r="G14866" s="117"/>
      <c r="I14866" s="81"/>
      <c r="L14866" s="117"/>
      <c r="P14866" s="81"/>
    </row>
    <row r="14867" spans="6:16">
      <c r="F14867" s="76"/>
      <c r="G14867" s="117"/>
      <c r="I14867" s="81"/>
      <c r="L14867" s="117"/>
      <c r="P14867" s="81"/>
    </row>
    <row r="14868" spans="6:16">
      <c r="F14868" s="76"/>
      <c r="G14868" s="117"/>
      <c r="I14868" s="81"/>
      <c r="L14868" s="117"/>
      <c r="P14868" s="81"/>
    </row>
    <row r="14869" spans="6:16">
      <c r="F14869" s="76"/>
      <c r="G14869" s="117"/>
      <c r="I14869" s="81"/>
      <c r="L14869" s="117"/>
      <c r="P14869" s="81"/>
    </row>
    <row r="14870" spans="6:16">
      <c r="F14870" s="76"/>
      <c r="G14870" s="117"/>
      <c r="I14870" s="81"/>
      <c r="L14870" s="117"/>
      <c r="P14870" s="81"/>
    </row>
    <row r="14871" spans="6:16">
      <c r="F14871" s="76"/>
      <c r="G14871" s="117"/>
      <c r="I14871" s="81"/>
      <c r="L14871" s="117"/>
      <c r="P14871" s="81"/>
    </row>
    <row r="14872" spans="6:16">
      <c r="F14872" s="76"/>
      <c r="G14872" s="117"/>
      <c r="I14872" s="81"/>
      <c r="L14872" s="117"/>
      <c r="P14872" s="81"/>
    </row>
    <row r="14873" spans="6:16">
      <c r="F14873" s="76"/>
      <c r="G14873" s="117"/>
      <c r="I14873" s="81"/>
      <c r="L14873" s="117"/>
      <c r="P14873" s="81"/>
    </row>
    <row r="14874" spans="6:16">
      <c r="F14874" s="76"/>
      <c r="G14874" s="117"/>
      <c r="I14874" s="81"/>
      <c r="L14874" s="117"/>
      <c r="P14874" s="81"/>
    </row>
    <row r="14875" spans="6:16">
      <c r="F14875" s="76"/>
      <c r="G14875" s="117"/>
      <c r="I14875" s="81"/>
      <c r="L14875" s="117"/>
      <c r="P14875" s="81"/>
    </row>
    <row r="14876" spans="6:16">
      <c r="F14876" s="76"/>
      <c r="G14876" s="117"/>
      <c r="I14876" s="81"/>
      <c r="L14876" s="117"/>
      <c r="P14876" s="81"/>
    </row>
    <row r="14877" spans="6:16">
      <c r="F14877" s="76"/>
      <c r="G14877" s="117"/>
      <c r="I14877" s="81"/>
      <c r="L14877" s="117"/>
      <c r="P14877" s="81"/>
    </row>
    <row r="14878" spans="6:16">
      <c r="F14878" s="76"/>
      <c r="G14878" s="117"/>
      <c r="I14878" s="81"/>
      <c r="L14878" s="117"/>
      <c r="P14878" s="81"/>
    </row>
    <row r="14879" spans="6:16">
      <c r="F14879" s="76"/>
      <c r="G14879" s="117"/>
      <c r="I14879" s="81"/>
      <c r="L14879" s="117"/>
      <c r="P14879" s="81"/>
    </row>
    <row r="14880" spans="6:16">
      <c r="F14880" s="76"/>
      <c r="G14880" s="117"/>
      <c r="I14880" s="81"/>
      <c r="L14880" s="117"/>
      <c r="P14880" s="81"/>
    </row>
    <row r="14881" spans="6:16">
      <c r="F14881" s="76"/>
      <c r="G14881" s="117"/>
      <c r="I14881" s="81"/>
      <c r="L14881" s="117"/>
      <c r="P14881" s="81"/>
    </row>
    <row r="14882" spans="6:16">
      <c r="F14882" s="76"/>
      <c r="G14882" s="117"/>
      <c r="I14882" s="81"/>
      <c r="L14882" s="117"/>
      <c r="P14882" s="81"/>
    </row>
    <row r="14883" spans="6:16">
      <c r="F14883" s="76"/>
      <c r="G14883" s="117"/>
      <c r="I14883" s="81"/>
      <c r="L14883" s="117"/>
      <c r="P14883" s="81"/>
    </row>
    <row r="14884" spans="6:16">
      <c r="F14884" s="76"/>
      <c r="G14884" s="117"/>
      <c r="I14884" s="81"/>
      <c r="L14884" s="117"/>
      <c r="P14884" s="81"/>
    </row>
    <row r="14885" spans="6:16">
      <c r="F14885" s="76"/>
      <c r="G14885" s="117"/>
      <c r="I14885" s="81"/>
      <c r="L14885" s="117"/>
      <c r="P14885" s="81"/>
    </row>
    <row r="14886" spans="6:16">
      <c r="F14886" s="76"/>
      <c r="G14886" s="117"/>
      <c r="I14886" s="81"/>
      <c r="L14886" s="117"/>
      <c r="P14886" s="81"/>
    </row>
    <row r="14887" spans="6:16">
      <c r="F14887" s="76"/>
      <c r="G14887" s="117"/>
      <c r="I14887" s="81"/>
      <c r="L14887" s="117"/>
      <c r="P14887" s="81"/>
    </row>
    <row r="14888" spans="6:16">
      <c r="F14888" s="76"/>
      <c r="G14888" s="117"/>
      <c r="I14888" s="81"/>
      <c r="L14888" s="117"/>
      <c r="P14888" s="81"/>
    </row>
    <row r="14889" spans="6:16">
      <c r="F14889" s="76"/>
      <c r="G14889" s="117"/>
      <c r="I14889" s="81"/>
      <c r="L14889" s="117"/>
      <c r="P14889" s="81"/>
    </row>
    <row r="14890" spans="6:16">
      <c r="F14890" s="76"/>
      <c r="G14890" s="117"/>
      <c r="I14890" s="81"/>
      <c r="L14890" s="117"/>
      <c r="P14890" s="81"/>
    </row>
    <row r="14891" spans="6:16">
      <c r="F14891" s="76"/>
      <c r="G14891" s="117"/>
      <c r="I14891" s="81"/>
      <c r="L14891" s="117"/>
      <c r="P14891" s="81"/>
    </row>
    <row r="14892" spans="6:16">
      <c r="F14892" s="76"/>
      <c r="G14892" s="117"/>
      <c r="I14892" s="81"/>
      <c r="L14892" s="117"/>
      <c r="P14892" s="81"/>
    </row>
    <row r="14893" spans="6:16">
      <c r="F14893" s="76"/>
      <c r="G14893" s="117"/>
      <c r="I14893" s="81"/>
      <c r="L14893" s="117"/>
      <c r="P14893" s="81"/>
    </row>
    <row r="14894" spans="6:16">
      <c r="F14894" s="76"/>
      <c r="G14894" s="117"/>
      <c r="I14894" s="81"/>
      <c r="L14894" s="117"/>
      <c r="P14894" s="81"/>
    </row>
    <row r="14895" spans="6:16">
      <c r="F14895" s="76"/>
      <c r="G14895" s="117"/>
      <c r="I14895" s="81"/>
      <c r="L14895" s="117"/>
      <c r="P14895" s="81"/>
    </row>
    <row r="14896" spans="6:16">
      <c r="F14896" s="76"/>
      <c r="G14896" s="117"/>
      <c r="I14896" s="81"/>
      <c r="L14896" s="117"/>
      <c r="P14896" s="81"/>
    </row>
    <row r="14897" spans="6:16">
      <c r="F14897" s="76"/>
      <c r="G14897" s="117"/>
      <c r="I14897" s="81"/>
      <c r="L14897" s="117"/>
      <c r="P14897" s="81"/>
    </row>
    <row r="14898" spans="6:16">
      <c r="F14898" s="76"/>
      <c r="G14898" s="117"/>
      <c r="I14898" s="81"/>
      <c r="L14898" s="117"/>
      <c r="P14898" s="81"/>
    </row>
    <row r="14899" spans="6:16">
      <c r="F14899" s="76"/>
      <c r="G14899" s="117"/>
      <c r="I14899" s="81"/>
      <c r="L14899" s="117"/>
      <c r="P14899" s="81"/>
    </row>
    <row r="14900" spans="6:16">
      <c r="F14900" s="76"/>
      <c r="G14900" s="117"/>
      <c r="I14900" s="81"/>
      <c r="L14900" s="117"/>
      <c r="P14900" s="81"/>
    </row>
    <row r="14901" spans="6:16">
      <c r="F14901" s="76"/>
      <c r="G14901" s="117"/>
      <c r="I14901" s="81"/>
      <c r="L14901" s="117"/>
      <c r="P14901" s="81"/>
    </row>
    <row r="14902" spans="6:16">
      <c r="F14902" s="76"/>
      <c r="G14902" s="117"/>
      <c r="I14902" s="81"/>
      <c r="L14902" s="117"/>
      <c r="P14902" s="81"/>
    </row>
    <row r="14903" spans="6:16">
      <c r="F14903" s="76"/>
      <c r="G14903" s="117"/>
      <c r="I14903" s="81"/>
      <c r="L14903" s="117"/>
      <c r="P14903" s="81"/>
    </row>
    <row r="14904" spans="6:16">
      <c r="F14904" s="76"/>
      <c r="G14904" s="117"/>
      <c r="I14904" s="81"/>
      <c r="L14904" s="117"/>
      <c r="P14904" s="81"/>
    </row>
    <row r="14905" spans="6:16">
      <c r="F14905" s="76"/>
      <c r="G14905" s="117"/>
      <c r="I14905" s="81"/>
      <c r="L14905" s="117"/>
      <c r="P14905" s="81"/>
    </row>
    <row r="14906" spans="6:16">
      <c r="F14906" s="76"/>
      <c r="G14906" s="117"/>
      <c r="I14906" s="81"/>
      <c r="L14906" s="117"/>
      <c r="P14906" s="81"/>
    </row>
    <row r="14907" spans="6:16">
      <c r="F14907" s="76"/>
      <c r="G14907" s="117"/>
      <c r="I14907" s="81"/>
      <c r="L14907" s="117"/>
      <c r="P14907" s="81"/>
    </row>
    <row r="14908" spans="6:16">
      <c r="F14908" s="76"/>
      <c r="G14908" s="117"/>
      <c r="I14908" s="81"/>
      <c r="L14908" s="117"/>
      <c r="P14908" s="81"/>
    </row>
    <row r="14909" spans="6:16">
      <c r="F14909" s="76"/>
      <c r="G14909" s="117"/>
      <c r="I14909" s="81"/>
      <c r="L14909" s="117"/>
      <c r="P14909" s="81"/>
    </row>
    <row r="14910" spans="6:16">
      <c r="F14910" s="76"/>
      <c r="G14910" s="117"/>
      <c r="I14910" s="81"/>
      <c r="L14910" s="117"/>
      <c r="P14910" s="81"/>
    </row>
    <row r="14911" spans="6:16">
      <c r="F14911" s="76"/>
      <c r="G14911" s="117"/>
      <c r="I14911" s="81"/>
      <c r="L14911" s="117"/>
      <c r="P14911" s="81"/>
    </row>
    <row r="14912" spans="6:16">
      <c r="F14912" s="76"/>
      <c r="G14912" s="117"/>
      <c r="I14912" s="81"/>
      <c r="L14912" s="117"/>
      <c r="P14912" s="81"/>
    </row>
    <row r="14913" spans="6:16">
      <c r="F14913" s="76"/>
      <c r="G14913" s="117"/>
      <c r="I14913" s="81"/>
      <c r="L14913" s="117"/>
      <c r="P14913" s="81"/>
    </row>
    <row r="14914" spans="6:16">
      <c r="F14914" s="76"/>
      <c r="G14914" s="117"/>
      <c r="I14914" s="81"/>
      <c r="L14914" s="117"/>
      <c r="P14914" s="81"/>
    </row>
    <row r="14915" spans="6:16">
      <c r="F14915" s="76"/>
      <c r="G14915" s="117"/>
      <c r="I14915" s="81"/>
      <c r="L14915" s="117"/>
      <c r="P14915" s="81"/>
    </row>
    <row r="14916" spans="6:16">
      <c r="F14916" s="76"/>
      <c r="G14916" s="117"/>
      <c r="I14916" s="81"/>
      <c r="L14916" s="117"/>
      <c r="P14916" s="81"/>
    </row>
    <row r="14917" spans="6:16">
      <c r="F14917" s="76"/>
      <c r="G14917" s="117"/>
      <c r="I14917" s="81"/>
      <c r="L14917" s="117"/>
      <c r="P14917" s="81"/>
    </row>
    <row r="14918" spans="6:16">
      <c r="F14918" s="76"/>
      <c r="G14918" s="117"/>
      <c r="I14918" s="81"/>
      <c r="L14918" s="117"/>
      <c r="P14918" s="81"/>
    </row>
    <row r="14919" spans="6:16">
      <c r="F14919" s="76"/>
      <c r="G14919" s="117"/>
      <c r="I14919" s="81"/>
      <c r="L14919" s="117"/>
      <c r="P14919" s="81"/>
    </row>
    <row r="14920" spans="6:16">
      <c r="F14920" s="76"/>
      <c r="G14920" s="117"/>
      <c r="I14920" s="81"/>
      <c r="L14920" s="117"/>
      <c r="P14920" s="81"/>
    </row>
    <row r="14921" spans="6:16">
      <c r="F14921" s="76"/>
      <c r="G14921" s="117"/>
      <c r="I14921" s="81"/>
      <c r="L14921" s="117"/>
      <c r="P14921" s="81"/>
    </row>
    <row r="14922" spans="6:16">
      <c r="F14922" s="76"/>
      <c r="G14922" s="117"/>
      <c r="I14922" s="81"/>
      <c r="L14922" s="117"/>
      <c r="P14922" s="81"/>
    </row>
    <row r="14923" spans="6:16">
      <c r="F14923" s="76"/>
      <c r="G14923" s="117"/>
      <c r="I14923" s="81"/>
      <c r="L14923" s="117"/>
      <c r="P14923" s="81"/>
    </row>
    <row r="14924" spans="6:16">
      <c r="F14924" s="76"/>
      <c r="G14924" s="117"/>
      <c r="I14924" s="81"/>
      <c r="L14924" s="117"/>
      <c r="P14924" s="81"/>
    </row>
    <row r="14925" spans="6:16">
      <c r="F14925" s="76"/>
      <c r="G14925" s="117"/>
      <c r="I14925" s="81"/>
      <c r="L14925" s="117"/>
      <c r="P14925" s="81"/>
    </row>
    <row r="14926" spans="6:16">
      <c r="F14926" s="76"/>
      <c r="G14926" s="117"/>
      <c r="I14926" s="81"/>
      <c r="L14926" s="117"/>
      <c r="P14926" s="81"/>
    </row>
    <row r="14927" spans="6:16">
      <c r="F14927" s="76"/>
      <c r="G14927" s="117"/>
      <c r="I14927" s="81"/>
      <c r="L14927" s="117"/>
      <c r="P14927" s="81"/>
    </row>
    <row r="14928" spans="6:16">
      <c r="F14928" s="76"/>
      <c r="G14928" s="117"/>
      <c r="I14928" s="81"/>
      <c r="L14928" s="117"/>
      <c r="P14928" s="81"/>
    </row>
    <row r="14929" spans="6:16">
      <c r="F14929" s="76"/>
      <c r="G14929" s="117"/>
      <c r="I14929" s="81"/>
      <c r="L14929" s="117"/>
      <c r="P14929" s="81"/>
    </row>
    <row r="14930" spans="6:16">
      <c r="F14930" s="76"/>
      <c r="G14930" s="117"/>
      <c r="I14930" s="81"/>
      <c r="L14930" s="117"/>
      <c r="P14930" s="81"/>
    </row>
    <row r="14931" spans="6:16">
      <c r="F14931" s="76"/>
      <c r="G14931" s="117"/>
      <c r="I14931" s="81"/>
      <c r="L14931" s="117"/>
      <c r="P14931" s="81"/>
    </row>
    <row r="14932" spans="6:16">
      <c r="F14932" s="76"/>
      <c r="G14932" s="117"/>
      <c r="I14932" s="81"/>
      <c r="L14932" s="117"/>
      <c r="P14932" s="81"/>
    </row>
    <row r="14933" spans="6:16">
      <c r="F14933" s="76"/>
      <c r="G14933" s="117"/>
      <c r="I14933" s="81"/>
      <c r="L14933" s="117"/>
      <c r="P14933" s="81"/>
    </row>
    <row r="14934" spans="6:16">
      <c r="F14934" s="76"/>
      <c r="G14934" s="117"/>
      <c r="I14934" s="81"/>
      <c r="L14934" s="117"/>
      <c r="P14934" s="81"/>
    </row>
    <row r="14935" spans="6:16">
      <c r="F14935" s="76"/>
      <c r="G14935" s="117"/>
      <c r="I14935" s="81"/>
      <c r="L14935" s="117"/>
      <c r="P14935" s="81"/>
    </row>
    <row r="14936" spans="6:16">
      <c r="F14936" s="76"/>
      <c r="G14936" s="117"/>
      <c r="I14936" s="81"/>
      <c r="L14936" s="117"/>
      <c r="P14936" s="81"/>
    </row>
    <row r="14937" spans="6:16">
      <c r="F14937" s="76"/>
      <c r="G14937" s="117"/>
      <c r="I14937" s="81"/>
      <c r="L14937" s="117"/>
      <c r="P14937" s="81"/>
    </row>
    <row r="14938" spans="6:16">
      <c r="F14938" s="76"/>
      <c r="G14938" s="117"/>
      <c r="I14938" s="81"/>
      <c r="L14938" s="117"/>
      <c r="P14938" s="81"/>
    </row>
    <row r="14939" spans="6:16">
      <c r="F14939" s="76"/>
      <c r="G14939" s="117"/>
      <c r="I14939" s="81"/>
      <c r="L14939" s="117"/>
      <c r="P14939" s="81"/>
    </row>
    <row r="14940" spans="6:16">
      <c r="F14940" s="76"/>
      <c r="G14940" s="117"/>
      <c r="I14940" s="81"/>
      <c r="L14940" s="117"/>
      <c r="P14940" s="81"/>
    </row>
    <row r="14941" spans="6:16">
      <c r="F14941" s="76"/>
      <c r="G14941" s="117"/>
      <c r="I14941" s="81"/>
      <c r="L14941" s="117"/>
      <c r="P14941" s="81"/>
    </row>
    <row r="14942" spans="6:16">
      <c r="F14942" s="76"/>
      <c r="G14942" s="117"/>
      <c r="I14942" s="81"/>
      <c r="L14942" s="117"/>
      <c r="P14942" s="81"/>
    </row>
    <row r="14943" spans="6:16">
      <c r="F14943" s="76"/>
      <c r="G14943" s="117"/>
      <c r="I14943" s="81"/>
      <c r="L14943" s="117"/>
      <c r="P14943" s="81"/>
    </row>
    <row r="14944" spans="6:16">
      <c r="F14944" s="76"/>
      <c r="G14944" s="117"/>
      <c r="I14944" s="81"/>
      <c r="L14944" s="117"/>
      <c r="P14944" s="81"/>
    </row>
    <row r="14945" spans="6:16">
      <c r="F14945" s="76"/>
      <c r="G14945" s="117"/>
      <c r="I14945" s="81"/>
      <c r="L14945" s="117"/>
      <c r="P14945" s="81"/>
    </row>
    <row r="14946" spans="6:16">
      <c r="F14946" s="76"/>
      <c r="G14946" s="117"/>
      <c r="I14946" s="81"/>
      <c r="L14946" s="117"/>
      <c r="P14946" s="81"/>
    </row>
    <row r="14947" spans="6:16">
      <c r="F14947" s="76"/>
      <c r="G14947" s="117"/>
      <c r="I14947" s="81"/>
      <c r="L14947" s="117"/>
      <c r="P14947" s="81"/>
    </row>
    <row r="14948" spans="6:16">
      <c r="F14948" s="76"/>
      <c r="G14948" s="117"/>
      <c r="I14948" s="81"/>
      <c r="L14948" s="117"/>
      <c r="P14948" s="81"/>
    </row>
    <row r="14949" spans="6:16">
      <c r="F14949" s="76"/>
      <c r="G14949" s="117"/>
      <c r="I14949" s="81"/>
      <c r="L14949" s="117"/>
      <c r="P14949" s="81"/>
    </row>
    <row r="14950" spans="6:16">
      <c r="F14950" s="76"/>
      <c r="G14950" s="117"/>
      <c r="I14950" s="81"/>
      <c r="L14950" s="117"/>
      <c r="P14950" s="81"/>
    </row>
    <row r="14951" spans="6:16">
      <c r="F14951" s="76"/>
      <c r="G14951" s="117"/>
      <c r="I14951" s="81"/>
      <c r="L14951" s="117"/>
      <c r="P14951" s="81"/>
    </row>
    <row r="14952" spans="6:16">
      <c r="F14952" s="76"/>
      <c r="G14952" s="117"/>
      <c r="I14952" s="81"/>
      <c r="L14952" s="117"/>
      <c r="P14952" s="81"/>
    </row>
    <row r="14953" spans="6:16">
      <c r="F14953" s="76"/>
      <c r="G14953" s="117"/>
      <c r="I14953" s="81"/>
      <c r="L14953" s="117"/>
      <c r="P14953" s="81"/>
    </row>
    <row r="14954" spans="6:16">
      <c r="F14954" s="76"/>
      <c r="G14954" s="117"/>
      <c r="I14954" s="81"/>
      <c r="L14954" s="117"/>
      <c r="P14954" s="81"/>
    </row>
    <row r="14955" spans="6:16">
      <c r="F14955" s="76"/>
      <c r="G14955" s="117"/>
      <c r="I14955" s="81"/>
      <c r="L14955" s="117"/>
      <c r="P14955" s="81"/>
    </row>
    <row r="14956" spans="6:16">
      <c r="F14956" s="76"/>
      <c r="G14956" s="117"/>
      <c r="I14956" s="81"/>
      <c r="L14956" s="117"/>
      <c r="P14956" s="81"/>
    </row>
    <row r="14957" spans="6:16">
      <c r="F14957" s="76"/>
      <c r="G14957" s="117"/>
      <c r="I14957" s="81"/>
      <c r="L14957" s="117"/>
      <c r="P14957" s="81"/>
    </row>
    <row r="14958" spans="6:16">
      <c r="F14958" s="76"/>
      <c r="G14958" s="117"/>
      <c r="I14958" s="81"/>
      <c r="L14958" s="117"/>
      <c r="P14958" s="81"/>
    </row>
    <row r="14959" spans="6:16">
      <c r="F14959" s="76"/>
      <c r="G14959" s="117"/>
      <c r="I14959" s="81"/>
      <c r="L14959" s="117"/>
      <c r="P14959" s="81"/>
    </row>
    <row r="14960" spans="6:16">
      <c r="F14960" s="76"/>
      <c r="G14960" s="117"/>
      <c r="I14960" s="81"/>
      <c r="L14960" s="117"/>
      <c r="P14960" s="81"/>
    </row>
    <row r="14961" spans="6:16">
      <c r="F14961" s="76"/>
      <c r="G14961" s="117"/>
      <c r="I14961" s="81"/>
      <c r="L14961" s="117"/>
      <c r="P14961" s="81"/>
    </row>
    <row r="14962" spans="6:16">
      <c r="F14962" s="76"/>
      <c r="G14962" s="117"/>
      <c r="I14962" s="81"/>
      <c r="L14962" s="117"/>
      <c r="P14962" s="81"/>
    </row>
    <row r="14963" spans="6:16">
      <c r="F14963" s="76"/>
      <c r="G14963" s="117"/>
      <c r="I14963" s="81"/>
      <c r="L14963" s="117"/>
      <c r="P14963" s="81"/>
    </row>
    <row r="14964" spans="6:16">
      <c r="F14964" s="76"/>
      <c r="G14964" s="117"/>
      <c r="I14964" s="81"/>
      <c r="L14964" s="117"/>
      <c r="P14964" s="81"/>
    </row>
    <row r="14965" spans="6:16">
      <c r="F14965" s="76"/>
      <c r="G14965" s="117"/>
      <c r="I14965" s="81"/>
      <c r="L14965" s="117"/>
      <c r="P14965" s="81"/>
    </row>
    <row r="14966" spans="6:16">
      <c r="F14966" s="76"/>
      <c r="G14966" s="117"/>
      <c r="I14966" s="81"/>
      <c r="L14966" s="117"/>
      <c r="P14966" s="81"/>
    </row>
    <row r="14967" spans="6:16">
      <c r="F14967" s="76"/>
      <c r="G14967" s="117"/>
      <c r="I14967" s="81"/>
      <c r="L14967" s="117"/>
      <c r="P14967" s="81"/>
    </row>
    <row r="14968" spans="6:16">
      <c r="F14968" s="76"/>
      <c r="G14968" s="117"/>
      <c r="I14968" s="81"/>
      <c r="L14968" s="117"/>
      <c r="P14968" s="81"/>
    </row>
    <row r="14969" spans="6:16">
      <c r="F14969" s="76"/>
      <c r="G14969" s="117"/>
      <c r="I14969" s="81"/>
      <c r="L14969" s="117"/>
      <c r="P14969" s="81"/>
    </row>
    <row r="14970" spans="6:16">
      <c r="F14970" s="76"/>
      <c r="G14970" s="117"/>
      <c r="I14970" s="81"/>
      <c r="L14970" s="117"/>
      <c r="P14970" s="81"/>
    </row>
    <row r="14971" spans="6:16">
      <c r="F14971" s="76"/>
      <c r="G14971" s="117"/>
      <c r="I14971" s="81"/>
      <c r="L14971" s="117"/>
      <c r="P14971" s="81"/>
    </row>
    <row r="14972" spans="6:16">
      <c r="F14972" s="76"/>
      <c r="G14972" s="117"/>
      <c r="I14972" s="81"/>
      <c r="L14972" s="117"/>
      <c r="P14972" s="81"/>
    </row>
    <row r="14973" spans="6:16">
      <c r="F14973" s="76"/>
      <c r="G14973" s="117"/>
      <c r="I14973" s="81"/>
      <c r="L14973" s="117"/>
      <c r="P14973" s="81"/>
    </row>
    <row r="14974" spans="6:16">
      <c r="F14974" s="76"/>
      <c r="G14974" s="117"/>
      <c r="I14974" s="81"/>
      <c r="L14974" s="117"/>
      <c r="P14974" s="81"/>
    </row>
    <row r="14975" spans="6:16">
      <c r="F14975" s="76"/>
      <c r="G14975" s="117"/>
      <c r="I14975" s="81"/>
      <c r="L14975" s="117"/>
      <c r="P14975" s="81"/>
    </row>
    <row r="14976" spans="6:16">
      <c r="F14976" s="76"/>
      <c r="G14976" s="117"/>
      <c r="I14976" s="81"/>
      <c r="L14976" s="117"/>
      <c r="P14976" s="81"/>
    </row>
    <row r="14977" spans="6:16">
      <c r="F14977" s="76"/>
      <c r="G14977" s="117"/>
      <c r="I14977" s="81"/>
      <c r="L14977" s="117"/>
      <c r="P14977" s="81"/>
    </row>
    <row r="14978" spans="6:16">
      <c r="F14978" s="76"/>
      <c r="G14978" s="117"/>
      <c r="I14978" s="81"/>
      <c r="L14978" s="117"/>
      <c r="P14978" s="81"/>
    </row>
    <row r="14979" spans="6:16">
      <c r="F14979" s="76"/>
      <c r="G14979" s="117"/>
      <c r="I14979" s="81"/>
      <c r="L14979" s="117"/>
      <c r="P14979" s="81"/>
    </row>
    <row r="14980" spans="6:16">
      <c r="F14980" s="76"/>
      <c r="G14980" s="117"/>
      <c r="I14980" s="81"/>
      <c r="L14980" s="117"/>
      <c r="P14980" s="81"/>
    </row>
    <row r="14981" spans="6:16">
      <c r="F14981" s="76"/>
      <c r="G14981" s="117"/>
      <c r="I14981" s="81"/>
      <c r="L14981" s="117"/>
      <c r="P14981" s="81"/>
    </row>
    <row r="14982" spans="6:16">
      <c r="F14982" s="76"/>
      <c r="G14982" s="117"/>
      <c r="I14982" s="81"/>
      <c r="L14982" s="117"/>
      <c r="P14982" s="81"/>
    </row>
    <row r="14983" spans="6:16">
      <c r="F14983" s="76"/>
      <c r="G14983" s="117"/>
      <c r="I14983" s="81"/>
      <c r="L14983" s="117"/>
      <c r="P14983" s="81"/>
    </row>
    <row r="14984" spans="6:16">
      <c r="F14984" s="76"/>
      <c r="G14984" s="117"/>
      <c r="I14984" s="81"/>
      <c r="L14984" s="117"/>
      <c r="P14984" s="81"/>
    </row>
    <row r="14985" spans="6:16">
      <c r="F14985" s="76"/>
      <c r="G14985" s="117"/>
      <c r="I14985" s="81"/>
      <c r="L14985" s="117"/>
      <c r="P14985" s="81"/>
    </row>
    <row r="14986" spans="6:16">
      <c r="F14986" s="76"/>
      <c r="G14986" s="117"/>
      <c r="I14986" s="81"/>
      <c r="L14986" s="117"/>
      <c r="P14986" s="81"/>
    </row>
    <row r="14987" spans="6:16">
      <c r="F14987" s="76"/>
      <c r="G14987" s="117"/>
      <c r="I14987" s="81"/>
      <c r="L14987" s="117"/>
      <c r="P14987" s="81"/>
    </row>
    <row r="14988" spans="6:16">
      <c r="F14988" s="76"/>
      <c r="G14988" s="117"/>
      <c r="I14988" s="81"/>
      <c r="L14988" s="117"/>
      <c r="P14988" s="81"/>
    </row>
    <row r="14989" spans="6:16">
      <c r="F14989" s="76"/>
      <c r="G14989" s="117"/>
      <c r="I14989" s="81"/>
      <c r="L14989" s="117"/>
      <c r="P14989" s="81"/>
    </row>
    <row r="14990" spans="6:16">
      <c r="F14990" s="76"/>
      <c r="G14990" s="117"/>
      <c r="I14990" s="81"/>
      <c r="L14990" s="117"/>
      <c r="P14990" s="81"/>
    </row>
    <row r="14991" spans="6:16">
      <c r="F14991" s="76"/>
      <c r="G14991" s="117"/>
      <c r="I14991" s="81"/>
      <c r="L14991" s="117"/>
      <c r="P14991" s="81"/>
    </row>
    <row r="14992" spans="6:16">
      <c r="F14992" s="76"/>
      <c r="G14992" s="117"/>
      <c r="I14992" s="81"/>
      <c r="L14992" s="117"/>
      <c r="P14992" s="81"/>
    </row>
    <row r="14993" spans="6:16">
      <c r="F14993" s="76"/>
      <c r="G14993" s="117"/>
      <c r="I14993" s="81"/>
      <c r="L14993" s="117"/>
      <c r="P14993" s="81"/>
    </row>
    <row r="14994" spans="6:16">
      <c r="F14994" s="76"/>
      <c r="G14994" s="117"/>
      <c r="I14994" s="81"/>
      <c r="L14994" s="117"/>
      <c r="P14994" s="81"/>
    </row>
    <row r="14995" spans="6:16">
      <c r="F14995" s="76"/>
      <c r="G14995" s="117"/>
      <c r="I14995" s="81"/>
      <c r="L14995" s="117"/>
      <c r="P14995" s="81"/>
    </row>
    <row r="14996" spans="6:16">
      <c r="F14996" s="76"/>
      <c r="G14996" s="117"/>
      <c r="I14996" s="81"/>
      <c r="L14996" s="117"/>
      <c r="P14996" s="81"/>
    </row>
    <row r="14997" spans="6:16">
      <c r="F14997" s="76"/>
      <c r="G14997" s="117"/>
      <c r="I14997" s="81"/>
      <c r="L14997" s="117"/>
      <c r="P14997" s="81"/>
    </row>
    <row r="14998" spans="6:16">
      <c r="F14998" s="76"/>
      <c r="G14998" s="117"/>
      <c r="I14998" s="81"/>
      <c r="L14998" s="117"/>
      <c r="P14998" s="81"/>
    </row>
    <row r="14999" spans="6:16">
      <c r="F14999" s="76"/>
      <c r="G14999" s="117"/>
      <c r="I14999" s="81"/>
      <c r="L14999" s="117"/>
      <c r="P14999" s="81"/>
    </row>
    <row r="15000" spans="6:16">
      <c r="F15000" s="76"/>
      <c r="G15000" s="117"/>
      <c r="I15000" s="81"/>
      <c r="L15000" s="117"/>
      <c r="P15000" s="81"/>
    </row>
    <row r="15001" spans="6:16">
      <c r="F15001" s="76"/>
      <c r="G15001" s="117"/>
      <c r="I15001" s="81"/>
      <c r="L15001" s="117"/>
      <c r="P15001" s="81"/>
    </row>
    <row r="15002" spans="6:16">
      <c r="F15002" s="76"/>
      <c r="G15002" s="117"/>
      <c r="I15002" s="81"/>
      <c r="L15002" s="117"/>
      <c r="P15002" s="81"/>
    </row>
    <row r="15003" spans="6:16">
      <c r="F15003" s="76"/>
      <c r="G15003" s="117"/>
      <c r="I15003" s="81"/>
      <c r="L15003" s="117"/>
      <c r="P15003" s="81"/>
    </row>
    <row r="15004" spans="6:16">
      <c r="F15004" s="76"/>
      <c r="G15004" s="117"/>
      <c r="I15004" s="81"/>
      <c r="L15004" s="117"/>
      <c r="P15004" s="81"/>
    </row>
    <row r="15005" spans="6:16">
      <c r="F15005" s="76"/>
      <c r="G15005" s="117"/>
      <c r="I15005" s="81"/>
      <c r="L15005" s="117"/>
      <c r="P15005" s="81"/>
    </row>
    <row r="15006" spans="6:16">
      <c r="F15006" s="76"/>
      <c r="G15006" s="117"/>
      <c r="I15006" s="81"/>
      <c r="L15006" s="117"/>
      <c r="P15006" s="81"/>
    </row>
    <row r="15007" spans="6:16">
      <c r="F15007" s="76"/>
      <c r="G15007" s="117"/>
      <c r="I15007" s="81"/>
      <c r="L15007" s="117"/>
      <c r="P15007" s="81"/>
    </row>
    <row r="15008" spans="6:16">
      <c r="F15008" s="76"/>
      <c r="G15008" s="117"/>
      <c r="I15008" s="81"/>
      <c r="L15008" s="117"/>
      <c r="P15008" s="81"/>
    </row>
    <row r="15009" spans="6:16">
      <c r="F15009" s="76"/>
      <c r="G15009" s="117"/>
      <c r="I15009" s="81"/>
      <c r="L15009" s="117"/>
      <c r="P15009" s="81"/>
    </row>
    <row r="15010" spans="6:16">
      <c r="F15010" s="76"/>
      <c r="G15010" s="117"/>
      <c r="I15010" s="81"/>
      <c r="L15010" s="117"/>
      <c r="P15010" s="81"/>
    </row>
    <row r="15011" spans="6:16">
      <c r="F15011" s="76"/>
      <c r="G15011" s="117"/>
      <c r="I15011" s="81"/>
      <c r="L15011" s="117"/>
      <c r="P15011" s="81"/>
    </row>
    <row r="15012" spans="6:16">
      <c r="F15012" s="76"/>
      <c r="G15012" s="117"/>
      <c r="I15012" s="81"/>
      <c r="L15012" s="117"/>
      <c r="P15012" s="81"/>
    </row>
    <row r="15013" spans="6:16">
      <c r="F15013" s="76"/>
      <c r="G15013" s="117"/>
      <c r="I15013" s="81"/>
      <c r="L15013" s="117"/>
      <c r="P15013" s="81"/>
    </row>
    <row r="15014" spans="6:16">
      <c r="F15014" s="76"/>
      <c r="G15014" s="117"/>
      <c r="I15014" s="81"/>
      <c r="L15014" s="117"/>
      <c r="P15014" s="81"/>
    </row>
    <row r="15015" spans="6:16">
      <c r="F15015" s="76"/>
      <c r="G15015" s="117"/>
      <c r="I15015" s="81"/>
      <c r="L15015" s="117"/>
      <c r="P15015" s="81"/>
    </row>
    <row r="15016" spans="6:16">
      <c r="F15016" s="76"/>
      <c r="G15016" s="117"/>
      <c r="I15016" s="81"/>
      <c r="L15016" s="117"/>
      <c r="P15016" s="81"/>
    </row>
    <row r="15017" spans="6:16">
      <c r="F15017" s="76"/>
      <c r="G15017" s="117"/>
      <c r="I15017" s="81"/>
      <c r="L15017" s="117"/>
      <c r="P15017" s="81"/>
    </row>
    <row r="15018" spans="6:16">
      <c r="F15018" s="76"/>
      <c r="G15018" s="117"/>
      <c r="I15018" s="81"/>
      <c r="L15018" s="117"/>
      <c r="P15018" s="81"/>
    </row>
    <row r="15019" spans="6:16">
      <c r="F15019" s="76"/>
      <c r="G15019" s="117"/>
      <c r="I15019" s="81"/>
      <c r="L15019" s="117"/>
      <c r="P15019" s="81"/>
    </row>
    <row r="15020" spans="6:16">
      <c r="F15020" s="76"/>
      <c r="G15020" s="117"/>
      <c r="I15020" s="81"/>
      <c r="L15020" s="117"/>
      <c r="P15020" s="81"/>
    </row>
    <row r="15021" spans="6:16">
      <c r="F15021" s="76"/>
      <c r="G15021" s="117"/>
      <c r="I15021" s="81"/>
      <c r="L15021" s="117"/>
      <c r="P15021" s="81"/>
    </row>
    <row r="15022" spans="6:16">
      <c r="F15022" s="76"/>
      <c r="G15022" s="117"/>
      <c r="I15022" s="81"/>
      <c r="L15022" s="117"/>
      <c r="P15022" s="81"/>
    </row>
    <row r="15023" spans="6:16">
      <c r="F15023" s="76"/>
      <c r="G15023" s="117"/>
      <c r="I15023" s="81"/>
      <c r="L15023" s="117"/>
      <c r="P15023" s="81"/>
    </row>
    <row r="15024" spans="6:16">
      <c r="F15024" s="76"/>
      <c r="G15024" s="117"/>
      <c r="I15024" s="81"/>
      <c r="L15024" s="117"/>
      <c r="P15024" s="81"/>
    </row>
    <row r="15025" spans="6:16">
      <c r="F15025" s="76"/>
      <c r="G15025" s="117"/>
      <c r="I15025" s="81"/>
      <c r="L15025" s="117"/>
      <c r="P15025" s="81"/>
    </row>
    <row r="15026" spans="6:16">
      <c r="F15026" s="76"/>
      <c r="G15026" s="117"/>
      <c r="I15026" s="81"/>
      <c r="L15026" s="117"/>
      <c r="P15026" s="81"/>
    </row>
    <row r="15027" spans="6:16">
      <c r="F15027" s="76"/>
      <c r="G15027" s="117"/>
      <c r="I15027" s="81"/>
      <c r="L15027" s="117"/>
      <c r="P15027" s="81"/>
    </row>
    <row r="15028" spans="6:16">
      <c r="F15028" s="76"/>
      <c r="G15028" s="117"/>
      <c r="I15028" s="81"/>
      <c r="L15028" s="117"/>
      <c r="P15028" s="81"/>
    </row>
    <row r="15029" spans="6:16">
      <c r="F15029" s="76"/>
      <c r="G15029" s="117"/>
      <c r="I15029" s="81"/>
      <c r="L15029" s="117"/>
      <c r="P15029" s="81"/>
    </row>
    <row r="15030" spans="6:16">
      <c r="F15030" s="76"/>
      <c r="G15030" s="117"/>
      <c r="I15030" s="81"/>
      <c r="L15030" s="117"/>
      <c r="P15030" s="81"/>
    </row>
    <row r="15031" spans="6:16">
      <c r="F15031" s="76"/>
      <c r="G15031" s="117"/>
      <c r="I15031" s="81"/>
      <c r="L15031" s="117"/>
      <c r="P15031" s="81"/>
    </row>
    <row r="15032" spans="6:16">
      <c r="F15032" s="76"/>
      <c r="G15032" s="117"/>
      <c r="I15032" s="81"/>
      <c r="L15032" s="117"/>
      <c r="P15032" s="81"/>
    </row>
    <row r="15033" spans="6:16">
      <c r="F15033" s="76"/>
      <c r="G15033" s="117"/>
      <c r="I15033" s="81"/>
      <c r="L15033" s="117"/>
      <c r="P15033" s="81"/>
    </row>
    <row r="15034" spans="6:16">
      <c r="F15034" s="76"/>
      <c r="G15034" s="117"/>
      <c r="I15034" s="81"/>
      <c r="L15034" s="117"/>
      <c r="P15034" s="81"/>
    </row>
    <row r="15035" spans="6:16">
      <c r="F15035" s="76"/>
      <c r="G15035" s="117"/>
      <c r="I15035" s="81"/>
      <c r="L15035" s="117"/>
      <c r="P15035" s="81"/>
    </row>
    <row r="15036" spans="6:16">
      <c r="F15036" s="76"/>
      <c r="G15036" s="117"/>
      <c r="I15036" s="81"/>
      <c r="L15036" s="117"/>
      <c r="P15036" s="81"/>
    </row>
    <row r="15037" spans="6:16">
      <c r="F15037" s="76"/>
      <c r="G15037" s="117"/>
      <c r="I15037" s="81"/>
      <c r="L15037" s="117"/>
      <c r="P15037" s="81"/>
    </row>
    <row r="15038" spans="6:16">
      <c r="F15038" s="76"/>
      <c r="G15038" s="117"/>
      <c r="I15038" s="81"/>
      <c r="L15038" s="117"/>
      <c r="P15038" s="81"/>
    </row>
    <row r="15039" spans="6:16">
      <c r="F15039" s="76"/>
      <c r="G15039" s="117"/>
      <c r="I15039" s="81"/>
      <c r="L15039" s="117"/>
      <c r="P15039" s="81"/>
    </row>
    <row r="15040" spans="6:16">
      <c r="F15040" s="76"/>
      <c r="G15040" s="117"/>
      <c r="I15040" s="81"/>
      <c r="L15040" s="117"/>
      <c r="P15040" s="81"/>
    </row>
    <row r="15041" spans="6:16">
      <c r="F15041" s="76"/>
      <c r="G15041" s="117"/>
      <c r="I15041" s="81"/>
      <c r="L15041" s="117"/>
      <c r="P15041" s="81"/>
    </row>
    <row r="15042" spans="6:16">
      <c r="F15042" s="76"/>
      <c r="G15042" s="117"/>
      <c r="I15042" s="81"/>
      <c r="L15042" s="117"/>
      <c r="P15042" s="81"/>
    </row>
    <row r="15043" spans="6:16">
      <c r="F15043" s="76"/>
      <c r="G15043" s="117"/>
      <c r="I15043" s="81"/>
      <c r="L15043" s="117"/>
      <c r="P15043" s="81"/>
    </row>
    <row r="15044" spans="6:16">
      <c r="F15044" s="76"/>
      <c r="G15044" s="117"/>
      <c r="I15044" s="81"/>
      <c r="L15044" s="117"/>
      <c r="P15044" s="81"/>
    </row>
    <row r="15045" spans="6:16">
      <c r="F15045" s="76"/>
      <c r="G15045" s="117"/>
      <c r="I15045" s="81"/>
      <c r="L15045" s="117"/>
      <c r="P15045" s="81"/>
    </row>
    <row r="15046" spans="6:16">
      <c r="F15046" s="76"/>
      <c r="G15046" s="117"/>
      <c r="I15046" s="81"/>
      <c r="L15046" s="117"/>
      <c r="P15046" s="81"/>
    </row>
    <row r="15047" spans="6:16">
      <c r="F15047" s="76"/>
      <c r="G15047" s="117"/>
      <c r="I15047" s="81"/>
      <c r="L15047" s="117"/>
      <c r="P15047" s="81"/>
    </row>
    <row r="15048" spans="6:16">
      <c r="F15048" s="76"/>
      <c r="G15048" s="117"/>
      <c r="I15048" s="81"/>
      <c r="L15048" s="117"/>
      <c r="P15048" s="81"/>
    </row>
    <row r="15049" spans="6:16">
      <c r="F15049" s="76"/>
      <c r="G15049" s="117"/>
      <c r="I15049" s="81"/>
      <c r="L15049" s="117"/>
      <c r="P15049" s="81"/>
    </row>
    <row r="15050" spans="6:16">
      <c r="F15050" s="76"/>
      <c r="G15050" s="117"/>
      <c r="I15050" s="81"/>
      <c r="L15050" s="117"/>
      <c r="P15050" s="81"/>
    </row>
    <row r="15051" spans="6:16">
      <c r="F15051" s="76"/>
      <c r="G15051" s="117"/>
      <c r="I15051" s="81"/>
      <c r="L15051" s="117"/>
      <c r="P15051" s="81"/>
    </row>
    <row r="15052" spans="6:16">
      <c r="F15052" s="76"/>
      <c r="G15052" s="117"/>
      <c r="I15052" s="81"/>
      <c r="L15052" s="117"/>
      <c r="P15052" s="81"/>
    </row>
    <row r="15053" spans="6:16">
      <c r="F15053" s="76"/>
      <c r="G15053" s="117"/>
      <c r="I15053" s="81"/>
      <c r="L15053" s="117"/>
      <c r="P15053" s="81"/>
    </row>
    <row r="15054" spans="6:16">
      <c r="F15054" s="76"/>
      <c r="G15054" s="117"/>
      <c r="I15054" s="81"/>
      <c r="L15054" s="117"/>
      <c r="P15054" s="81"/>
    </row>
    <row r="15055" spans="6:16">
      <c r="F15055" s="76"/>
      <c r="G15055" s="117"/>
      <c r="I15055" s="81"/>
      <c r="L15055" s="117"/>
      <c r="P15055" s="81"/>
    </row>
    <row r="15056" spans="6:16">
      <c r="F15056" s="76"/>
      <c r="G15056" s="117"/>
      <c r="I15056" s="81"/>
      <c r="L15056" s="117"/>
      <c r="P15056" s="81"/>
    </row>
    <row r="15057" spans="6:16">
      <c r="F15057" s="76"/>
      <c r="G15057" s="117"/>
      <c r="I15057" s="81"/>
      <c r="L15057" s="117"/>
      <c r="P15057" s="81"/>
    </row>
    <row r="15058" spans="6:16">
      <c r="F15058" s="76"/>
      <c r="G15058" s="117"/>
      <c r="I15058" s="81"/>
      <c r="L15058" s="117"/>
      <c r="P15058" s="81"/>
    </row>
    <row r="15059" spans="6:16">
      <c r="F15059" s="76"/>
      <c r="G15059" s="117"/>
      <c r="I15059" s="81"/>
      <c r="L15059" s="117"/>
      <c r="P15059" s="81"/>
    </row>
    <row r="15060" spans="6:16">
      <c r="F15060" s="76"/>
      <c r="G15060" s="117"/>
      <c r="I15060" s="81"/>
      <c r="L15060" s="117"/>
      <c r="P15060" s="81"/>
    </row>
    <row r="15061" spans="6:16">
      <c r="F15061" s="76"/>
      <c r="G15061" s="117"/>
      <c r="I15061" s="81"/>
      <c r="L15061" s="117"/>
      <c r="P15061" s="81"/>
    </row>
    <row r="15062" spans="6:16">
      <c r="F15062" s="76"/>
      <c r="G15062" s="117"/>
      <c r="I15062" s="81"/>
      <c r="L15062" s="117"/>
      <c r="P15062" s="81"/>
    </row>
    <row r="15063" spans="6:16">
      <c r="F15063" s="76"/>
      <c r="G15063" s="117"/>
      <c r="I15063" s="81"/>
      <c r="L15063" s="117"/>
      <c r="P15063" s="81"/>
    </row>
    <row r="15064" spans="6:16">
      <c r="F15064" s="76"/>
      <c r="G15064" s="117"/>
      <c r="I15064" s="81"/>
      <c r="L15064" s="117"/>
      <c r="P15064" s="81"/>
    </row>
    <row r="15065" spans="6:16">
      <c r="F15065" s="76"/>
      <c r="G15065" s="117"/>
      <c r="I15065" s="81"/>
      <c r="L15065" s="117"/>
      <c r="P15065" s="81"/>
    </row>
    <row r="15066" spans="6:16">
      <c r="F15066" s="76"/>
      <c r="G15066" s="117"/>
      <c r="I15066" s="81"/>
      <c r="L15066" s="117"/>
      <c r="P15066" s="81"/>
    </row>
    <row r="15067" spans="6:16">
      <c r="F15067" s="76"/>
      <c r="G15067" s="117"/>
      <c r="I15067" s="81"/>
      <c r="L15067" s="117"/>
      <c r="P15067" s="81"/>
    </row>
    <row r="15068" spans="6:16">
      <c r="F15068" s="76"/>
      <c r="G15068" s="117"/>
      <c r="I15068" s="81"/>
      <c r="L15068" s="117"/>
      <c r="P15068" s="81"/>
    </row>
    <row r="15069" spans="6:16">
      <c r="F15069" s="76"/>
      <c r="G15069" s="117"/>
      <c r="I15069" s="81"/>
      <c r="L15069" s="117"/>
      <c r="P15069" s="81"/>
    </row>
    <row r="15070" spans="6:16">
      <c r="F15070" s="76"/>
      <c r="G15070" s="117"/>
      <c r="I15070" s="81"/>
      <c r="L15070" s="117"/>
      <c r="P15070" s="81"/>
    </row>
    <row r="15071" spans="6:16">
      <c r="F15071" s="76"/>
      <c r="G15071" s="117"/>
      <c r="I15071" s="81"/>
      <c r="L15071" s="117"/>
      <c r="P15071" s="81"/>
    </row>
    <row r="15072" spans="6:16">
      <c r="F15072" s="76"/>
      <c r="G15072" s="117"/>
      <c r="I15072" s="81"/>
      <c r="L15072" s="117"/>
      <c r="P15072" s="81"/>
    </row>
    <row r="15073" spans="6:16">
      <c r="F15073" s="76"/>
      <c r="G15073" s="117"/>
      <c r="I15073" s="81"/>
      <c r="L15073" s="117"/>
      <c r="P15073" s="81"/>
    </row>
    <row r="15074" spans="6:16">
      <c r="F15074" s="76"/>
      <c r="G15074" s="117"/>
      <c r="I15074" s="81"/>
      <c r="L15074" s="117"/>
      <c r="P15074" s="81"/>
    </row>
    <row r="15075" spans="6:16">
      <c r="F15075" s="76"/>
      <c r="G15075" s="117"/>
      <c r="I15075" s="81"/>
      <c r="L15075" s="117"/>
      <c r="P15075" s="81"/>
    </row>
    <row r="15076" spans="6:16">
      <c r="F15076" s="76"/>
      <c r="G15076" s="117"/>
      <c r="I15076" s="81"/>
      <c r="L15076" s="117"/>
      <c r="P15076" s="81"/>
    </row>
    <row r="15077" spans="6:16">
      <c r="F15077" s="76"/>
      <c r="G15077" s="117"/>
      <c r="I15077" s="81"/>
      <c r="L15077" s="117"/>
      <c r="P15077" s="81"/>
    </row>
    <row r="15078" spans="6:16">
      <c r="F15078" s="76"/>
      <c r="G15078" s="117"/>
      <c r="I15078" s="81"/>
      <c r="L15078" s="117"/>
      <c r="P15078" s="81"/>
    </row>
    <row r="15079" spans="6:16">
      <c r="F15079" s="76"/>
      <c r="G15079" s="117"/>
      <c r="I15079" s="81"/>
      <c r="L15079" s="117"/>
      <c r="P15079" s="81"/>
    </row>
    <row r="15080" spans="6:16">
      <c r="F15080" s="76"/>
      <c r="G15080" s="117"/>
      <c r="I15080" s="81"/>
      <c r="L15080" s="117"/>
      <c r="P15080" s="81"/>
    </row>
    <row r="15081" spans="6:16">
      <c r="F15081" s="76"/>
      <c r="G15081" s="117"/>
      <c r="I15081" s="81"/>
      <c r="L15081" s="117"/>
      <c r="P15081" s="81"/>
    </row>
    <row r="15082" spans="6:16">
      <c r="F15082" s="76"/>
      <c r="G15082" s="117"/>
      <c r="I15082" s="81"/>
      <c r="L15082" s="117"/>
      <c r="P15082" s="81"/>
    </row>
    <row r="15083" spans="6:16">
      <c r="F15083" s="76"/>
      <c r="G15083" s="117"/>
      <c r="I15083" s="81"/>
      <c r="L15083" s="117"/>
      <c r="P15083" s="81"/>
    </row>
    <row r="15084" spans="6:16">
      <c r="F15084" s="76"/>
      <c r="G15084" s="117"/>
      <c r="I15084" s="81"/>
      <c r="L15084" s="117"/>
      <c r="P15084" s="81"/>
    </row>
    <row r="15085" spans="6:16">
      <c r="F15085" s="76"/>
      <c r="G15085" s="117"/>
      <c r="I15085" s="81"/>
      <c r="L15085" s="117"/>
      <c r="P15085" s="81"/>
    </row>
    <row r="15086" spans="6:16">
      <c r="F15086" s="76"/>
      <c r="G15086" s="117"/>
      <c r="I15086" s="81"/>
      <c r="L15086" s="117"/>
      <c r="P15086" s="81"/>
    </row>
    <row r="15087" spans="6:16">
      <c r="F15087" s="76"/>
      <c r="G15087" s="117"/>
      <c r="I15087" s="81"/>
      <c r="L15087" s="117"/>
      <c r="P15087" s="81"/>
    </row>
    <row r="15088" spans="6:16">
      <c r="F15088" s="76"/>
      <c r="G15088" s="117"/>
      <c r="I15088" s="81"/>
      <c r="L15088" s="117"/>
      <c r="P15088" s="81"/>
    </row>
    <row r="15089" spans="6:16">
      <c r="F15089" s="76"/>
      <c r="G15089" s="117"/>
      <c r="I15089" s="81"/>
      <c r="L15089" s="117"/>
      <c r="P15089" s="81"/>
    </row>
    <row r="15090" spans="6:16">
      <c r="F15090" s="76"/>
      <c r="G15090" s="117"/>
      <c r="I15090" s="81"/>
      <c r="L15090" s="117"/>
      <c r="P15090" s="81"/>
    </row>
    <row r="15091" spans="6:16">
      <c r="F15091" s="76"/>
      <c r="G15091" s="117"/>
      <c r="I15091" s="81"/>
      <c r="L15091" s="117"/>
      <c r="P15091" s="81"/>
    </row>
    <row r="15092" spans="6:16">
      <c r="F15092" s="76"/>
      <c r="G15092" s="117"/>
      <c r="I15092" s="81"/>
      <c r="L15092" s="117"/>
      <c r="P15092" s="81"/>
    </row>
    <row r="15093" spans="6:16">
      <c r="F15093" s="76"/>
      <c r="G15093" s="117"/>
      <c r="I15093" s="81"/>
      <c r="L15093" s="117"/>
      <c r="P15093" s="81"/>
    </row>
    <row r="15094" spans="6:16">
      <c r="F15094" s="76"/>
      <c r="G15094" s="117"/>
      <c r="I15094" s="81"/>
      <c r="L15094" s="117"/>
      <c r="P15094" s="81"/>
    </row>
    <row r="15095" spans="6:16">
      <c r="F15095" s="76"/>
      <c r="G15095" s="117"/>
      <c r="I15095" s="81"/>
      <c r="L15095" s="117"/>
      <c r="P15095" s="81"/>
    </row>
    <row r="15096" spans="6:16">
      <c r="F15096" s="76"/>
      <c r="G15096" s="117"/>
      <c r="I15096" s="81"/>
      <c r="L15096" s="117"/>
      <c r="P15096" s="81"/>
    </row>
    <row r="15097" spans="6:16">
      <c r="F15097" s="76"/>
      <c r="G15097" s="117"/>
      <c r="I15097" s="81"/>
      <c r="L15097" s="117"/>
      <c r="P15097" s="81"/>
    </row>
    <row r="15098" spans="6:16">
      <c r="F15098" s="76"/>
      <c r="G15098" s="117"/>
      <c r="I15098" s="81"/>
      <c r="L15098" s="117"/>
      <c r="P15098" s="81"/>
    </row>
    <row r="15099" spans="6:16">
      <c r="F15099" s="76"/>
      <c r="G15099" s="117"/>
      <c r="I15099" s="81"/>
      <c r="L15099" s="117"/>
      <c r="P15099" s="81"/>
    </row>
    <row r="15100" spans="6:16">
      <c r="F15100" s="76"/>
      <c r="G15100" s="117"/>
      <c r="I15100" s="81"/>
      <c r="L15100" s="117"/>
      <c r="P15100" s="81"/>
    </row>
    <row r="15101" spans="6:16">
      <c r="F15101" s="76"/>
      <c r="G15101" s="117"/>
      <c r="I15101" s="81"/>
      <c r="L15101" s="117"/>
      <c r="P15101" s="81"/>
    </row>
    <row r="15102" spans="6:16">
      <c r="F15102" s="76"/>
      <c r="G15102" s="117"/>
      <c r="I15102" s="81"/>
      <c r="L15102" s="117"/>
      <c r="P15102" s="81"/>
    </row>
    <row r="15103" spans="6:16">
      <c r="F15103" s="76"/>
      <c r="G15103" s="117"/>
      <c r="I15103" s="81"/>
      <c r="L15103" s="117"/>
      <c r="P15103" s="81"/>
    </row>
    <row r="15104" spans="6:16">
      <c r="F15104" s="76"/>
      <c r="G15104" s="117"/>
      <c r="I15104" s="81"/>
      <c r="L15104" s="117"/>
      <c r="P15104" s="81"/>
    </row>
    <row r="15105" spans="6:16">
      <c r="F15105" s="76"/>
      <c r="G15105" s="117"/>
      <c r="I15105" s="81"/>
      <c r="L15105" s="117"/>
      <c r="P15105" s="81"/>
    </row>
    <row r="15106" spans="6:16">
      <c r="F15106" s="76"/>
      <c r="G15106" s="117"/>
      <c r="I15106" s="81"/>
      <c r="L15106" s="117"/>
      <c r="P15106" s="81"/>
    </row>
    <row r="15107" spans="6:16">
      <c r="F15107" s="76"/>
      <c r="G15107" s="117"/>
      <c r="I15107" s="81"/>
      <c r="L15107" s="117"/>
      <c r="P15107" s="81"/>
    </row>
    <row r="15108" spans="6:16">
      <c r="F15108" s="76"/>
      <c r="G15108" s="117"/>
      <c r="I15108" s="81"/>
      <c r="L15108" s="117"/>
      <c r="P15108" s="81"/>
    </row>
    <row r="15109" spans="6:16">
      <c r="F15109" s="76"/>
      <c r="G15109" s="117"/>
      <c r="I15109" s="81"/>
      <c r="L15109" s="117"/>
      <c r="P15109" s="81"/>
    </row>
    <row r="15110" spans="6:16">
      <c r="F15110" s="76"/>
      <c r="G15110" s="117"/>
      <c r="I15110" s="81"/>
      <c r="L15110" s="117"/>
      <c r="P15110" s="81"/>
    </row>
    <row r="15111" spans="6:16">
      <c r="F15111" s="76"/>
      <c r="G15111" s="117"/>
      <c r="I15111" s="81"/>
      <c r="L15111" s="117"/>
      <c r="P15111" s="81"/>
    </row>
    <row r="15112" spans="6:16">
      <c r="F15112" s="76"/>
      <c r="G15112" s="117"/>
      <c r="I15112" s="81"/>
      <c r="L15112" s="117"/>
      <c r="P15112" s="81"/>
    </row>
    <row r="15113" spans="6:16">
      <c r="F15113" s="76"/>
      <c r="G15113" s="117"/>
      <c r="I15113" s="81"/>
      <c r="L15113" s="117"/>
      <c r="P15113" s="81"/>
    </row>
    <row r="15114" spans="6:16">
      <c r="F15114" s="76"/>
      <c r="G15114" s="117"/>
      <c r="I15114" s="81"/>
      <c r="L15114" s="117"/>
      <c r="P15114" s="81"/>
    </row>
    <row r="15115" spans="6:16">
      <c r="F15115" s="76"/>
      <c r="G15115" s="117"/>
      <c r="I15115" s="81"/>
      <c r="L15115" s="117"/>
      <c r="P15115" s="81"/>
    </row>
    <row r="15116" spans="6:16">
      <c r="F15116" s="76"/>
      <c r="G15116" s="117"/>
      <c r="I15116" s="81"/>
      <c r="L15116" s="117"/>
      <c r="P15116" s="81"/>
    </row>
    <row r="15117" spans="6:16">
      <c r="F15117" s="76"/>
      <c r="G15117" s="117"/>
      <c r="I15117" s="81"/>
      <c r="L15117" s="117"/>
      <c r="P15117" s="81"/>
    </row>
    <row r="15118" spans="6:16">
      <c r="F15118" s="76"/>
      <c r="G15118" s="117"/>
      <c r="I15118" s="81"/>
      <c r="L15118" s="117"/>
      <c r="P15118" s="81"/>
    </row>
    <row r="15119" spans="6:16">
      <c r="F15119" s="76"/>
      <c r="G15119" s="117"/>
      <c r="I15119" s="81"/>
      <c r="L15119" s="117"/>
      <c r="P15119" s="81"/>
    </row>
    <row r="15120" spans="6:16">
      <c r="F15120" s="76"/>
      <c r="G15120" s="117"/>
      <c r="I15120" s="81"/>
      <c r="L15120" s="117"/>
      <c r="P15120" s="81"/>
    </row>
    <row r="15121" spans="6:16">
      <c r="F15121" s="76"/>
      <c r="G15121" s="117"/>
      <c r="I15121" s="81"/>
      <c r="L15121" s="117"/>
      <c r="P15121" s="81"/>
    </row>
    <row r="15122" spans="6:16">
      <c r="F15122" s="76"/>
      <c r="G15122" s="117"/>
      <c r="I15122" s="81"/>
      <c r="L15122" s="117"/>
      <c r="P15122" s="81"/>
    </row>
    <row r="15123" spans="6:16">
      <c r="F15123" s="76"/>
      <c r="G15123" s="117"/>
      <c r="I15123" s="81"/>
      <c r="L15123" s="117"/>
      <c r="P15123" s="81"/>
    </row>
    <row r="15124" spans="6:16">
      <c r="F15124" s="76"/>
      <c r="G15124" s="117"/>
      <c r="I15124" s="81"/>
      <c r="L15124" s="117"/>
      <c r="P15124" s="81"/>
    </row>
    <row r="15125" spans="6:16">
      <c r="F15125" s="76"/>
      <c r="G15125" s="117"/>
      <c r="I15125" s="81"/>
      <c r="L15125" s="117"/>
      <c r="P15125" s="81"/>
    </row>
    <row r="15126" spans="6:16">
      <c r="F15126" s="76"/>
      <c r="G15126" s="117"/>
      <c r="I15126" s="81"/>
      <c r="L15126" s="117"/>
      <c r="P15126" s="81"/>
    </row>
    <row r="15127" spans="6:16">
      <c r="F15127" s="76"/>
      <c r="G15127" s="117"/>
      <c r="I15127" s="81"/>
      <c r="L15127" s="117"/>
      <c r="P15127" s="81"/>
    </row>
    <row r="15128" spans="6:16">
      <c r="F15128" s="76"/>
      <c r="G15128" s="117"/>
      <c r="I15128" s="81"/>
      <c r="L15128" s="117"/>
      <c r="P15128" s="81"/>
    </row>
    <row r="15129" spans="6:16">
      <c r="F15129" s="76"/>
      <c r="G15129" s="117"/>
      <c r="I15129" s="81"/>
      <c r="L15129" s="117"/>
      <c r="P15129" s="81"/>
    </row>
    <row r="15130" spans="6:16">
      <c r="F15130" s="76"/>
      <c r="G15130" s="117"/>
      <c r="I15130" s="81"/>
      <c r="L15130" s="117"/>
      <c r="P15130" s="81"/>
    </row>
    <row r="15131" spans="6:16">
      <c r="F15131" s="76"/>
      <c r="G15131" s="117"/>
      <c r="I15131" s="81"/>
      <c r="L15131" s="117"/>
      <c r="P15131" s="81"/>
    </row>
    <row r="15132" spans="6:16">
      <c r="F15132" s="76"/>
      <c r="G15132" s="117"/>
      <c r="I15132" s="81"/>
      <c r="L15132" s="117"/>
      <c r="P15132" s="81"/>
    </row>
    <row r="15133" spans="6:16">
      <c r="F15133" s="76"/>
      <c r="G15133" s="117"/>
      <c r="I15133" s="81"/>
      <c r="L15133" s="117"/>
      <c r="P15133" s="81"/>
    </row>
    <row r="15134" spans="6:16">
      <c r="F15134" s="76"/>
      <c r="G15134" s="117"/>
      <c r="I15134" s="81"/>
      <c r="L15134" s="117"/>
      <c r="P15134" s="81"/>
    </row>
    <row r="15135" spans="6:16">
      <c r="F15135" s="76"/>
      <c r="G15135" s="117"/>
      <c r="I15135" s="81"/>
      <c r="L15135" s="117"/>
      <c r="P15135" s="81"/>
    </row>
    <row r="15136" spans="6:16">
      <c r="F15136" s="76"/>
      <c r="G15136" s="117"/>
      <c r="I15136" s="81"/>
      <c r="L15136" s="117"/>
      <c r="P15136" s="81"/>
    </row>
    <row r="15137" spans="6:16">
      <c r="F15137" s="76"/>
      <c r="G15137" s="117"/>
      <c r="I15137" s="81"/>
      <c r="L15137" s="117"/>
      <c r="P15137" s="81"/>
    </row>
    <row r="15138" spans="6:16">
      <c r="F15138" s="76"/>
      <c r="G15138" s="117"/>
      <c r="I15138" s="81"/>
      <c r="L15138" s="117"/>
      <c r="P15138" s="81"/>
    </row>
    <row r="15139" spans="6:16">
      <c r="F15139" s="76"/>
      <c r="G15139" s="117"/>
      <c r="I15139" s="81"/>
      <c r="L15139" s="117"/>
      <c r="P15139" s="81"/>
    </row>
    <row r="15140" spans="6:16">
      <c r="F15140" s="76"/>
      <c r="G15140" s="117"/>
      <c r="I15140" s="81"/>
      <c r="L15140" s="117"/>
      <c r="P15140" s="81"/>
    </row>
    <row r="15141" spans="6:16">
      <c r="F15141" s="76"/>
      <c r="G15141" s="117"/>
      <c r="I15141" s="81"/>
      <c r="L15141" s="117"/>
      <c r="P15141" s="81"/>
    </row>
    <row r="15142" spans="6:16">
      <c r="F15142" s="76"/>
      <c r="G15142" s="117"/>
      <c r="I15142" s="81"/>
      <c r="L15142" s="117"/>
      <c r="P15142" s="81"/>
    </row>
    <row r="15143" spans="6:16">
      <c r="F15143" s="76"/>
      <c r="G15143" s="117"/>
      <c r="I15143" s="81"/>
      <c r="L15143" s="117"/>
      <c r="P15143" s="81"/>
    </row>
    <row r="15144" spans="6:16">
      <c r="F15144" s="76"/>
      <c r="G15144" s="117"/>
      <c r="I15144" s="81"/>
      <c r="L15144" s="117"/>
      <c r="P15144" s="81"/>
    </row>
    <row r="15145" spans="6:16">
      <c r="F15145" s="76"/>
      <c r="G15145" s="117"/>
      <c r="I15145" s="81"/>
      <c r="L15145" s="117"/>
      <c r="P15145" s="81"/>
    </row>
    <row r="15146" spans="6:16">
      <c r="F15146" s="76"/>
      <c r="G15146" s="117"/>
      <c r="I15146" s="81"/>
      <c r="L15146" s="117"/>
      <c r="P15146" s="81"/>
    </row>
    <row r="15147" spans="6:16">
      <c r="F15147" s="76"/>
      <c r="G15147" s="117"/>
      <c r="I15147" s="81"/>
      <c r="L15147" s="117"/>
      <c r="P15147" s="81"/>
    </row>
    <row r="15148" spans="6:16">
      <c r="F15148" s="76"/>
      <c r="G15148" s="117"/>
      <c r="I15148" s="81"/>
      <c r="L15148" s="117"/>
      <c r="P15148" s="81"/>
    </row>
    <row r="15149" spans="6:16">
      <c r="F15149" s="76"/>
      <c r="G15149" s="117"/>
      <c r="I15149" s="81"/>
      <c r="L15149" s="117"/>
      <c r="P15149" s="81"/>
    </row>
    <row r="15150" spans="6:16">
      <c r="F15150" s="76"/>
      <c r="G15150" s="117"/>
      <c r="I15150" s="81"/>
      <c r="L15150" s="117"/>
      <c r="P15150" s="81"/>
    </row>
    <row r="15151" spans="6:16">
      <c r="F15151" s="76"/>
      <c r="G15151" s="117"/>
      <c r="I15151" s="81"/>
      <c r="L15151" s="117"/>
      <c r="P15151" s="81"/>
    </row>
    <row r="15152" spans="6:16">
      <c r="F15152" s="76"/>
      <c r="G15152" s="117"/>
      <c r="I15152" s="81"/>
      <c r="L15152" s="117"/>
      <c r="P15152" s="81"/>
    </row>
    <row r="15153" spans="6:16">
      <c r="F15153" s="76"/>
      <c r="G15153" s="117"/>
      <c r="I15153" s="81"/>
      <c r="L15153" s="117"/>
      <c r="P15153" s="81"/>
    </row>
    <row r="15154" spans="6:16">
      <c r="F15154" s="76"/>
      <c r="G15154" s="117"/>
      <c r="I15154" s="81"/>
      <c r="L15154" s="117"/>
      <c r="P15154" s="81"/>
    </row>
    <row r="15155" spans="6:16">
      <c r="F15155" s="76"/>
      <c r="G15155" s="117"/>
      <c r="I15155" s="81"/>
      <c r="L15155" s="117"/>
      <c r="P15155" s="81"/>
    </row>
    <row r="15156" spans="6:16">
      <c r="F15156" s="76"/>
      <c r="G15156" s="117"/>
      <c r="I15156" s="81"/>
      <c r="L15156" s="117"/>
      <c r="P15156" s="81"/>
    </row>
    <row r="15157" spans="6:16">
      <c r="F15157" s="76"/>
      <c r="G15157" s="117"/>
      <c r="I15157" s="81"/>
      <c r="L15157" s="117"/>
      <c r="P15157" s="81"/>
    </row>
    <row r="15158" spans="6:16">
      <c r="F15158" s="76"/>
      <c r="G15158" s="117"/>
      <c r="I15158" s="81"/>
      <c r="L15158" s="117"/>
      <c r="P15158" s="81"/>
    </row>
    <row r="15159" spans="6:16">
      <c r="F15159" s="76"/>
      <c r="G15159" s="117"/>
      <c r="I15159" s="81"/>
      <c r="L15159" s="117"/>
      <c r="P15159" s="81"/>
    </row>
    <row r="15160" spans="6:16">
      <c r="F15160" s="76"/>
      <c r="G15160" s="117"/>
      <c r="I15160" s="81"/>
      <c r="L15160" s="117"/>
      <c r="P15160" s="81"/>
    </row>
    <row r="15161" spans="6:16">
      <c r="F15161" s="76"/>
      <c r="G15161" s="117"/>
      <c r="I15161" s="81"/>
      <c r="L15161" s="117"/>
      <c r="P15161" s="81"/>
    </row>
    <row r="15162" spans="6:16">
      <c r="F15162" s="76"/>
      <c r="G15162" s="117"/>
      <c r="I15162" s="81"/>
      <c r="L15162" s="117"/>
      <c r="P15162" s="81"/>
    </row>
    <row r="15163" spans="6:16">
      <c r="F15163" s="76"/>
      <c r="G15163" s="117"/>
      <c r="I15163" s="81"/>
      <c r="L15163" s="117"/>
      <c r="P15163" s="81"/>
    </row>
    <row r="15164" spans="6:16">
      <c r="F15164" s="76"/>
      <c r="G15164" s="117"/>
      <c r="I15164" s="81"/>
      <c r="L15164" s="117"/>
      <c r="P15164" s="81"/>
    </row>
    <row r="15165" spans="6:16">
      <c r="F15165" s="76"/>
      <c r="G15165" s="117"/>
      <c r="I15165" s="81"/>
      <c r="L15165" s="117"/>
      <c r="P15165" s="81"/>
    </row>
    <row r="15166" spans="6:16">
      <c r="F15166" s="76"/>
      <c r="G15166" s="117"/>
      <c r="I15166" s="81"/>
      <c r="L15166" s="117"/>
      <c r="P15166" s="81"/>
    </row>
    <row r="15167" spans="6:16">
      <c r="F15167" s="76"/>
      <c r="G15167" s="117"/>
      <c r="I15167" s="81"/>
      <c r="L15167" s="117"/>
      <c r="P15167" s="81"/>
    </row>
    <row r="15168" spans="6:16">
      <c r="F15168" s="76"/>
      <c r="G15168" s="117"/>
      <c r="I15168" s="81"/>
      <c r="L15168" s="117"/>
      <c r="P15168" s="81"/>
    </row>
    <row r="15169" spans="6:16">
      <c r="F15169" s="76"/>
      <c r="G15169" s="117"/>
      <c r="I15169" s="81"/>
      <c r="L15169" s="117"/>
      <c r="P15169" s="81"/>
    </row>
    <row r="15170" spans="6:16">
      <c r="F15170" s="76"/>
      <c r="G15170" s="117"/>
      <c r="I15170" s="81"/>
      <c r="L15170" s="117"/>
      <c r="P15170" s="81"/>
    </row>
    <row r="15171" spans="6:16">
      <c r="F15171" s="76"/>
      <c r="G15171" s="117"/>
      <c r="I15171" s="81"/>
      <c r="L15171" s="117"/>
      <c r="P15171" s="81"/>
    </row>
    <row r="15172" spans="6:16">
      <c r="F15172" s="76"/>
      <c r="G15172" s="117"/>
      <c r="I15172" s="81"/>
      <c r="L15172" s="117"/>
      <c r="P15172" s="81"/>
    </row>
    <row r="15173" spans="6:16">
      <c r="F15173" s="76"/>
      <c r="G15173" s="117"/>
      <c r="I15173" s="81"/>
      <c r="L15173" s="117"/>
      <c r="P15173" s="81"/>
    </row>
    <row r="15174" spans="6:16">
      <c r="F15174" s="76"/>
      <c r="G15174" s="117"/>
      <c r="I15174" s="81"/>
      <c r="L15174" s="117"/>
      <c r="P15174" s="81"/>
    </row>
    <row r="15175" spans="6:16">
      <c r="F15175" s="76"/>
      <c r="G15175" s="117"/>
      <c r="I15175" s="81"/>
      <c r="L15175" s="117"/>
      <c r="P15175" s="81"/>
    </row>
    <row r="15176" spans="6:16">
      <c r="F15176" s="76"/>
      <c r="G15176" s="117"/>
      <c r="I15176" s="81"/>
      <c r="L15176" s="117"/>
      <c r="P15176" s="81"/>
    </row>
    <row r="15177" spans="6:16">
      <c r="F15177" s="76"/>
      <c r="G15177" s="117"/>
      <c r="I15177" s="81"/>
      <c r="L15177" s="117"/>
      <c r="P15177" s="81"/>
    </row>
    <row r="15178" spans="6:16">
      <c r="F15178" s="76"/>
      <c r="G15178" s="117"/>
      <c r="I15178" s="81"/>
      <c r="L15178" s="117"/>
      <c r="P15178" s="81"/>
    </row>
    <row r="15179" spans="6:16">
      <c r="F15179" s="76"/>
      <c r="G15179" s="117"/>
      <c r="I15179" s="81"/>
      <c r="L15179" s="117"/>
      <c r="P15179" s="81"/>
    </row>
    <row r="15180" spans="6:16">
      <c r="F15180" s="76"/>
      <c r="G15180" s="117"/>
      <c r="I15180" s="81"/>
      <c r="L15180" s="117"/>
      <c r="P15180" s="81"/>
    </row>
    <row r="15181" spans="6:16">
      <c r="F15181" s="76"/>
      <c r="G15181" s="117"/>
      <c r="I15181" s="81"/>
      <c r="L15181" s="117"/>
      <c r="P15181" s="81"/>
    </row>
    <row r="15182" spans="6:16">
      <c r="F15182" s="76"/>
      <c r="G15182" s="117"/>
      <c r="I15182" s="81"/>
      <c r="L15182" s="117"/>
      <c r="P15182" s="81"/>
    </row>
    <row r="15183" spans="6:16">
      <c r="F15183" s="76"/>
      <c r="G15183" s="117"/>
      <c r="I15183" s="81"/>
      <c r="L15183" s="117"/>
      <c r="P15183" s="81"/>
    </row>
    <row r="15184" spans="6:16">
      <c r="F15184" s="76"/>
      <c r="G15184" s="117"/>
      <c r="I15184" s="81"/>
      <c r="L15184" s="117"/>
      <c r="P15184" s="81"/>
    </row>
    <row r="15185" spans="6:16">
      <c r="F15185" s="76"/>
      <c r="G15185" s="117"/>
      <c r="I15185" s="81"/>
      <c r="L15185" s="117"/>
      <c r="P15185" s="81"/>
    </row>
    <row r="15186" spans="6:16">
      <c r="F15186" s="76"/>
      <c r="G15186" s="117"/>
      <c r="I15186" s="81"/>
      <c r="L15186" s="117"/>
      <c r="P15186" s="81"/>
    </row>
    <row r="15187" spans="6:16">
      <c r="F15187" s="76"/>
      <c r="G15187" s="117"/>
      <c r="I15187" s="81"/>
      <c r="L15187" s="117"/>
      <c r="P15187" s="81"/>
    </row>
    <row r="15188" spans="6:16">
      <c r="F15188" s="76"/>
      <c r="G15188" s="117"/>
      <c r="I15188" s="81"/>
      <c r="L15188" s="117"/>
      <c r="P15188" s="81"/>
    </row>
    <row r="15189" spans="6:16">
      <c r="F15189" s="76"/>
      <c r="G15189" s="117"/>
      <c r="I15189" s="81"/>
      <c r="L15189" s="117"/>
      <c r="P15189" s="81"/>
    </row>
    <row r="15190" spans="6:16">
      <c r="F15190" s="76"/>
      <c r="G15190" s="117"/>
      <c r="I15190" s="81"/>
      <c r="L15190" s="117"/>
      <c r="P15190" s="81"/>
    </row>
    <row r="15191" spans="6:16">
      <c r="F15191" s="76"/>
      <c r="G15191" s="117"/>
      <c r="I15191" s="81"/>
      <c r="L15191" s="117"/>
      <c r="P15191" s="81"/>
    </row>
    <row r="15192" spans="6:16">
      <c r="F15192" s="76"/>
      <c r="G15192" s="117"/>
      <c r="I15192" s="81"/>
      <c r="L15192" s="117"/>
      <c r="P15192" s="81"/>
    </row>
    <row r="15193" spans="6:16">
      <c r="F15193" s="76"/>
      <c r="G15193" s="117"/>
      <c r="I15193" s="81"/>
      <c r="L15193" s="117"/>
      <c r="P15193" s="81"/>
    </row>
    <row r="15194" spans="6:16">
      <c r="F15194" s="76"/>
      <c r="G15194" s="117"/>
      <c r="I15194" s="81"/>
      <c r="L15194" s="117"/>
      <c r="P15194" s="81"/>
    </row>
    <row r="15195" spans="6:16">
      <c r="F15195" s="76"/>
      <c r="G15195" s="117"/>
      <c r="I15195" s="81"/>
      <c r="L15195" s="117"/>
      <c r="P15195" s="81"/>
    </row>
    <row r="15196" spans="6:16">
      <c r="F15196" s="76"/>
      <c r="G15196" s="117"/>
      <c r="I15196" s="81"/>
      <c r="L15196" s="117"/>
      <c r="P15196" s="81"/>
    </row>
    <row r="15197" spans="6:16">
      <c r="F15197" s="76"/>
      <c r="G15197" s="117"/>
      <c r="I15197" s="81"/>
      <c r="L15197" s="117"/>
      <c r="P15197" s="81"/>
    </row>
    <row r="15198" spans="6:16">
      <c r="F15198" s="76"/>
      <c r="G15198" s="117"/>
      <c r="I15198" s="81"/>
      <c r="L15198" s="117"/>
      <c r="P15198" s="81"/>
    </row>
    <row r="15199" spans="6:16">
      <c r="F15199" s="76"/>
      <c r="G15199" s="117"/>
      <c r="I15199" s="81"/>
      <c r="L15199" s="117"/>
      <c r="P15199" s="81"/>
    </row>
    <row r="15200" spans="6:16">
      <c r="F15200" s="76"/>
      <c r="G15200" s="117"/>
      <c r="I15200" s="81"/>
      <c r="L15200" s="117"/>
      <c r="P15200" s="81"/>
    </row>
    <row r="15201" spans="6:16">
      <c r="F15201" s="76"/>
      <c r="G15201" s="117"/>
      <c r="I15201" s="81"/>
      <c r="L15201" s="117"/>
      <c r="P15201" s="81"/>
    </row>
    <row r="15202" spans="6:16">
      <c r="F15202" s="76"/>
      <c r="G15202" s="117"/>
      <c r="I15202" s="81"/>
      <c r="L15202" s="117"/>
      <c r="P15202" s="81"/>
    </row>
    <row r="15203" spans="6:16">
      <c r="F15203" s="76"/>
      <c r="G15203" s="117"/>
      <c r="I15203" s="81"/>
      <c r="L15203" s="117"/>
      <c r="P15203" s="81"/>
    </row>
    <row r="15204" spans="6:16">
      <c r="F15204" s="76"/>
      <c r="G15204" s="117"/>
      <c r="I15204" s="81"/>
      <c r="L15204" s="117"/>
      <c r="P15204" s="81"/>
    </row>
    <row r="15205" spans="6:16">
      <c r="F15205" s="76"/>
      <c r="G15205" s="117"/>
      <c r="I15205" s="81"/>
      <c r="L15205" s="117"/>
      <c r="P15205" s="81"/>
    </row>
    <row r="15206" spans="6:16">
      <c r="F15206" s="76"/>
      <c r="G15206" s="117"/>
      <c r="I15206" s="81"/>
      <c r="L15206" s="117"/>
      <c r="P15206" s="81"/>
    </row>
    <row r="15207" spans="6:16">
      <c r="F15207" s="76"/>
      <c r="G15207" s="117"/>
      <c r="I15207" s="81"/>
      <c r="L15207" s="117"/>
      <c r="P15207" s="81"/>
    </row>
    <row r="15208" spans="6:16">
      <c r="F15208" s="76"/>
      <c r="G15208" s="117"/>
      <c r="I15208" s="81"/>
      <c r="L15208" s="117"/>
      <c r="P15208" s="81"/>
    </row>
    <row r="15209" spans="6:16">
      <c r="F15209" s="76"/>
      <c r="G15209" s="117"/>
      <c r="I15209" s="81"/>
      <c r="L15209" s="117"/>
      <c r="P15209" s="81"/>
    </row>
    <row r="15210" spans="6:16">
      <c r="F15210" s="76"/>
      <c r="G15210" s="117"/>
      <c r="I15210" s="81"/>
      <c r="L15210" s="117"/>
      <c r="P15210" s="81"/>
    </row>
    <row r="15211" spans="6:16">
      <c r="F15211" s="76"/>
      <c r="G15211" s="117"/>
      <c r="I15211" s="81"/>
      <c r="L15211" s="117"/>
      <c r="P15211" s="81"/>
    </row>
    <row r="15212" spans="6:16">
      <c r="F15212" s="76"/>
      <c r="G15212" s="117"/>
      <c r="I15212" s="81"/>
      <c r="L15212" s="117"/>
      <c r="P15212" s="81"/>
    </row>
    <row r="15213" spans="6:16">
      <c r="F15213" s="76"/>
      <c r="G15213" s="117"/>
      <c r="I15213" s="81"/>
      <c r="L15213" s="117"/>
      <c r="P15213" s="81"/>
    </row>
    <row r="15214" spans="6:16">
      <c r="F15214" s="76"/>
      <c r="G15214" s="117"/>
      <c r="I15214" s="81"/>
      <c r="L15214" s="117"/>
      <c r="P15214" s="81"/>
    </row>
    <row r="15215" spans="6:16">
      <c r="F15215" s="76"/>
      <c r="G15215" s="117"/>
      <c r="I15215" s="81"/>
      <c r="L15215" s="117"/>
      <c r="P15215" s="81"/>
    </row>
    <row r="15216" spans="6:16">
      <c r="F15216" s="76"/>
      <c r="G15216" s="117"/>
      <c r="I15216" s="81"/>
      <c r="L15216" s="117"/>
      <c r="P15216" s="81"/>
    </row>
    <row r="15217" spans="6:16">
      <c r="F15217" s="76"/>
      <c r="G15217" s="117"/>
      <c r="I15217" s="81"/>
      <c r="L15217" s="117"/>
      <c r="P15217" s="81"/>
    </row>
    <row r="15218" spans="6:16">
      <c r="F15218" s="76"/>
      <c r="G15218" s="117"/>
      <c r="I15218" s="81"/>
      <c r="L15218" s="117"/>
      <c r="P15218" s="81"/>
    </row>
    <row r="15219" spans="6:16">
      <c r="F15219" s="76"/>
      <c r="G15219" s="117"/>
      <c r="I15219" s="81"/>
      <c r="L15219" s="117"/>
      <c r="P15219" s="81"/>
    </row>
    <row r="15220" spans="6:16">
      <c r="F15220" s="76"/>
      <c r="G15220" s="117"/>
      <c r="I15220" s="81"/>
      <c r="L15220" s="117"/>
      <c r="P15220" s="81"/>
    </row>
    <row r="15221" spans="6:16">
      <c r="F15221" s="76"/>
      <c r="G15221" s="117"/>
      <c r="I15221" s="81"/>
      <c r="L15221" s="117"/>
      <c r="P15221" s="81"/>
    </row>
    <row r="15222" spans="6:16">
      <c r="F15222" s="76"/>
      <c r="G15222" s="117"/>
      <c r="I15222" s="81"/>
      <c r="L15222" s="117"/>
      <c r="P15222" s="81"/>
    </row>
    <row r="15223" spans="6:16">
      <c r="F15223" s="76"/>
      <c r="G15223" s="117"/>
      <c r="I15223" s="81"/>
      <c r="L15223" s="117"/>
      <c r="P15223" s="81"/>
    </row>
    <row r="15224" spans="6:16">
      <c r="F15224" s="76"/>
      <c r="G15224" s="117"/>
      <c r="I15224" s="81"/>
      <c r="L15224" s="117"/>
      <c r="P15224" s="81"/>
    </row>
    <row r="15225" spans="6:16">
      <c r="F15225" s="76"/>
      <c r="G15225" s="117"/>
      <c r="I15225" s="81"/>
      <c r="L15225" s="117"/>
      <c r="P15225" s="81"/>
    </row>
    <row r="15226" spans="6:16">
      <c r="F15226" s="76"/>
      <c r="G15226" s="117"/>
      <c r="I15226" s="81"/>
      <c r="L15226" s="117"/>
      <c r="P15226" s="81"/>
    </row>
    <row r="15227" spans="6:16">
      <c r="F15227" s="76"/>
      <c r="G15227" s="117"/>
      <c r="I15227" s="81"/>
      <c r="L15227" s="117"/>
      <c r="P15227" s="81"/>
    </row>
    <row r="15228" spans="6:16">
      <c r="F15228" s="76"/>
      <c r="G15228" s="117"/>
      <c r="I15228" s="81"/>
      <c r="L15228" s="117"/>
      <c r="P15228" s="81"/>
    </row>
    <row r="15229" spans="6:16">
      <c r="F15229" s="76"/>
      <c r="G15229" s="117"/>
      <c r="I15229" s="81"/>
      <c r="L15229" s="117"/>
      <c r="P15229" s="81"/>
    </row>
    <row r="15230" spans="6:16">
      <c r="F15230" s="76"/>
      <c r="G15230" s="117"/>
      <c r="I15230" s="81"/>
      <c r="L15230" s="117"/>
      <c r="P15230" s="81"/>
    </row>
    <row r="15231" spans="6:16">
      <c r="F15231" s="76"/>
      <c r="G15231" s="117"/>
      <c r="I15231" s="81"/>
      <c r="L15231" s="117"/>
      <c r="P15231" s="81"/>
    </row>
    <row r="15232" spans="6:16">
      <c r="F15232" s="76"/>
      <c r="G15232" s="117"/>
      <c r="I15232" s="81"/>
      <c r="L15232" s="117"/>
      <c r="P15232" s="81"/>
    </row>
    <row r="15233" spans="6:16">
      <c r="F15233" s="76"/>
      <c r="G15233" s="117"/>
      <c r="I15233" s="81"/>
      <c r="L15233" s="117"/>
      <c r="P15233" s="81"/>
    </row>
    <row r="15234" spans="6:16">
      <c r="F15234" s="76"/>
      <c r="G15234" s="117"/>
      <c r="I15234" s="81"/>
      <c r="L15234" s="117"/>
      <c r="P15234" s="81"/>
    </row>
    <row r="15235" spans="6:16">
      <c r="F15235" s="76"/>
      <c r="G15235" s="117"/>
      <c r="I15235" s="81"/>
      <c r="L15235" s="117"/>
      <c r="P15235" s="81"/>
    </row>
    <row r="15236" spans="6:16">
      <c r="F15236" s="76"/>
      <c r="G15236" s="117"/>
      <c r="I15236" s="81"/>
      <c r="L15236" s="117"/>
      <c r="P15236" s="81"/>
    </row>
    <row r="15237" spans="6:16">
      <c r="F15237" s="76"/>
      <c r="G15237" s="117"/>
      <c r="I15237" s="81"/>
      <c r="L15237" s="117"/>
      <c r="P15237" s="81"/>
    </row>
    <row r="15238" spans="6:16">
      <c r="F15238" s="76"/>
      <c r="G15238" s="117"/>
      <c r="I15238" s="81"/>
      <c r="L15238" s="117"/>
      <c r="P15238" s="81"/>
    </row>
    <row r="15239" spans="6:16">
      <c r="F15239" s="76"/>
      <c r="G15239" s="117"/>
      <c r="I15239" s="81"/>
      <c r="L15239" s="117"/>
      <c r="P15239" s="81"/>
    </row>
    <row r="15240" spans="6:16">
      <c r="F15240" s="76"/>
      <c r="G15240" s="117"/>
      <c r="I15240" s="81"/>
      <c r="L15240" s="117"/>
      <c r="P15240" s="81"/>
    </row>
    <row r="15241" spans="6:16">
      <c r="F15241" s="76"/>
      <c r="G15241" s="117"/>
      <c r="I15241" s="81"/>
      <c r="L15241" s="117"/>
      <c r="P15241" s="81"/>
    </row>
    <row r="15242" spans="6:16">
      <c r="F15242" s="76"/>
      <c r="G15242" s="117"/>
      <c r="I15242" s="81"/>
      <c r="L15242" s="117"/>
      <c r="P15242" s="81"/>
    </row>
    <row r="15243" spans="6:16">
      <c r="F15243" s="76"/>
      <c r="G15243" s="117"/>
      <c r="I15243" s="81"/>
      <c r="L15243" s="117"/>
      <c r="P15243" s="81"/>
    </row>
    <row r="15244" spans="6:16">
      <c r="F15244" s="76"/>
      <c r="G15244" s="117"/>
      <c r="I15244" s="81"/>
      <c r="L15244" s="117"/>
      <c r="P15244" s="81"/>
    </row>
    <row r="15245" spans="6:16">
      <c r="F15245" s="76"/>
      <c r="G15245" s="117"/>
      <c r="I15245" s="81"/>
      <c r="L15245" s="117"/>
      <c r="P15245" s="81"/>
    </row>
    <row r="15246" spans="6:16">
      <c r="F15246" s="76"/>
      <c r="G15246" s="117"/>
      <c r="I15246" s="81"/>
      <c r="L15246" s="117"/>
      <c r="P15246" s="81"/>
    </row>
    <row r="15247" spans="6:16">
      <c r="F15247" s="76"/>
      <c r="G15247" s="117"/>
      <c r="I15247" s="81"/>
      <c r="L15247" s="117"/>
      <c r="P15247" s="81"/>
    </row>
    <row r="15248" spans="6:16">
      <c r="F15248" s="76"/>
      <c r="G15248" s="117"/>
      <c r="I15248" s="81"/>
      <c r="L15248" s="117"/>
      <c r="P15248" s="81"/>
    </row>
    <row r="15249" spans="6:16">
      <c r="F15249" s="76"/>
      <c r="G15249" s="117"/>
      <c r="I15249" s="81"/>
      <c r="L15249" s="117"/>
      <c r="P15249" s="81"/>
    </row>
    <row r="15250" spans="6:16">
      <c r="F15250" s="76"/>
      <c r="G15250" s="117"/>
      <c r="I15250" s="81"/>
      <c r="L15250" s="117"/>
      <c r="P15250" s="81"/>
    </row>
    <row r="15251" spans="6:16">
      <c r="F15251" s="76"/>
      <c r="G15251" s="117"/>
      <c r="I15251" s="81"/>
      <c r="L15251" s="117"/>
      <c r="P15251" s="81"/>
    </row>
    <row r="15252" spans="6:16">
      <c r="F15252" s="76"/>
      <c r="G15252" s="117"/>
      <c r="I15252" s="81"/>
      <c r="L15252" s="117"/>
      <c r="P15252" s="81"/>
    </row>
    <row r="15253" spans="6:16">
      <c r="F15253" s="76"/>
      <c r="G15253" s="117"/>
      <c r="I15253" s="81"/>
      <c r="L15253" s="117"/>
      <c r="P15253" s="81"/>
    </row>
    <row r="15254" spans="6:16">
      <c r="F15254" s="76"/>
      <c r="G15254" s="117"/>
      <c r="I15254" s="81"/>
      <c r="L15254" s="117"/>
      <c r="P15254" s="81"/>
    </row>
    <row r="15255" spans="6:16">
      <c r="F15255" s="76"/>
      <c r="G15255" s="117"/>
      <c r="I15255" s="81"/>
      <c r="L15255" s="117"/>
      <c r="P15255" s="81"/>
    </row>
    <row r="15256" spans="6:16">
      <c r="F15256" s="76"/>
      <c r="G15256" s="117"/>
      <c r="I15256" s="81"/>
      <c r="L15256" s="117"/>
      <c r="P15256" s="81"/>
    </row>
    <row r="15257" spans="6:16">
      <c r="F15257" s="76"/>
      <c r="G15257" s="117"/>
      <c r="I15257" s="81"/>
      <c r="L15257" s="117"/>
      <c r="P15257" s="81"/>
    </row>
    <row r="15258" spans="6:16">
      <c r="F15258" s="76"/>
      <c r="G15258" s="117"/>
      <c r="I15258" s="81"/>
      <c r="L15258" s="117"/>
      <c r="P15258" s="81"/>
    </row>
    <row r="15259" spans="6:16">
      <c r="F15259" s="76"/>
      <c r="G15259" s="117"/>
      <c r="I15259" s="81"/>
      <c r="L15259" s="117"/>
      <c r="P15259" s="81"/>
    </row>
    <row r="15260" spans="6:16">
      <c r="F15260" s="76"/>
      <c r="G15260" s="117"/>
      <c r="I15260" s="81"/>
      <c r="L15260" s="117"/>
      <c r="P15260" s="81"/>
    </row>
    <row r="15261" spans="6:16">
      <c r="F15261" s="76"/>
      <c r="G15261" s="117"/>
      <c r="I15261" s="81"/>
      <c r="L15261" s="117"/>
      <c r="P15261" s="81"/>
    </row>
    <row r="15262" spans="6:16">
      <c r="F15262" s="76"/>
      <c r="G15262" s="117"/>
      <c r="I15262" s="81"/>
      <c r="L15262" s="117"/>
      <c r="P15262" s="81"/>
    </row>
    <row r="15263" spans="6:16">
      <c r="F15263" s="76"/>
      <c r="G15263" s="117"/>
      <c r="I15263" s="81"/>
      <c r="L15263" s="117"/>
      <c r="P15263" s="81"/>
    </row>
    <row r="15264" spans="6:16">
      <c r="F15264" s="76"/>
      <c r="G15264" s="117"/>
      <c r="I15264" s="81"/>
      <c r="L15264" s="117"/>
      <c r="P15264" s="81"/>
    </row>
    <row r="15265" spans="6:16">
      <c r="F15265" s="76"/>
      <c r="G15265" s="117"/>
      <c r="I15265" s="81"/>
      <c r="L15265" s="117"/>
      <c r="P15265" s="81"/>
    </row>
    <row r="15266" spans="6:16">
      <c r="F15266" s="76"/>
      <c r="G15266" s="117"/>
      <c r="I15266" s="81"/>
      <c r="L15266" s="117"/>
      <c r="P15266" s="81"/>
    </row>
    <row r="15267" spans="6:16">
      <c r="F15267" s="76"/>
      <c r="G15267" s="117"/>
      <c r="I15267" s="81"/>
      <c r="L15267" s="117"/>
      <c r="P15267" s="81"/>
    </row>
    <row r="15268" spans="6:16">
      <c r="F15268" s="76"/>
      <c r="G15268" s="117"/>
      <c r="I15268" s="81"/>
      <c r="L15268" s="117"/>
      <c r="P15268" s="81"/>
    </row>
    <row r="15269" spans="6:16">
      <c r="F15269" s="76"/>
      <c r="G15269" s="117"/>
      <c r="I15269" s="81"/>
      <c r="L15269" s="117"/>
      <c r="P15269" s="81"/>
    </row>
    <row r="15270" spans="6:16">
      <c r="F15270" s="76"/>
      <c r="G15270" s="117"/>
      <c r="I15270" s="81"/>
      <c r="L15270" s="117"/>
      <c r="P15270" s="81"/>
    </row>
    <row r="15271" spans="6:16">
      <c r="F15271" s="76"/>
      <c r="G15271" s="117"/>
      <c r="I15271" s="81"/>
      <c r="L15271" s="117"/>
      <c r="P15271" s="81"/>
    </row>
    <row r="15272" spans="6:16">
      <c r="F15272" s="76"/>
      <c r="G15272" s="117"/>
      <c r="I15272" s="81"/>
      <c r="L15272" s="117"/>
      <c r="P15272" s="81"/>
    </row>
    <row r="15273" spans="6:16">
      <c r="F15273" s="76"/>
      <c r="G15273" s="117"/>
      <c r="I15273" s="81"/>
      <c r="L15273" s="117"/>
      <c r="P15273" s="81"/>
    </row>
    <row r="15274" spans="6:16">
      <c r="F15274" s="76"/>
      <c r="G15274" s="117"/>
      <c r="I15274" s="81"/>
      <c r="L15274" s="117"/>
      <c r="P15274" s="81"/>
    </row>
    <row r="15275" spans="6:16">
      <c r="F15275" s="76"/>
      <c r="G15275" s="117"/>
      <c r="I15275" s="81"/>
      <c r="L15275" s="117"/>
      <c r="P15275" s="81"/>
    </row>
    <row r="15276" spans="6:16">
      <c r="F15276" s="76"/>
      <c r="G15276" s="117"/>
      <c r="I15276" s="81"/>
      <c r="L15276" s="117"/>
      <c r="P15276" s="81"/>
    </row>
    <row r="15277" spans="6:16">
      <c r="F15277" s="76"/>
      <c r="G15277" s="117"/>
      <c r="I15277" s="81"/>
      <c r="L15277" s="117"/>
      <c r="P15277" s="81"/>
    </row>
    <row r="15278" spans="6:16">
      <c r="F15278" s="76"/>
      <c r="G15278" s="117"/>
      <c r="I15278" s="81"/>
      <c r="L15278" s="117"/>
      <c r="P15278" s="81"/>
    </row>
    <row r="15279" spans="6:16">
      <c r="F15279" s="76"/>
      <c r="G15279" s="117"/>
      <c r="I15279" s="81"/>
      <c r="L15279" s="117"/>
      <c r="P15279" s="81"/>
    </row>
    <row r="15280" spans="6:16">
      <c r="F15280" s="76"/>
      <c r="G15280" s="117"/>
      <c r="I15280" s="81"/>
      <c r="L15280" s="117"/>
      <c r="P15280" s="81"/>
    </row>
    <row r="15281" spans="6:16">
      <c r="F15281" s="76"/>
      <c r="G15281" s="117"/>
      <c r="I15281" s="81"/>
      <c r="L15281" s="117"/>
      <c r="P15281" s="81"/>
    </row>
    <row r="15282" spans="6:16">
      <c r="F15282" s="76"/>
      <c r="G15282" s="117"/>
      <c r="I15282" s="81"/>
      <c r="L15282" s="117"/>
      <c r="P15282" s="81"/>
    </row>
    <row r="15283" spans="6:16">
      <c r="F15283" s="76"/>
      <c r="G15283" s="117"/>
      <c r="I15283" s="81"/>
      <c r="L15283" s="117"/>
      <c r="P15283" s="81"/>
    </row>
    <row r="15284" spans="6:16">
      <c r="F15284" s="76"/>
      <c r="G15284" s="117"/>
      <c r="I15284" s="81"/>
      <c r="L15284" s="117"/>
      <c r="P15284" s="81"/>
    </row>
    <row r="15285" spans="6:16">
      <c r="F15285" s="76"/>
      <c r="G15285" s="117"/>
      <c r="I15285" s="81"/>
      <c r="L15285" s="117"/>
      <c r="P15285" s="81"/>
    </row>
    <row r="15286" spans="6:16">
      <c r="F15286" s="76"/>
      <c r="G15286" s="117"/>
      <c r="I15286" s="81"/>
      <c r="L15286" s="117"/>
      <c r="P15286" s="81"/>
    </row>
    <row r="15287" spans="6:16">
      <c r="F15287" s="76"/>
      <c r="G15287" s="117"/>
      <c r="I15287" s="81"/>
      <c r="L15287" s="117"/>
      <c r="P15287" s="81"/>
    </row>
    <row r="15288" spans="6:16">
      <c r="F15288" s="76"/>
      <c r="G15288" s="117"/>
      <c r="I15288" s="81"/>
      <c r="L15288" s="117"/>
      <c r="P15288" s="81"/>
    </row>
    <row r="15289" spans="6:16">
      <c r="F15289" s="76"/>
      <c r="G15289" s="117"/>
      <c r="I15289" s="81"/>
      <c r="L15289" s="117"/>
      <c r="P15289" s="81"/>
    </row>
    <row r="15290" spans="6:16">
      <c r="F15290" s="76"/>
      <c r="G15290" s="117"/>
      <c r="I15290" s="81"/>
      <c r="L15290" s="117"/>
      <c r="P15290" s="81"/>
    </row>
    <row r="15291" spans="6:16">
      <c r="F15291" s="76"/>
      <c r="G15291" s="117"/>
      <c r="I15291" s="81"/>
      <c r="L15291" s="117"/>
      <c r="P15291" s="81"/>
    </row>
    <row r="15292" spans="6:16">
      <c r="F15292" s="76"/>
      <c r="G15292" s="117"/>
      <c r="I15292" s="81"/>
      <c r="L15292" s="117"/>
      <c r="P15292" s="81"/>
    </row>
    <row r="15293" spans="6:16">
      <c r="F15293" s="76"/>
      <c r="G15293" s="117"/>
      <c r="I15293" s="81"/>
      <c r="L15293" s="117"/>
      <c r="P15293" s="81"/>
    </row>
    <row r="15294" spans="6:16">
      <c r="F15294" s="76"/>
      <c r="G15294" s="117"/>
      <c r="I15294" s="81"/>
      <c r="L15294" s="117"/>
      <c r="P15294" s="81"/>
    </row>
    <row r="15295" spans="6:16">
      <c r="F15295" s="76"/>
      <c r="G15295" s="117"/>
      <c r="I15295" s="81"/>
      <c r="L15295" s="117"/>
      <c r="P15295" s="81"/>
    </row>
    <row r="15296" spans="6:16">
      <c r="F15296" s="76"/>
      <c r="G15296" s="117"/>
      <c r="I15296" s="81"/>
      <c r="L15296" s="117"/>
      <c r="P15296" s="81"/>
    </row>
    <row r="15297" spans="6:16">
      <c r="F15297" s="76"/>
      <c r="G15297" s="117"/>
      <c r="I15297" s="81"/>
      <c r="L15297" s="117"/>
      <c r="P15297" s="81"/>
    </row>
    <row r="15298" spans="6:16">
      <c r="F15298" s="76"/>
      <c r="G15298" s="117"/>
      <c r="I15298" s="81"/>
      <c r="L15298" s="117"/>
      <c r="P15298" s="81"/>
    </row>
    <row r="15299" spans="6:16">
      <c r="F15299" s="76"/>
      <c r="G15299" s="117"/>
      <c r="I15299" s="81"/>
      <c r="L15299" s="117"/>
      <c r="P15299" s="81"/>
    </row>
    <row r="15300" spans="6:16">
      <c r="F15300" s="76"/>
      <c r="G15300" s="117"/>
      <c r="I15300" s="81"/>
      <c r="L15300" s="117"/>
      <c r="P15300" s="81"/>
    </row>
    <row r="15301" spans="6:16">
      <c r="F15301" s="76"/>
      <c r="G15301" s="117"/>
      <c r="I15301" s="81"/>
      <c r="L15301" s="117"/>
      <c r="P15301" s="81"/>
    </row>
    <row r="15302" spans="6:16">
      <c r="F15302" s="76"/>
      <c r="G15302" s="117"/>
      <c r="I15302" s="81"/>
      <c r="L15302" s="117"/>
      <c r="P15302" s="81"/>
    </row>
    <row r="15303" spans="6:16">
      <c r="F15303" s="76"/>
      <c r="G15303" s="117"/>
      <c r="I15303" s="81"/>
      <c r="L15303" s="117"/>
      <c r="P15303" s="81"/>
    </row>
    <row r="15304" spans="6:16">
      <c r="F15304" s="76"/>
      <c r="G15304" s="117"/>
      <c r="I15304" s="81"/>
      <c r="L15304" s="117"/>
      <c r="P15304" s="81"/>
    </row>
    <row r="15305" spans="6:16">
      <c r="F15305" s="76"/>
      <c r="G15305" s="117"/>
      <c r="I15305" s="81"/>
      <c r="L15305" s="117"/>
      <c r="P15305" s="81"/>
    </row>
    <row r="15306" spans="6:16">
      <c r="F15306" s="76"/>
      <c r="G15306" s="117"/>
      <c r="I15306" s="81"/>
      <c r="L15306" s="117"/>
      <c r="P15306" s="81"/>
    </row>
    <row r="15307" spans="6:16">
      <c r="F15307" s="76"/>
      <c r="G15307" s="117"/>
      <c r="I15307" s="81"/>
      <c r="L15307" s="117"/>
      <c r="P15307" s="81"/>
    </row>
    <row r="15308" spans="6:16">
      <c r="F15308" s="76"/>
      <c r="G15308" s="117"/>
      <c r="I15308" s="81"/>
      <c r="L15308" s="117"/>
      <c r="P15308" s="81"/>
    </row>
    <row r="15309" spans="6:16">
      <c r="F15309" s="76"/>
      <c r="G15309" s="117"/>
      <c r="I15309" s="81"/>
      <c r="L15309" s="117"/>
      <c r="P15309" s="81"/>
    </row>
    <row r="15310" spans="6:16">
      <c r="F15310" s="76"/>
      <c r="G15310" s="117"/>
      <c r="I15310" s="81"/>
      <c r="L15310" s="117"/>
      <c r="P15310" s="81"/>
    </row>
    <row r="15311" spans="6:16">
      <c r="F15311" s="76"/>
      <c r="G15311" s="117"/>
      <c r="I15311" s="81"/>
      <c r="L15311" s="117"/>
      <c r="P15311" s="81"/>
    </row>
    <row r="15312" spans="6:16">
      <c r="F15312" s="76"/>
      <c r="G15312" s="117"/>
      <c r="I15312" s="81"/>
      <c r="L15312" s="117"/>
      <c r="P15312" s="81"/>
    </row>
    <row r="15313" spans="6:16">
      <c r="F15313" s="76"/>
      <c r="G15313" s="117"/>
      <c r="I15313" s="81"/>
      <c r="L15313" s="117"/>
      <c r="P15313" s="81"/>
    </row>
    <row r="15314" spans="6:16">
      <c r="F15314" s="76"/>
      <c r="G15314" s="117"/>
      <c r="I15314" s="81"/>
      <c r="L15314" s="117"/>
      <c r="P15314" s="81"/>
    </row>
    <row r="15315" spans="6:16">
      <c r="F15315" s="76"/>
      <c r="G15315" s="117"/>
      <c r="I15315" s="81"/>
      <c r="L15315" s="117"/>
      <c r="P15315" s="81"/>
    </row>
    <row r="15316" spans="6:16">
      <c r="F15316" s="76"/>
      <c r="G15316" s="117"/>
      <c r="I15316" s="81"/>
      <c r="L15316" s="117"/>
      <c r="P15316" s="81"/>
    </row>
    <row r="15317" spans="6:16">
      <c r="F15317" s="76"/>
      <c r="G15317" s="117"/>
      <c r="I15317" s="81"/>
      <c r="L15317" s="117"/>
      <c r="P15317" s="81"/>
    </row>
    <row r="15318" spans="6:16">
      <c r="F15318" s="76"/>
      <c r="G15318" s="117"/>
      <c r="I15318" s="81"/>
      <c r="L15318" s="117"/>
      <c r="P15318" s="81"/>
    </row>
    <row r="15319" spans="6:16">
      <c r="F15319" s="76"/>
      <c r="G15319" s="117"/>
      <c r="I15319" s="81"/>
      <c r="L15319" s="117"/>
      <c r="P15319" s="81"/>
    </row>
    <row r="15320" spans="6:16">
      <c r="F15320" s="76"/>
      <c r="G15320" s="117"/>
      <c r="I15320" s="81"/>
      <c r="L15320" s="117"/>
      <c r="P15320" s="81"/>
    </row>
    <row r="15321" spans="6:16">
      <c r="F15321" s="76"/>
      <c r="G15321" s="117"/>
      <c r="I15321" s="81"/>
      <c r="L15321" s="117"/>
      <c r="P15321" s="81"/>
    </row>
    <row r="15322" spans="6:16">
      <c r="F15322" s="76"/>
      <c r="G15322" s="117"/>
      <c r="I15322" s="81"/>
      <c r="L15322" s="117"/>
      <c r="P15322" s="81"/>
    </row>
    <row r="15323" spans="6:16">
      <c r="F15323" s="76"/>
      <c r="G15323" s="117"/>
      <c r="I15323" s="81"/>
      <c r="L15323" s="117"/>
      <c r="P15323" s="81"/>
    </row>
    <row r="15324" spans="6:16">
      <c r="F15324" s="76"/>
      <c r="G15324" s="117"/>
      <c r="I15324" s="81"/>
      <c r="L15324" s="117"/>
      <c r="P15324" s="81"/>
    </row>
    <row r="15325" spans="6:16">
      <c r="F15325" s="76"/>
      <c r="G15325" s="117"/>
      <c r="I15325" s="81"/>
      <c r="L15325" s="117"/>
      <c r="P15325" s="81"/>
    </row>
    <row r="15326" spans="6:16">
      <c r="F15326" s="76"/>
      <c r="G15326" s="117"/>
      <c r="I15326" s="81"/>
      <c r="L15326" s="117"/>
      <c r="P15326" s="81"/>
    </row>
    <row r="15327" spans="6:16">
      <c r="F15327" s="76"/>
      <c r="G15327" s="117"/>
      <c r="I15327" s="81"/>
      <c r="L15327" s="117"/>
      <c r="P15327" s="81"/>
    </row>
    <row r="15328" spans="6:16">
      <c r="F15328" s="76"/>
      <c r="G15328" s="117"/>
      <c r="I15328" s="81"/>
      <c r="L15328" s="117"/>
      <c r="P15328" s="81"/>
    </row>
    <row r="15329" spans="6:16">
      <c r="F15329" s="76"/>
      <c r="G15329" s="117"/>
      <c r="I15329" s="81"/>
      <c r="L15329" s="117"/>
      <c r="P15329" s="81"/>
    </row>
    <row r="15330" spans="6:16">
      <c r="F15330" s="76"/>
      <c r="G15330" s="117"/>
      <c r="I15330" s="81"/>
      <c r="L15330" s="117"/>
      <c r="P15330" s="81"/>
    </row>
    <row r="15331" spans="6:16">
      <c r="F15331" s="76"/>
      <c r="G15331" s="117"/>
      <c r="I15331" s="81"/>
      <c r="L15331" s="117"/>
      <c r="P15331" s="81"/>
    </row>
    <row r="15332" spans="6:16">
      <c r="F15332" s="76"/>
      <c r="G15332" s="117"/>
      <c r="I15332" s="81"/>
      <c r="L15332" s="117"/>
      <c r="P15332" s="81"/>
    </row>
    <row r="15333" spans="6:16">
      <c r="F15333" s="76"/>
      <c r="G15333" s="117"/>
      <c r="I15333" s="81"/>
      <c r="L15333" s="117"/>
      <c r="P15333" s="81"/>
    </row>
    <row r="15334" spans="6:16">
      <c r="F15334" s="76"/>
      <c r="G15334" s="117"/>
      <c r="I15334" s="81"/>
      <c r="L15334" s="117"/>
      <c r="P15334" s="81"/>
    </row>
    <row r="15335" spans="6:16">
      <c r="F15335" s="76"/>
      <c r="G15335" s="117"/>
      <c r="I15335" s="81"/>
      <c r="L15335" s="117"/>
      <c r="P15335" s="81"/>
    </row>
    <row r="15336" spans="6:16">
      <c r="F15336" s="76"/>
      <c r="G15336" s="117"/>
      <c r="I15336" s="81"/>
      <c r="L15336" s="117"/>
      <c r="P15336" s="81"/>
    </row>
    <row r="15337" spans="6:16">
      <c r="F15337" s="76"/>
      <c r="G15337" s="117"/>
      <c r="I15337" s="81"/>
      <c r="L15337" s="117"/>
      <c r="P15337" s="81"/>
    </row>
    <row r="15338" spans="6:16">
      <c r="F15338" s="76"/>
      <c r="G15338" s="117"/>
      <c r="I15338" s="81"/>
      <c r="L15338" s="117"/>
      <c r="P15338" s="81"/>
    </row>
    <row r="15339" spans="6:16">
      <c r="F15339" s="76"/>
      <c r="G15339" s="117"/>
      <c r="I15339" s="81"/>
      <c r="L15339" s="117"/>
      <c r="P15339" s="81"/>
    </row>
    <row r="15340" spans="6:16">
      <c r="F15340" s="76"/>
      <c r="G15340" s="117"/>
      <c r="I15340" s="81"/>
      <c r="L15340" s="117"/>
      <c r="P15340" s="81"/>
    </row>
    <row r="15341" spans="6:16">
      <c r="F15341" s="76"/>
      <c r="G15341" s="117"/>
      <c r="I15341" s="81"/>
      <c r="L15341" s="117"/>
      <c r="P15341" s="81"/>
    </row>
    <row r="15342" spans="6:16">
      <c r="F15342" s="76"/>
      <c r="G15342" s="117"/>
      <c r="I15342" s="81"/>
      <c r="L15342" s="117"/>
      <c r="P15342" s="81"/>
    </row>
    <row r="15343" spans="6:16">
      <c r="F15343" s="76"/>
      <c r="G15343" s="117"/>
      <c r="I15343" s="81"/>
      <c r="L15343" s="117"/>
      <c r="P15343" s="81"/>
    </row>
    <row r="15344" spans="6:16">
      <c r="F15344" s="76"/>
      <c r="G15344" s="117"/>
      <c r="I15344" s="81"/>
      <c r="L15344" s="117"/>
      <c r="P15344" s="81"/>
    </row>
    <row r="15345" spans="6:16">
      <c r="F15345" s="76"/>
      <c r="G15345" s="117"/>
      <c r="I15345" s="81"/>
      <c r="L15345" s="117"/>
      <c r="P15345" s="81"/>
    </row>
    <row r="15346" spans="6:16">
      <c r="F15346" s="76"/>
      <c r="G15346" s="117"/>
      <c r="I15346" s="81"/>
      <c r="L15346" s="117"/>
      <c r="P15346" s="81"/>
    </row>
    <row r="15347" spans="6:16">
      <c r="F15347" s="76"/>
      <c r="G15347" s="117"/>
      <c r="I15347" s="81"/>
      <c r="L15347" s="117"/>
      <c r="P15347" s="81"/>
    </row>
    <row r="15348" spans="6:16">
      <c r="F15348" s="76"/>
      <c r="G15348" s="117"/>
      <c r="I15348" s="81"/>
      <c r="L15348" s="117"/>
      <c r="P15348" s="81"/>
    </row>
    <row r="15349" spans="6:16">
      <c r="F15349" s="76"/>
      <c r="G15349" s="117"/>
      <c r="I15349" s="81"/>
      <c r="L15349" s="117"/>
      <c r="P15349" s="81"/>
    </row>
    <row r="15350" spans="6:16">
      <c r="F15350" s="76"/>
      <c r="G15350" s="117"/>
      <c r="I15350" s="81"/>
      <c r="L15350" s="117"/>
      <c r="P15350" s="81"/>
    </row>
    <row r="15351" spans="6:16">
      <c r="F15351" s="76"/>
      <c r="G15351" s="117"/>
      <c r="I15351" s="81"/>
      <c r="L15351" s="117"/>
      <c r="P15351" s="81"/>
    </row>
    <row r="15352" spans="6:16">
      <c r="F15352" s="76"/>
      <c r="G15352" s="117"/>
      <c r="I15352" s="81"/>
      <c r="L15352" s="117"/>
      <c r="P15352" s="81"/>
    </row>
    <row r="15353" spans="6:16">
      <c r="F15353" s="76"/>
      <c r="G15353" s="117"/>
      <c r="I15353" s="81"/>
      <c r="L15353" s="117"/>
      <c r="P15353" s="81"/>
    </row>
    <row r="15354" spans="6:16">
      <c r="F15354" s="76"/>
      <c r="G15354" s="117"/>
      <c r="I15354" s="81"/>
      <c r="L15354" s="117"/>
      <c r="P15354" s="81"/>
    </row>
    <row r="15355" spans="6:16">
      <c r="F15355" s="76"/>
      <c r="G15355" s="117"/>
      <c r="I15355" s="81"/>
      <c r="L15355" s="117"/>
      <c r="P15355" s="81"/>
    </row>
    <row r="15356" spans="6:16">
      <c r="F15356" s="76"/>
      <c r="G15356" s="117"/>
      <c r="I15356" s="81"/>
      <c r="L15356" s="117"/>
      <c r="P15356" s="81"/>
    </row>
    <row r="15357" spans="6:16">
      <c r="F15357" s="76"/>
      <c r="G15357" s="117"/>
      <c r="I15357" s="81"/>
      <c r="L15357" s="117"/>
      <c r="P15357" s="81"/>
    </row>
    <row r="15358" spans="6:16">
      <c r="F15358" s="76"/>
      <c r="G15358" s="117"/>
      <c r="I15358" s="81"/>
      <c r="L15358" s="117"/>
      <c r="P15358" s="81"/>
    </row>
    <row r="15359" spans="6:16">
      <c r="F15359" s="76"/>
      <c r="G15359" s="117"/>
      <c r="I15359" s="81"/>
      <c r="L15359" s="117"/>
      <c r="P15359" s="81"/>
    </row>
    <row r="15360" spans="6:16">
      <c r="F15360" s="76"/>
      <c r="G15360" s="117"/>
      <c r="I15360" s="81"/>
      <c r="L15360" s="117"/>
      <c r="P15360" s="81"/>
    </row>
    <row r="15361" spans="6:16">
      <c r="F15361" s="76"/>
      <c r="G15361" s="117"/>
      <c r="I15361" s="81"/>
      <c r="L15361" s="117"/>
      <c r="P15361" s="81"/>
    </row>
    <row r="15362" spans="6:16">
      <c r="F15362" s="76"/>
      <c r="G15362" s="117"/>
      <c r="I15362" s="81"/>
      <c r="L15362" s="117"/>
      <c r="P15362" s="81"/>
    </row>
    <row r="15363" spans="6:16">
      <c r="F15363" s="76"/>
      <c r="G15363" s="117"/>
      <c r="I15363" s="81"/>
      <c r="L15363" s="117"/>
      <c r="P15363" s="81"/>
    </row>
    <row r="15364" spans="6:16">
      <c r="F15364" s="76"/>
      <c r="G15364" s="117"/>
      <c r="I15364" s="81"/>
      <c r="L15364" s="117"/>
      <c r="P15364" s="81"/>
    </row>
    <row r="15365" spans="6:16">
      <c r="F15365" s="76"/>
      <c r="G15365" s="117"/>
      <c r="I15365" s="81"/>
      <c r="L15365" s="117"/>
      <c r="P15365" s="81"/>
    </row>
    <row r="15366" spans="6:16">
      <c r="F15366" s="76"/>
      <c r="G15366" s="117"/>
      <c r="I15366" s="81"/>
      <c r="L15366" s="117"/>
      <c r="P15366" s="81"/>
    </row>
    <row r="15367" spans="6:16">
      <c r="F15367" s="76"/>
      <c r="G15367" s="117"/>
      <c r="I15367" s="81"/>
      <c r="L15367" s="117"/>
      <c r="P15367" s="81"/>
    </row>
    <row r="15368" spans="6:16">
      <c r="F15368" s="76"/>
      <c r="G15368" s="117"/>
      <c r="I15368" s="81"/>
      <c r="L15368" s="117"/>
      <c r="P15368" s="81"/>
    </row>
    <row r="15369" spans="6:16">
      <c r="F15369" s="76"/>
      <c r="G15369" s="117"/>
      <c r="I15369" s="81"/>
      <c r="L15369" s="117"/>
      <c r="P15369" s="81"/>
    </row>
    <row r="15370" spans="6:16">
      <c r="F15370" s="76"/>
      <c r="G15370" s="117"/>
      <c r="I15370" s="81"/>
      <c r="L15370" s="117"/>
      <c r="P15370" s="81"/>
    </row>
    <row r="15371" spans="6:16">
      <c r="F15371" s="76"/>
      <c r="G15371" s="117"/>
      <c r="I15371" s="81"/>
      <c r="L15371" s="117"/>
      <c r="P15371" s="81"/>
    </row>
    <row r="15372" spans="6:16">
      <c r="F15372" s="76"/>
      <c r="G15372" s="117"/>
      <c r="I15372" s="81"/>
      <c r="L15372" s="117"/>
      <c r="P15372" s="81"/>
    </row>
    <row r="15373" spans="6:16">
      <c r="F15373" s="76"/>
      <c r="G15373" s="117"/>
      <c r="I15373" s="81"/>
      <c r="L15373" s="117"/>
      <c r="P15373" s="81"/>
    </row>
    <row r="15374" spans="6:16">
      <c r="F15374" s="76"/>
      <c r="G15374" s="117"/>
      <c r="I15374" s="81"/>
      <c r="L15374" s="117"/>
      <c r="P15374" s="81"/>
    </row>
    <row r="15375" spans="6:16">
      <c r="F15375" s="76"/>
      <c r="G15375" s="117"/>
      <c r="I15375" s="81"/>
      <c r="L15375" s="117"/>
      <c r="P15375" s="81"/>
    </row>
    <row r="15376" spans="6:16">
      <c r="F15376" s="76"/>
      <c r="G15376" s="117"/>
      <c r="I15376" s="81"/>
      <c r="L15376" s="117"/>
      <c r="P15376" s="81"/>
    </row>
    <row r="15377" spans="6:16">
      <c r="F15377" s="76"/>
      <c r="G15377" s="117"/>
      <c r="I15377" s="81"/>
      <c r="L15377" s="117"/>
      <c r="P15377" s="81"/>
    </row>
    <row r="15378" spans="6:16">
      <c r="F15378" s="76"/>
      <c r="G15378" s="117"/>
      <c r="I15378" s="81"/>
      <c r="L15378" s="117"/>
      <c r="P15378" s="81"/>
    </row>
    <row r="15379" spans="6:16">
      <c r="F15379" s="76"/>
      <c r="G15379" s="117"/>
      <c r="I15379" s="81"/>
      <c r="L15379" s="117"/>
      <c r="P15379" s="81"/>
    </row>
    <row r="15380" spans="6:16">
      <c r="F15380" s="76"/>
      <c r="G15380" s="117"/>
      <c r="I15380" s="81"/>
      <c r="L15380" s="117"/>
      <c r="P15380" s="81"/>
    </row>
    <row r="15381" spans="6:16">
      <c r="F15381" s="76"/>
      <c r="G15381" s="117"/>
      <c r="I15381" s="81"/>
      <c r="L15381" s="117"/>
      <c r="P15381" s="81"/>
    </row>
    <row r="15382" spans="6:16">
      <c r="F15382" s="76"/>
      <c r="G15382" s="117"/>
      <c r="I15382" s="81"/>
      <c r="L15382" s="117"/>
      <c r="P15382" s="81"/>
    </row>
    <row r="15383" spans="6:16">
      <c r="F15383" s="76"/>
      <c r="G15383" s="117"/>
      <c r="I15383" s="81"/>
      <c r="L15383" s="117"/>
      <c r="P15383" s="81"/>
    </row>
    <row r="15384" spans="6:16">
      <c r="F15384" s="76"/>
      <c r="G15384" s="117"/>
      <c r="I15384" s="81"/>
      <c r="L15384" s="117"/>
      <c r="P15384" s="81"/>
    </row>
    <row r="15385" spans="6:16">
      <c r="F15385" s="76"/>
      <c r="G15385" s="117"/>
      <c r="I15385" s="81"/>
      <c r="L15385" s="117"/>
      <c r="P15385" s="81"/>
    </row>
    <row r="15386" spans="6:16">
      <c r="F15386" s="76"/>
      <c r="G15386" s="117"/>
      <c r="I15386" s="81"/>
      <c r="L15386" s="117"/>
      <c r="P15386" s="81"/>
    </row>
    <row r="15387" spans="6:16">
      <c r="F15387" s="76"/>
      <c r="G15387" s="117"/>
      <c r="I15387" s="81"/>
      <c r="L15387" s="117"/>
      <c r="P15387" s="81"/>
    </row>
    <row r="15388" spans="6:16">
      <c r="F15388" s="76"/>
      <c r="G15388" s="117"/>
      <c r="I15388" s="81"/>
      <c r="L15388" s="117"/>
      <c r="P15388" s="81"/>
    </row>
    <row r="15389" spans="6:16">
      <c r="F15389" s="76"/>
      <c r="G15389" s="117"/>
      <c r="I15389" s="81"/>
      <c r="L15389" s="117"/>
      <c r="P15389" s="81"/>
    </row>
    <row r="15390" spans="6:16">
      <c r="F15390" s="76"/>
      <c r="G15390" s="117"/>
      <c r="I15390" s="81"/>
      <c r="L15390" s="117"/>
      <c r="P15390" s="81"/>
    </row>
    <row r="15391" spans="6:16">
      <c r="F15391" s="76"/>
      <c r="G15391" s="117"/>
      <c r="I15391" s="81"/>
      <c r="L15391" s="117"/>
      <c r="P15391" s="81"/>
    </row>
    <row r="15392" spans="6:16">
      <c r="F15392" s="76"/>
      <c r="G15392" s="117"/>
      <c r="I15392" s="81"/>
      <c r="L15392" s="117"/>
      <c r="P15392" s="81"/>
    </row>
    <row r="15393" spans="6:16">
      <c r="F15393" s="76"/>
      <c r="G15393" s="117"/>
      <c r="I15393" s="81"/>
      <c r="L15393" s="117"/>
      <c r="P15393" s="81"/>
    </row>
    <row r="15394" spans="6:16">
      <c r="F15394" s="76"/>
      <c r="G15394" s="117"/>
      <c r="I15394" s="81"/>
      <c r="L15394" s="117"/>
      <c r="P15394" s="81"/>
    </row>
    <row r="15395" spans="6:16">
      <c r="F15395" s="76"/>
      <c r="G15395" s="117"/>
      <c r="I15395" s="81"/>
      <c r="L15395" s="117"/>
      <c r="P15395" s="81"/>
    </row>
    <row r="15396" spans="6:16">
      <c r="F15396" s="76"/>
      <c r="G15396" s="117"/>
      <c r="I15396" s="81"/>
      <c r="L15396" s="117"/>
      <c r="P15396" s="81"/>
    </row>
    <row r="15397" spans="6:16">
      <c r="F15397" s="76"/>
      <c r="G15397" s="117"/>
      <c r="I15397" s="81"/>
      <c r="L15397" s="117"/>
      <c r="P15397" s="81"/>
    </row>
    <row r="15398" spans="6:16">
      <c r="F15398" s="76"/>
      <c r="G15398" s="117"/>
      <c r="I15398" s="81"/>
      <c r="L15398" s="117"/>
      <c r="P15398" s="81"/>
    </row>
    <row r="15399" spans="6:16">
      <c r="F15399" s="76"/>
      <c r="G15399" s="117"/>
      <c r="I15399" s="81"/>
      <c r="L15399" s="117"/>
      <c r="P15399" s="81"/>
    </row>
    <row r="15400" spans="6:16">
      <c r="F15400" s="76"/>
      <c r="G15400" s="117"/>
      <c r="I15400" s="81"/>
      <c r="L15400" s="117"/>
      <c r="P15400" s="81"/>
    </row>
    <row r="15401" spans="6:16">
      <c r="F15401" s="76"/>
      <c r="G15401" s="117"/>
      <c r="I15401" s="81"/>
      <c r="L15401" s="117"/>
      <c r="P15401" s="81"/>
    </row>
    <row r="15402" spans="6:16">
      <c r="F15402" s="76"/>
      <c r="G15402" s="117"/>
      <c r="I15402" s="81"/>
      <c r="L15402" s="117"/>
      <c r="P15402" s="81"/>
    </row>
    <row r="15403" spans="6:16">
      <c r="F15403" s="76"/>
      <c r="G15403" s="117"/>
      <c r="I15403" s="81"/>
      <c r="L15403" s="117"/>
      <c r="P15403" s="81"/>
    </row>
    <row r="15404" spans="6:16">
      <c r="F15404" s="76"/>
      <c r="G15404" s="117"/>
      <c r="I15404" s="81"/>
      <c r="L15404" s="117"/>
      <c r="P15404" s="81"/>
    </row>
    <row r="15405" spans="6:16">
      <c r="F15405" s="76"/>
      <c r="G15405" s="117"/>
      <c r="I15405" s="81"/>
      <c r="L15405" s="117"/>
      <c r="P15405" s="81"/>
    </row>
    <row r="15406" spans="6:16">
      <c r="F15406" s="76"/>
      <c r="G15406" s="117"/>
      <c r="I15406" s="81"/>
      <c r="L15406" s="117"/>
      <c r="P15406" s="81"/>
    </row>
    <row r="15407" spans="6:16">
      <c r="F15407" s="76"/>
      <c r="G15407" s="117"/>
      <c r="I15407" s="81"/>
      <c r="L15407" s="117"/>
      <c r="P15407" s="81"/>
    </row>
    <row r="15408" spans="6:16">
      <c r="F15408" s="76"/>
      <c r="G15408" s="117"/>
      <c r="I15408" s="81"/>
      <c r="L15408" s="117"/>
      <c r="P15408" s="81"/>
    </row>
    <row r="15409" spans="6:16">
      <c r="F15409" s="76"/>
      <c r="G15409" s="117"/>
      <c r="I15409" s="81"/>
      <c r="L15409" s="117"/>
      <c r="P15409" s="81"/>
    </row>
    <row r="15410" spans="6:16">
      <c r="F15410" s="76"/>
      <c r="G15410" s="117"/>
      <c r="I15410" s="81"/>
      <c r="L15410" s="117"/>
      <c r="P15410" s="81"/>
    </row>
    <row r="15411" spans="6:16">
      <c r="F15411" s="76"/>
      <c r="G15411" s="117"/>
      <c r="I15411" s="81"/>
      <c r="L15411" s="117"/>
      <c r="P15411" s="81"/>
    </row>
    <row r="15412" spans="6:16">
      <c r="F15412" s="76"/>
      <c r="G15412" s="117"/>
      <c r="I15412" s="81"/>
      <c r="L15412" s="117"/>
      <c r="P15412" s="81"/>
    </row>
    <row r="15413" spans="6:16">
      <c r="F15413" s="76"/>
      <c r="G15413" s="117"/>
      <c r="I15413" s="81"/>
      <c r="L15413" s="117"/>
      <c r="P15413" s="81"/>
    </row>
    <row r="15414" spans="6:16">
      <c r="F15414" s="76"/>
      <c r="G15414" s="117"/>
      <c r="I15414" s="81"/>
      <c r="L15414" s="117"/>
      <c r="P15414" s="81"/>
    </row>
    <row r="15415" spans="6:16">
      <c r="F15415" s="76"/>
      <c r="G15415" s="117"/>
      <c r="I15415" s="81"/>
      <c r="L15415" s="117"/>
      <c r="P15415" s="81"/>
    </row>
    <row r="15416" spans="6:16">
      <c r="F15416" s="76"/>
      <c r="G15416" s="117"/>
      <c r="I15416" s="81"/>
      <c r="L15416" s="117"/>
      <c r="P15416" s="81"/>
    </row>
    <row r="15417" spans="6:16">
      <c r="F15417" s="76"/>
      <c r="G15417" s="117"/>
      <c r="I15417" s="81"/>
      <c r="L15417" s="117"/>
      <c r="P15417" s="81"/>
    </row>
    <row r="15418" spans="6:16">
      <c r="F15418" s="76"/>
      <c r="G15418" s="117"/>
      <c r="I15418" s="81"/>
      <c r="L15418" s="117"/>
      <c r="P15418" s="81"/>
    </row>
    <row r="15419" spans="6:16">
      <c r="F15419" s="76"/>
      <c r="G15419" s="117"/>
      <c r="I15419" s="81"/>
      <c r="L15419" s="117"/>
      <c r="P15419" s="81"/>
    </row>
    <row r="15420" spans="6:16">
      <c r="F15420" s="76"/>
      <c r="G15420" s="117"/>
      <c r="I15420" s="81"/>
      <c r="L15420" s="117"/>
      <c r="P15420" s="81"/>
    </row>
    <row r="15421" spans="6:16">
      <c r="F15421" s="76"/>
      <c r="G15421" s="117"/>
      <c r="I15421" s="81"/>
      <c r="L15421" s="117"/>
      <c r="P15421" s="81"/>
    </row>
    <row r="15422" spans="6:16">
      <c r="F15422" s="76"/>
      <c r="G15422" s="117"/>
      <c r="I15422" s="81"/>
      <c r="L15422" s="117"/>
      <c r="P15422" s="81"/>
    </row>
    <row r="15423" spans="6:16">
      <c r="F15423" s="76"/>
      <c r="G15423" s="117"/>
      <c r="I15423" s="81"/>
      <c r="L15423" s="117"/>
      <c r="P15423" s="81"/>
    </row>
    <row r="15424" spans="6:16">
      <c r="F15424" s="76"/>
      <c r="G15424" s="117"/>
      <c r="I15424" s="81"/>
      <c r="L15424" s="117"/>
      <c r="P15424" s="81"/>
    </row>
    <row r="15425" spans="6:16">
      <c r="F15425" s="76"/>
      <c r="G15425" s="117"/>
      <c r="I15425" s="81"/>
      <c r="L15425" s="117"/>
      <c r="P15425" s="81"/>
    </row>
    <row r="15426" spans="6:16">
      <c r="F15426" s="76"/>
      <c r="G15426" s="117"/>
      <c r="I15426" s="81"/>
      <c r="L15426" s="117"/>
      <c r="P15426" s="81"/>
    </row>
    <row r="15427" spans="6:16">
      <c r="F15427" s="76"/>
      <c r="G15427" s="117"/>
      <c r="I15427" s="81"/>
      <c r="L15427" s="117"/>
      <c r="P15427" s="81"/>
    </row>
    <row r="15428" spans="6:16">
      <c r="F15428" s="76"/>
      <c r="G15428" s="117"/>
      <c r="I15428" s="81"/>
      <c r="L15428" s="117"/>
      <c r="P15428" s="81"/>
    </row>
    <row r="15429" spans="6:16">
      <c r="F15429" s="76"/>
      <c r="G15429" s="117"/>
      <c r="I15429" s="81"/>
      <c r="L15429" s="117"/>
      <c r="P15429" s="81"/>
    </row>
    <row r="15430" spans="6:16">
      <c r="F15430" s="76"/>
      <c r="G15430" s="117"/>
      <c r="I15430" s="81"/>
      <c r="L15430" s="117"/>
      <c r="P15430" s="81"/>
    </row>
    <row r="15431" spans="6:16">
      <c r="F15431" s="76"/>
      <c r="G15431" s="117"/>
      <c r="I15431" s="81"/>
      <c r="L15431" s="117"/>
      <c r="P15431" s="81"/>
    </row>
    <row r="15432" spans="6:16">
      <c r="F15432" s="76"/>
      <c r="G15432" s="117"/>
      <c r="I15432" s="81"/>
      <c r="L15432" s="117"/>
      <c r="P15432" s="81"/>
    </row>
    <row r="15433" spans="6:16">
      <c r="F15433" s="76"/>
      <c r="G15433" s="117"/>
      <c r="I15433" s="81"/>
      <c r="L15433" s="117"/>
      <c r="P15433" s="81"/>
    </row>
    <row r="15434" spans="6:16">
      <c r="F15434" s="76"/>
      <c r="G15434" s="117"/>
      <c r="I15434" s="81"/>
      <c r="L15434" s="117"/>
      <c r="P15434" s="81"/>
    </row>
    <row r="15435" spans="6:16">
      <c r="F15435" s="76"/>
      <c r="G15435" s="117"/>
      <c r="I15435" s="81"/>
      <c r="L15435" s="117"/>
      <c r="P15435" s="81"/>
    </row>
    <row r="15436" spans="6:16">
      <c r="F15436" s="76"/>
      <c r="G15436" s="117"/>
      <c r="I15436" s="81"/>
      <c r="L15436" s="117"/>
      <c r="P15436" s="81"/>
    </row>
    <row r="15437" spans="6:16">
      <c r="F15437" s="76"/>
      <c r="G15437" s="117"/>
      <c r="I15437" s="81"/>
      <c r="L15437" s="117"/>
      <c r="P15437" s="81"/>
    </row>
    <row r="15438" spans="6:16">
      <c r="F15438" s="76"/>
      <c r="G15438" s="117"/>
      <c r="I15438" s="81"/>
      <c r="L15438" s="117"/>
      <c r="P15438" s="81"/>
    </row>
    <row r="15439" spans="6:16">
      <c r="F15439" s="76"/>
      <c r="G15439" s="117"/>
      <c r="I15439" s="81"/>
      <c r="L15439" s="117"/>
      <c r="P15439" s="81"/>
    </row>
    <row r="15440" spans="6:16">
      <c r="F15440" s="76"/>
      <c r="G15440" s="117"/>
      <c r="I15440" s="81"/>
      <c r="L15440" s="117"/>
      <c r="P15440" s="81"/>
    </row>
    <row r="15441" spans="6:16">
      <c r="F15441" s="76"/>
      <c r="G15441" s="117"/>
      <c r="I15441" s="81"/>
      <c r="L15441" s="117"/>
      <c r="P15441" s="81"/>
    </row>
    <row r="15442" spans="6:16">
      <c r="F15442" s="76"/>
      <c r="G15442" s="117"/>
      <c r="I15442" s="81"/>
      <c r="L15442" s="117"/>
      <c r="P15442" s="81"/>
    </row>
    <row r="15443" spans="6:16">
      <c r="F15443" s="76"/>
      <c r="G15443" s="117"/>
      <c r="I15443" s="81"/>
      <c r="L15443" s="117"/>
      <c r="P15443" s="81"/>
    </row>
    <row r="15444" spans="6:16">
      <c r="F15444" s="76"/>
      <c r="G15444" s="117"/>
      <c r="I15444" s="81"/>
      <c r="L15444" s="117"/>
      <c r="P15444" s="81"/>
    </row>
    <row r="15445" spans="6:16">
      <c r="F15445" s="76"/>
      <c r="G15445" s="117"/>
      <c r="I15445" s="81"/>
      <c r="L15445" s="117"/>
      <c r="P15445" s="81"/>
    </row>
    <row r="15446" spans="6:16">
      <c r="F15446" s="76"/>
      <c r="G15446" s="117"/>
      <c r="I15446" s="81"/>
      <c r="L15446" s="117"/>
      <c r="P15446" s="81"/>
    </row>
    <row r="15447" spans="6:16">
      <c r="F15447" s="76"/>
      <c r="G15447" s="117"/>
      <c r="I15447" s="81"/>
      <c r="L15447" s="117"/>
      <c r="P15447" s="81"/>
    </row>
    <row r="15448" spans="6:16">
      <c r="F15448" s="76"/>
      <c r="G15448" s="117"/>
      <c r="I15448" s="81"/>
      <c r="L15448" s="117"/>
      <c r="P15448" s="81"/>
    </row>
    <row r="15449" spans="6:16">
      <c r="F15449" s="76"/>
      <c r="G15449" s="117"/>
      <c r="I15449" s="81"/>
      <c r="L15449" s="117"/>
      <c r="P15449" s="81"/>
    </row>
    <row r="15450" spans="6:16">
      <c r="F15450" s="76"/>
      <c r="G15450" s="117"/>
      <c r="I15450" s="81"/>
      <c r="L15450" s="117"/>
      <c r="P15450" s="81"/>
    </row>
    <row r="15451" spans="6:16">
      <c r="F15451" s="76"/>
      <c r="G15451" s="117"/>
      <c r="I15451" s="81"/>
      <c r="L15451" s="117"/>
      <c r="P15451" s="81"/>
    </row>
    <row r="15452" spans="6:16">
      <c r="F15452" s="76"/>
      <c r="G15452" s="117"/>
      <c r="I15452" s="81"/>
      <c r="L15452" s="117"/>
      <c r="P15452" s="81"/>
    </row>
    <row r="15453" spans="6:16">
      <c r="F15453" s="76"/>
      <c r="G15453" s="117"/>
      <c r="I15453" s="81"/>
      <c r="L15453" s="117"/>
      <c r="P15453" s="81"/>
    </row>
    <row r="15454" spans="6:16">
      <c r="F15454" s="76"/>
      <c r="G15454" s="117"/>
      <c r="I15454" s="81"/>
      <c r="L15454" s="117"/>
      <c r="P15454" s="81"/>
    </row>
    <row r="15455" spans="6:16">
      <c r="F15455" s="76"/>
      <c r="G15455" s="117"/>
      <c r="I15455" s="81"/>
      <c r="L15455" s="117"/>
      <c r="P15455" s="81"/>
    </row>
    <row r="15456" spans="6:16">
      <c r="F15456" s="76"/>
      <c r="G15456" s="117"/>
      <c r="I15456" s="81"/>
      <c r="L15456" s="117"/>
      <c r="P15456" s="81"/>
    </row>
    <row r="15457" spans="6:16">
      <c r="F15457" s="76"/>
      <c r="G15457" s="117"/>
      <c r="I15457" s="81"/>
      <c r="L15457" s="117"/>
      <c r="P15457" s="81"/>
    </row>
    <row r="15458" spans="6:16">
      <c r="F15458" s="76"/>
      <c r="G15458" s="117"/>
      <c r="I15458" s="81"/>
      <c r="L15458" s="117"/>
      <c r="P15458" s="81"/>
    </row>
    <row r="15459" spans="6:16">
      <c r="F15459" s="76"/>
      <c r="G15459" s="117"/>
      <c r="I15459" s="81"/>
      <c r="L15459" s="117"/>
      <c r="P15459" s="81"/>
    </row>
    <row r="15460" spans="6:16">
      <c r="F15460" s="76"/>
      <c r="G15460" s="117"/>
      <c r="I15460" s="81"/>
      <c r="L15460" s="117"/>
      <c r="P15460" s="81"/>
    </row>
    <row r="15461" spans="6:16">
      <c r="F15461" s="76"/>
      <c r="G15461" s="117"/>
      <c r="I15461" s="81"/>
      <c r="L15461" s="117"/>
      <c r="P15461" s="81"/>
    </row>
    <row r="15462" spans="6:16">
      <c r="F15462" s="76"/>
      <c r="G15462" s="117"/>
      <c r="I15462" s="81"/>
      <c r="L15462" s="117"/>
      <c r="P15462" s="81"/>
    </row>
    <row r="15463" spans="6:16">
      <c r="F15463" s="76"/>
      <c r="G15463" s="117"/>
      <c r="I15463" s="81"/>
      <c r="L15463" s="117"/>
      <c r="P15463" s="81"/>
    </row>
    <row r="15464" spans="6:16">
      <c r="F15464" s="76"/>
      <c r="G15464" s="117"/>
      <c r="I15464" s="81"/>
      <c r="L15464" s="117"/>
      <c r="P15464" s="81"/>
    </row>
    <row r="15465" spans="6:16">
      <c r="F15465" s="76"/>
      <c r="G15465" s="117"/>
      <c r="I15465" s="81"/>
      <c r="L15465" s="117"/>
      <c r="P15465" s="81"/>
    </row>
    <row r="15466" spans="6:16">
      <c r="F15466" s="76"/>
      <c r="G15466" s="117"/>
      <c r="I15466" s="81"/>
      <c r="L15466" s="117"/>
      <c r="P15466" s="81"/>
    </row>
    <row r="15467" spans="6:16">
      <c r="F15467" s="76"/>
      <c r="G15467" s="117"/>
      <c r="I15467" s="81"/>
      <c r="L15467" s="117"/>
      <c r="P15467" s="81"/>
    </row>
    <row r="15468" spans="6:16">
      <c r="F15468" s="76"/>
      <c r="G15468" s="117"/>
      <c r="I15468" s="81"/>
      <c r="L15468" s="117"/>
      <c r="P15468" s="81"/>
    </row>
    <row r="15469" spans="6:16">
      <c r="F15469" s="76"/>
      <c r="G15469" s="117"/>
      <c r="I15469" s="81"/>
      <c r="L15469" s="117"/>
      <c r="P15469" s="81"/>
    </row>
    <row r="15470" spans="6:16">
      <c r="F15470" s="76"/>
      <c r="G15470" s="117"/>
      <c r="I15470" s="81"/>
      <c r="L15470" s="117"/>
      <c r="P15470" s="81"/>
    </row>
    <row r="15471" spans="6:16">
      <c r="F15471" s="76"/>
      <c r="G15471" s="117"/>
      <c r="I15471" s="81"/>
      <c r="L15471" s="117"/>
      <c r="P15471" s="81"/>
    </row>
    <row r="15472" spans="6:16">
      <c r="F15472" s="76"/>
      <c r="G15472" s="117"/>
      <c r="I15472" s="81"/>
      <c r="L15472" s="117"/>
      <c r="P15472" s="81"/>
    </row>
    <row r="15473" spans="6:16">
      <c r="F15473" s="76"/>
      <c r="G15473" s="117"/>
      <c r="I15473" s="81"/>
      <c r="L15473" s="117"/>
      <c r="P15473" s="81"/>
    </row>
    <row r="15474" spans="6:16">
      <c r="F15474" s="76"/>
      <c r="G15474" s="117"/>
      <c r="I15474" s="81"/>
      <c r="L15474" s="117"/>
      <c r="P15474" s="81"/>
    </row>
    <row r="15475" spans="6:16">
      <c r="F15475" s="76"/>
      <c r="G15475" s="117"/>
      <c r="I15475" s="81"/>
      <c r="L15475" s="117"/>
      <c r="P15475" s="81"/>
    </row>
    <row r="15476" spans="6:16">
      <c r="F15476" s="76"/>
      <c r="G15476" s="117"/>
      <c r="I15476" s="81"/>
      <c r="L15476" s="117"/>
      <c r="P15476" s="81"/>
    </row>
    <row r="15477" spans="6:16">
      <c r="F15477" s="76"/>
      <c r="G15477" s="117"/>
      <c r="I15477" s="81"/>
      <c r="L15477" s="117"/>
      <c r="P15477" s="81"/>
    </row>
    <row r="15478" spans="6:16">
      <c r="F15478" s="76"/>
      <c r="G15478" s="117"/>
      <c r="I15478" s="81"/>
      <c r="L15478" s="117"/>
      <c r="P15478" s="81"/>
    </row>
    <row r="15479" spans="6:16">
      <c r="F15479" s="76"/>
      <c r="G15479" s="117"/>
      <c r="I15479" s="81"/>
      <c r="L15479" s="117"/>
      <c r="P15479" s="81"/>
    </row>
    <row r="15480" spans="6:16">
      <c r="F15480" s="76"/>
      <c r="G15480" s="117"/>
      <c r="I15480" s="81"/>
      <c r="L15480" s="117"/>
      <c r="P15480" s="81"/>
    </row>
    <row r="15481" spans="6:16">
      <c r="F15481" s="76"/>
      <c r="G15481" s="117"/>
      <c r="I15481" s="81"/>
      <c r="L15481" s="117"/>
      <c r="P15481" s="81"/>
    </row>
    <row r="15482" spans="6:16">
      <c r="F15482" s="76"/>
      <c r="G15482" s="117"/>
      <c r="I15482" s="81"/>
      <c r="L15482" s="117"/>
      <c r="P15482" s="81"/>
    </row>
    <row r="15483" spans="6:16">
      <c r="F15483" s="76"/>
      <c r="G15483" s="117"/>
      <c r="I15483" s="81"/>
      <c r="L15483" s="117"/>
      <c r="P15483" s="81"/>
    </row>
    <row r="15484" spans="6:16">
      <c r="F15484" s="76"/>
      <c r="G15484" s="117"/>
      <c r="I15484" s="81"/>
      <c r="L15484" s="117"/>
      <c r="P15484" s="81"/>
    </row>
    <row r="15485" spans="6:16">
      <c r="F15485" s="76"/>
      <c r="G15485" s="117"/>
      <c r="I15485" s="81"/>
      <c r="L15485" s="117"/>
      <c r="P15485" s="81"/>
    </row>
    <row r="15486" spans="6:16">
      <c r="F15486" s="76"/>
      <c r="G15486" s="117"/>
      <c r="I15486" s="81"/>
      <c r="L15486" s="117"/>
      <c r="P15486" s="81"/>
    </row>
    <row r="15487" spans="6:16">
      <c r="F15487" s="76"/>
      <c r="G15487" s="117"/>
      <c r="I15487" s="81"/>
      <c r="L15487" s="117"/>
      <c r="P15487" s="81"/>
    </row>
    <row r="15488" spans="6:16">
      <c r="F15488" s="76"/>
      <c r="G15488" s="117"/>
      <c r="I15488" s="81"/>
      <c r="L15488" s="117"/>
      <c r="P15488" s="81"/>
    </row>
    <row r="15489" spans="6:16">
      <c r="F15489" s="76"/>
      <c r="G15489" s="117"/>
      <c r="I15489" s="81"/>
      <c r="L15489" s="117"/>
      <c r="P15489" s="81"/>
    </row>
    <row r="15490" spans="6:16">
      <c r="F15490" s="76"/>
      <c r="G15490" s="117"/>
      <c r="I15490" s="81"/>
      <c r="L15490" s="117"/>
      <c r="P15490" s="81"/>
    </row>
    <row r="15491" spans="6:16">
      <c r="F15491" s="76"/>
      <c r="G15491" s="117"/>
      <c r="I15491" s="81"/>
      <c r="L15491" s="117"/>
      <c r="P15491" s="81"/>
    </row>
    <row r="15492" spans="6:16">
      <c r="F15492" s="76"/>
      <c r="G15492" s="117"/>
      <c r="I15492" s="81"/>
      <c r="L15492" s="117"/>
      <c r="P15492" s="81"/>
    </row>
    <row r="15493" spans="6:16">
      <c r="F15493" s="76"/>
      <c r="G15493" s="117"/>
      <c r="I15493" s="81"/>
      <c r="L15493" s="117"/>
      <c r="P15493" s="81"/>
    </row>
    <row r="15494" spans="6:16">
      <c r="F15494" s="76"/>
      <c r="G15494" s="117"/>
      <c r="I15494" s="81"/>
      <c r="L15494" s="117"/>
      <c r="P15494" s="81"/>
    </row>
    <row r="15495" spans="6:16">
      <c r="F15495" s="76"/>
      <c r="G15495" s="117"/>
      <c r="I15495" s="81"/>
      <c r="L15495" s="117"/>
      <c r="P15495" s="81"/>
    </row>
    <row r="15496" spans="6:16">
      <c r="F15496" s="76"/>
      <c r="G15496" s="117"/>
      <c r="I15496" s="81"/>
      <c r="L15496" s="117"/>
      <c r="P15496" s="81"/>
    </row>
    <row r="15497" spans="6:16">
      <c r="F15497" s="76"/>
      <c r="G15497" s="117"/>
      <c r="I15497" s="81"/>
      <c r="L15497" s="117"/>
      <c r="P15497" s="81"/>
    </row>
    <row r="15498" spans="6:16">
      <c r="F15498" s="76"/>
      <c r="G15498" s="117"/>
      <c r="I15498" s="81"/>
      <c r="L15498" s="117"/>
      <c r="P15498" s="81"/>
    </row>
    <row r="15499" spans="6:16">
      <c r="F15499" s="76"/>
      <c r="G15499" s="117"/>
      <c r="I15499" s="81"/>
      <c r="L15499" s="117"/>
      <c r="P15499" s="81"/>
    </row>
    <row r="15500" spans="6:16">
      <c r="F15500" s="76"/>
      <c r="G15500" s="117"/>
      <c r="I15500" s="81"/>
      <c r="L15500" s="117"/>
      <c r="P15500" s="81"/>
    </row>
    <row r="15501" spans="6:16">
      <c r="F15501" s="76"/>
      <c r="G15501" s="117"/>
      <c r="I15501" s="81"/>
      <c r="L15501" s="117"/>
      <c r="P15501" s="81"/>
    </row>
    <row r="15502" spans="6:16">
      <c r="F15502" s="76"/>
      <c r="G15502" s="117"/>
      <c r="I15502" s="81"/>
      <c r="L15502" s="117"/>
      <c r="P15502" s="81"/>
    </row>
    <row r="15503" spans="6:16">
      <c r="F15503" s="76"/>
      <c r="G15503" s="117"/>
      <c r="I15503" s="81"/>
      <c r="L15503" s="117"/>
      <c r="P15503" s="81"/>
    </row>
    <row r="15504" spans="6:16">
      <c r="F15504" s="76"/>
      <c r="G15504" s="117"/>
      <c r="I15504" s="81"/>
      <c r="L15504" s="117"/>
      <c r="P15504" s="81"/>
    </row>
    <row r="15505" spans="6:16">
      <c r="F15505" s="76"/>
      <c r="G15505" s="117"/>
      <c r="I15505" s="81"/>
      <c r="L15505" s="117"/>
      <c r="P15505" s="81"/>
    </row>
    <row r="15506" spans="6:16">
      <c r="F15506" s="76"/>
      <c r="G15506" s="117"/>
      <c r="I15506" s="81"/>
      <c r="L15506" s="117"/>
      <c r="P15506" s="81"/>
    </row>
    <row r="15507" spans="6:16">
      <c r="F15507" s="76"/>
      <c r="G15507" s="117"/>
      <c r="I15507" s="81"/>
      <c r="L15507" s="117"/>
      <c r="P15507" s="81"/>
    </row>
    <row r="15508" spans="6:16">
      <c r="F15508" s="76"/>
      <c r="G15508" s="117"/>
      <c r="I15508" s="81"/>
      <c r="L15508" s="117"/>
      <c r="P15508" s="81"/>
    </row>
    <row r="15509" spans="6:16">
      <c r="F15509" s="76"/>
      <c r="G15509" s="117"/>
      <c r="I15509" s="81"/>
      <c r="L15509" s="117"/>
      <c r="P15509" s="81"/>
    </row>
    <row r="15510" spans="6:16">
      <c r="F15510" s="76"/>
      <c r="G15510" s="117"/>
      <c r="I15510" s="81"/>
      <c r="L15510" s="117"/>
      <c r="P15510" s="81"/>
    </row>
    <row r="15511" spans="6:16">
      <c r="F15511" s="76"/>
      <c r="G15511" s="117"/>
      <c r="I15511" s="81"/>
      <c r="L15511" s="117"/>
      <c r="P15511" s="81"/>
    </row>
    <row r="15512" spans="6:16">
      <c r="F15512" s="76"/>
      <c r="G15512" s="117"/>
      <c r="I15512" s="81"/>
      <c r="L15512" s="117"/>
      <c r="P15512" s="81"/>
    </row>
    <row r="15513" spans="6:16">
      <c r="F15513" s="76"/>
      <c r="G15513" s="117"/>
      <c r="I15513" s="81"/>
      <c r="L15513" s="117"/>
      <c r="P15513" s="81"/>
    </row>
    <row r="15514" spans="6:16">
      <c r="F15514" s="76"/>
      <c r="G15514" s="117"/>
      <c r="I15514" s="81"/>
      <c r="L15514" s="117"/>
      <c r="P15514" s="81"/>
    </row>
    <row r="15515" spans="6:16">
      <c r="F15515" s="76"/>
      <c r="G15515" s="117"/>
      <c r="I15515" s="81"/>
      <c r="L15515" s="117"/>
      <c r="P15515" s="81"/>
    </row>
    <row r="15516" spans="6:16">
      <c r="F15516" s="76"/>
      <c r="G15516" s="117"/>
      <c r="I15516" s="81"/>
      <c r="L15516" s="117"/>
      <c r="P15516" s="81"/>
    </row>
    <row r="15517" spans="6:16">
      <c r="F15517" s="76"/>
      <c r="G15517" s="117"/>
      <c r="I15517" s="81"/>
      <c r="L15517" s="117"/>
      <c r="P15517" s="81"/>
    </row>
    <row r="15518" spans="6:16">
      <c r="F15518" s="76"/>
      <c r="G15518" s="117"/>
      <c r="I15518" s="81"/>
      <c r="L15518" s="117"/>
      <c r="P15518" s="81"/>
    </row>
    <row r="15519" spans="6:16">
      <c r="F15519" s="76"/>
      <c r="G15519" s="117"/>
      <c r="I15519" s="81"/>
      <c r="L15519" s="117"/>
      <c r="P15519" s="81"/>
    </row>
    <row r="15520" spans="6:16">
      <c r="F15520" s="76"/>
      <c r="G15520" s="117"/>
      <c r="I15520" s="81"/>
      <c r="L15520" s="117"/>
      <c r="P15520" s="81"/>
    </row>
    <row r="15521" spans="6:16">
      <c r="F15521" s="76"/>
      <c r="G15521" s="117"/>
      <c r="I15521" s="81"/>
      <c r="L15521" s="117"/>
      <c r="P15521" s="81"/>
    </row>
    <row r="15522" spans="6:16">
      <c r="F15522" s="76"/>
      <c r="G15522" s="117"/>
      <c r="I15522" s="81"/>
      <c r="L15522" s="117"/>
      <c r="P15522" s="81"/>
    </row>
    <row r="15523" spans="6:16">
      <c r="F15523" s="76"/>
      <c r="G15523" s="117"/>
      <c r="I15523" s="81"/>
      <c r="L15523" s="117"/>
      <c r="P15523" s="81"/>
    </row>
    <row r="15524" spans="6:16">
      <c r="F15524" s="76"/>
      <c r="G15524" s="117"/>
      <c r="I15524" s="81"/>
      <c r="L15524" s="117"/>
      <c r="P15524" s="81"/>
    </row>
    <row r="15525" spans="6:16">
      <c r="F15525" s="76"/>
      <c r="G15525" s="117"/>
      <c r="I15525" s="81"/>
      <c r="L15525" s="117"/>
      <c r="P15525" s="81"/>
    </row>
    <row r="15526" spans="6:16">
      <c r="F15526" s="76"/>
      <c r="G15526" s="117"/>
      <c r="I15526" s="81"/>
      <c r="L15526" s="117"/>
      <c r="P15526" s="81"/>
    </row>
    <row r="15527" spans="6:16">
      <c r="F15527" s="76"/>
      <c r="G15527" s="117"/>
      <c r="I15527" s="81"/>
      <c r="L15527" s="117"/>
      <c r="P15527" s="81"/>
    </row>
    <row r="15528" spans="6:16">
      <c r="F15528" s="76"/>
      <c r="G15528" s="117"/>
      <c r="I15528" s="81"/>
      <c r="L15528" s="117"/>
      <c r="P15528" s="81"/>
    </row>
    <row r="15529" spans="6:16">
      <c r="F15529" s="76"/>
      <c r="G15529" s="117"/>
      <c r="I15529" s="81"/>
      <c r="L15529" s="117"/>
      <c r="P15529" s="81"/>
    </row>
    <row r="15530" spans="6:16">
      <c r="F15530" s="76"/>
      <c r="G15530" s="117"/>
      <c r="I15530" s="81"/>
      <c r="L15530" s="117"/>
      <c r="P15530" s="81"/>
    </row>
    <row r="15531" spans="6:16">
      <c r="F15531" s="76"/>
      <c r="G15531" s="117"/>
      <c r="I15531" s="81"/>
      <c r="L15531" s="117"/>
      <c r="P15531" s="81"/>
    </row>
    <row r="15532" spans="6:16">
      <c r="F15532" s="76"/>
      <c r="G15532" s="117"/>
      <c r="I15532" s="81"/>
      <c r="L15532" s="117"/>
      <c r="P15532" s="81"/>
    </row>
    <row r="15533" spans="6:16">
      <c r="F15533" s="76"/>
      <c r="G15533" s="117"/>
      <c r="I15533" s="81"/>
      <c r="L15533" s="117"/>
      <c r="P15533" s="81"/>
    </row>
    <row r="15534" spans="6:16">
      <c r="F15534" s="76"/>
      <c r="G15534" s="117"/>
      <c r="I15534" s="81"/>
      <c r="L15534" s="117"/>
      <c r="P15534" s="81"/>
    </row>
    <row r="15535" spans="6:16">
      <c r="F15535" s="76"/>
      <c r="G15535" s="117"/>
      <c r="I15535" s="81"/>
      <c r="L15535" s="117"/>
      <c r="P15535" s="81"/>
    </row>
    <row r="15536" spans="6:16">
      <c r="F15536" s="76"/>
      <c r="G15536" s="117"/>
      <c r="I15536" s="81"/>
      <c r="L15536" s="117"/>
      <c r="P15536" s="81"/>
    </row>
    <row r="15537" spans="6:16">
      <c r="F15537" s="76"/>
      <c r="G15537" s="117"/>
      <c r="I15537" s="81"/>
      <c r="L15537" s="117"/>
      <c r="P15537" s="81"/>
    </row>
    <row r="15538" spans="6:16">
      <c r="F15538" s="76"/>
      <c r="G15538" s="117"/>
      <c r="I15538" s="81"/>
      <c r="L15538" s="117"/>
      <c r="P15538" s="81"/>
    </row>
    <row r="15539" spans="6:16">
      <c r="F15539" s="76"/>
      <c r="G15539" s="117"/>
      <c r="I15539" s="81"/>
      <c r="L15539" s="117"/>
      <c r="P15539" s="81"/>
    </row>
    <row r="15540" spans="6:16">
      <c r="F15540" s="76"/>
      <c r="G15540" s="117"/>
      <c r="I15540" s="81"/>
      <c r="L15540" s="117"/>
      <c r="P15540" s="81"/>
    </row>
    <row r="15541" spans="6:16">
      <c r="F15541" s="76"/>
      <c r="G15541" s="117"/>
      <c r="I15541" s="81"/>
      <c r="L15541" s="117"/>
      <c r="P15541" s="81"/>
    </row>
    <row r="15542" spans="6:16">
      <c r="F15542" s="76"/>
      <c r="G15542" s="117"/>
      <c r="I15542" s="81"/>
      <c r="L15542" s="117"/>
      <c r="P15542" s="81"/>
    </row>
    <row r="15543" spans="6:16">
      <c r="F15543" s="76"/>
      <c r="G15543" s="117"/>
      <c r="I15543" s="81"/>
      <c r="L15543" s="117"/>
      <c r="P15543" s="81"/>
    </row>
    <row r="15544" spans="6:16">
      <c r="F15544" s="76"/>
      <c r="G15544" s="117"/>
      <c r="I15544" s="81"/>
      <c r="L15544" s="117"/>
      <c r="P15544" s="81"/>
    </row>
    <row r="15545" spans="6:16">
      <c r="F15545" s="76"/>
      <c r="G15545" s="117"/>
      <c r="I15545" s="81"/>
      <c r="L15545" s="117"/>
      <c r="P15545" s="81"/>
    </row>
    <row r="15546" spans="6:16">
      <c r="F15546" s="76"/>
      <c r="G15546" s="117"/>
      <c r="I15546" s="81"/>
      <c r="L15546" s="117"/>
      <c r="P15546" s="81"/>
    </row>
    <row r="15547" spans="6:16">
      <c r="F15547" s="76"/>
      <c r="G15547" s="117"/>
      <c r="I15547" s="81"/>
      <c r="L15547" s="117"/>
      <c r="P15547" s="81"/>
    </row>
    <row r="15548" spans="6:16">
      <c r="F15548" s="76"/>
      <c r="G15548" s="117"/>
      <c r="I15548" s="81"/>
      <c r="L15548" s="117"/>
      <c r="P15548" s="81"/>
    </row>
    <row r="15549" spans="6:16">
      <c r="F15549" s="76"/>
      <c r="G15549" s="117"/>
      <c r="I15549" s="81"/>
      <c r="L15549" s="117"/>
      <c r="P15549" s="81"/>
    </row>
    <row r="15550" spans="6:16">
      <c r="F15550" s="76"/>
      <c r="G15550" s="117"/>
      <c r="I15550" s="81"/>
      <c r="L15550" s="117"/>
      <c r="P15550" s="81"/>
    </row>
    <row r="15551" spans="6:16">
      <c r="F15551" s="76"/>
      <c r="G15551" s="117"/>
      <c r="I15551" s="81"/>
      <c r="L15551" s="117"/>
      <c r="P15551" s="81"/>
    </row>
    <row r="15552" spans="6:16">
      <c r="F15552" s="76"/>
      <c r="G15552" s="117"/>
      <c r="I15552" s="81"/>
      <c r="L15552" s="117"/>
      <c r="P15552" s="81"/>
    </row>
    <row r="15553" spans="6:16">
      <c r="F15553" s="76"/>
      <c r="G15553" s="117"/>
      <c r="I15553" s="81"/>
      <c r="L15553" s="117"/>
      <c r="P15553" s="81"/>
    </row>
    <row r="15554" spans="6:16">
      <c r="F15554" s="76"/>
      <c r="G15554" s="117"/>
      <c r="I15554" s="81"/>
      <c r="L15554" s="117"/>
      <c r="P15554" s="81"/>
    </row>
    <row r="15555" spans="6:16">
      <c r="F15555" s="76"/>
      <c r="G15555" s="117"/>
      <c r="I15555" s="81"/>
      <c r="L15555" s="117"/>
      <c r="P15555" s="81"/>
    </row>
    <row r="15556" spans="6:16">
      <c r="F15556" s="76"/>
      <c r="G15556" s="117"/>
      <c r="I15556" s="81"/>
      <c r="L15556" s="117"/>
      <c r="P15556" s="81"/>
    </row>
    <row r="15557" spans="6:16">
      <c r="F15557" s="76"/>
      <c r="G15557" s="117"/>
      <c r="I15557" s="81"/>
      <c r="L15557" s="117"/>
      <c r="P15557" s="81"/>
    </row>
    <row r="15558" spans="6:16">
      <c r="F15558" s="76"/>
      <c r="G15558" s="117"/>
      <c r="I15558" s="81"/>
      <c r="L15558" s="117"/>
      <c r="P15558" s="81"/>
    </row>
    <row r="15559" spans="6:16">
      <c r="F15559" s="76"/>
      <c r="G15559" s="117"/>
      <c r="I15559" s="81"/>
      <c r="L15559" s="117"/>
      <c r="P15559" s="81"/>
    </row>
    <row r="15560" spans="6:16">
      <c r="F15560" s="76"/>
      <c r="G15560" s="117"/>
      <c r="I15560" s="81"/>
      <c r="L15560" s="117"/>
      <c r="P15560" s="81"/>
    </row>
    <row r="15561" spans="6:16">
      <c r="F15561" s="76"/>
      <c r="G15561" s="117"/>
      <c r="I15561" s="81"/>
      <c r="L15561" s="117"/>
      <c r="P15561" s="81"/>
    </row>
    <row r="15562" spans="6:16">
      <c r="F15562" s="76"/>
      <c r="G15562" s="117"/>
      <c r="I15562" s="81"/>
      <c r="L15562" s="117"/>
      <c r="P15562" s="81"/>
    </row>
    <row r="15563" spans="6:16">
      <c r="F15563" s="76"/>
      <c r="G15563" s="117"/>
      <c r="I15563" s="81"/>
      <c r="L15563" s="117"/>
      <c r="P15563" s="81"/>
    </row>
    <row r="15564" spans="6:16">
      <c r="F15564" s="76"/>
      <c r="G15564" s="117"/>
      <c r="I15564" s="81"/>
      <c r="L15564" s="117"/>
      <c r="P15564" s="81"/>
    </row>
    <row r="15565" spans="6:16">
      <c r="F15565" s="76"/>
      <c r="G15565" s="117"/>
      <c r="I15565" s="81"/>
      <c r="L15565" s="117"/>
      <c r="P15565" s="81"/>
    </row>
    <row r="15566" spans="6:16">
      <c r="F15566" s="76"/>
      <c r="G15566" s="117"/>
      <c r="I15566" s="81"/>
      <c r="L15566" s="117"/>
      <c r="P15566" s="81"/>
    </row>
    <row r="15567" spans="6:16">
      <c r="F15567" s="76"/>
      <c r="G15567" s="117"/>
      <c r="I15567" s="81"/>
      <c r="L15567" s="117"/>
      <c r="P15567" s="81"/>
    </row>
    <row r="15568" spans="6:16">
      <c r="F15568" s="76"/>
      <c r="G15568" s="117"/>
      <c r="I15568" s="81"/>
      <c r="L15568" s="117"/>
      <c r="P15568" s="81"/>
    </row>
    <row r="15569" spans="6:16">
      <c r="F15569" s="76"/>
      <c r="G15569" s="117"/>
      <c r="I15569" s="81"/>
      <c r="L15569" s="117"/>
      <c r="P15569" s="81"/>
    </row>
    <row r="15570" spans="6:16">
      <c r="F15570" s="76"/>
      <c r="G15570" s="117"/>
      <c r="I15570" s="81"/>
      <c r="L15570" s="117"/>
      <c r="P15570" s="81"/>
    </row>
    <row r="15571" spans="6:16">
      <c r="F15571" s="76"/>
      <c r="G15571" s="117"/>
      <c r="I15571" s="81"/>
      <c r="L15571" s="117"/>
      <c r="P15571" s="81"/>
    </row>
    <row r="15572" spans="6:16">
      <c r="F15572" s="76"/>
      <c r="G15572" s="117"/>
      <c r="I15572" s="81"/>
      <c r="L15572" s="117"/>
      <c r="P15572" s="81"/>
    </row>
    <row r="15573" spans="6:16">
      <c r="F15573" s="76"/>
      <c r="G15573" s="117"/>
      <c r="I15573" s="81"/>
      <c r="L15573" s="117"/>
      <c r="P15573" s="81"/>
    </row>
    <row r="15574" spans="6:16">
      <c r="F15574" s="76"/>
      <c r="G15574" s="117"/>
      <c r="I15574" s="81"/>
      <c r="L15574" s="117"/>
      <c r="P15574" s="81"/>
    </row>
    <row r="15575" spans="6:16">
      <c r="F15575" s="76"/>
      <c r="G15575" s="117"/>
      <c r="I15575" s="81"/>
      <c r="L15575" s="117"/>
      <c r="P15575" s="81"/>
    </row>
    <row r="15576" spans="6:16">
      <c r="F15576" s="76"/>
      <c r="G15576" s="117"/>
      <c r="I15576" s="81"/>
      <c r="L15576" s="117"/>
      <c r="P15576" s="81"/>
    </row>
    <row r="15577" spans="6:16">
      <c r="F15577" s="76"/>
      <c r="G15577" s="117"/>
      <c r="I15577" s="81"/>
      <c r="L15577" s="117"/>
      <c r="P15577" s="81"/>
    </row>
    <row r="15578" spans="6:16">
      <c r="F15578" s="76"/>
      <c r="G15578" s="117"/>
      <c r="I15578" s="81"/>
      <c r="L15578" s="117"/>
      <c r="P15578" s="81"/>
    </row>
    <row r="15579" spans="6:16">
      <c r="F15579" s="76"/>
      <c r="G15579" s="117"/>
      <c r="I15579" s="81"/>
      <c r="L15579" s="117"/>
      <c r="P15579" s="81"/>
    </row>
    <row r="15580" spans="6:16">
      <c r="F15580" s="76"/>
      <c r="G15580" s="117"/>
      <c r="I15580" s="81"/>
      <c r="L15580" s="117"/>
      <c r="P15580" s="81"/>
    </row>
    <row r="15581" spans="6:16">
      <c r="F15581" s="76"/>
      <c r="G15581" s="117"/>
      <c r="I15581" s="81"/>
      <c r="L15581" s="117"/>
      <c r="P15581" s="81"/>
    </row>
    <row r="15582" spans="6:16">
      <c r="F15582" s="76"/>
      <c r="G15582" s="117"/>
      <c r="I15582" s="81"/>
      <c r="L15582" s="117"/>
      <c r="P15582" s="81"/>
    </row>
    <row r="15583" spans="6:16">
      <c r="F15583" s="76"/>
      <c r="G15583" s="117"/>
      <c r="I15583" s="81"/>
      <c r="L15583" s="117"/>
      <c r="P15583" s="81"/>
    </row>
    <row r="15584" spans="6:16">
      <c r="F15584" s="76"/>
      <c r="G15584" s="117"/>
      <c r="I15584" s="81"/>
      <c r="L15584" s="117"/>
      <c r="P15584" s="81"/>
    </row>
    <row r="15585" spans="6:16">
      <c r="F15585" s="76"/>
      <c r="G15585" s="117"/>
      <c r="I15585" s="81"/>
      <c r="L15585" s="117"/>
      <c r="P15585" s="81"/>
    </row>
    <row r="15586" spans="6:16">
      <c r="F15586" s="76"/>
      <c r="G15586" s="117"/>
      <c r="I15586" s="81"/>
      <c r="L15586" s="117"/>
      <c r="P15586" s="81"/>
    </row>
    <row r="15587" spans="6:16">
      <c r="F15587" s="76"/>
      <c r="G15587" s="117"/>
      <c r="I15587" s="81"/>
      <c r="L15587" s="117"/>
      <c r="P15587" s="81"/>
    </row>
    <row r="15588" spans="6:16">
      <c r="F15588" s="76"/>
      <c r="G15588" s="117"/>
      <c r="I15588" s="81"/>
      <c r="L15588" s="117"/>
      <c r="P15588" s="81"/>
    </row>
    <row r="15589" spans="6:16">
      <c r="F15589" s="76"/>
      <c r="G15589" s="117"/>
      <c r="I15589" s="81"/>
      <c r="L15589" s="117"/>
      <c r="P15589" s="81"/>
    </row>
    <row r="15590" spans="6:16">
      <c r="F15590" s="76"/>
      <c r="G15590" s="117"/>
      <c r="I15590" s="81"/>
      <c r="L15590" s="117"/>
      <c r="P15590" s="81"/>
    </row>
    <row r="15591" spans="6:16">
      <c r="F15591" s="76"/>
      <c r="G15591" s="117"/>
      <c r="I15591" s="81"/>
      <c r="L15591" s="117"/>
      <c r="P15591" s="81"/>
    </row>
    <row r="15592" spans="6:16">
      <c r="F15592" s="76"/>
      <c r="G15592" s="117"/>
      <c r="I15592" s="81"/>
      <c r="L15592" s="117"/>
      <c r="P15592" s="81"/>
    </row>
    <row r="15593" spans="6:16">
      <c r="F15593" s="76"/>
      <c r="G15593" s="117"/>
      <c r="I15593" s="81"/>
      <c r="L15593" s="117"/>
      <c r="P15593" s="81"/>
    </row>
    <row r="15594" spans="6:16">
      <c r="F15594" s="76"/>
      <c r="G15594" s="117"/>
      <c r="I15594" s="81"/>
      <c r="L15594" s="117"/>
      <c r="P15594" s="81"/>
    </row>
    <row r="15595" spans="6:16">
      <c r="F15595" s="76"/>
      <c r="G15595" s="117"/>
      <c r="I15595" s="81"/>
      <c r="L15595" s="117"/>
      <c r="P15595" s="81"/>
    </row>
    <row r="15596" spans="6:16">
      <c r="F15596" s="76"/>
      <c r="G15596" s="117"/>
      <c r="I15596" s="81"/>
      <c r="L15596" s="117"/>
      <c r="P15596" s="81"/>
    </row>
    <row r="15597" spans="6:16">
      <c r="F15597" s="76"/>
      <c r="G15597" s="117"/>
      <c r="I15597" s="81"/>
      <c r="L15597" s="117"/>
      <c r="P15597" s="81"/>
    </row>
    <row r="15598" spans="6:16">
      <c r="F15598" s="76"/>
      <c r="G15598" s="117"/>
      <c r="I15598" s="81"/>
      <c r="L15598" s="117"/>
      <c r="P15598" s="81"/>
    </row>
    <row r="15599" spans="6:16">
      <c r="F15599" s="76"/>
      <c r="G15599" s="117"/>
      <c r="I15599" s="81"/>
      <c r="L15599" s="117"/>
      <c r="P15599" s="81"/>
    </row>
    <row r="15600" spans="6:16">
      <c r="F15600" s="76"/>
      <c r="G15600" s="117"/>
      <c r="I15600" s="81"/>
      <c r="L15600" s="117"/>
      <c r="P15600" s="81"/>
    </row>
    <row r="15601" spans="6:16">
      <c r="F15601" s="76"/>
      <c r="G15601" s="117"/>
      <c r="I15601" s="81"/>
      <c r="L15601" s="117"/>
      <c r="P15601" s="81"/>
    </row>
    <row r="15602" spans="6:16">
      <c r="F15602" s="76"/>
      <c r="G15602" s="117"/>
      <c r="I15602" s="81"/>
      <c r="L15602" s="117"/>
      <c r="P15602" s="81"/>
    </row>
    <row r="15603" spans="6:16">
      <c r="F15603" s="76"/>
      <c r="G15603" s="117"/>
      <c r="I15603" s="81"/>
      <c r="L15603" s="117"/>
      <c r="P15603" s="81"/>
    </row>
    <row r="15604" spans="6:16">
      <c r="F15604" s="76"/>
      <c r="G15604" s="117"/>
      <c r="I15604" s="81"/>
      <c r="L15604" s="117"/>
      <c r="P15604" s="81"/>
    </row>
    <row r="15605" spans="6:16">
      <c r="F15605" s="76"/>
      <c r="G15605" s="117"/>
      <c r="I15605" s="81"/>
      <c r="L15605" s="117"/>
      <c r="P15605" s="81"/>
    </row>
    <row r="15606" spans="6:16">
      <c r="F15606" s="76"/>
      <c r="G15606" s="117"/>
      <c r="I15606" s="81"/>
      <c r="L15606" s="117"/>
      <c r="P15606" s="81"/>
    </row>
    <row r="15607" spans="6:16">
      <c r="F15607" s="76"/>
      <c r="G15607" s="117"/>
      <c r="I15607" s="81"/>
      <c r="L15607" s="117"/>
      <c r="P15607" s="81"/>
    </row>
    <row r="15608" spans="6:16">
      <c r="F15608" s="76"/>
      <c r="G15608" s="117"/>
      <c r="I15608" s="81"/>
      <c r="L15608" s="117"/>
      <c r="P15608" s="81"/>
    </row>
    <row r="15609" spans="6:16">
      <c r="F15609" s="76"/>
      <c r="G15609" s="117"/>
      <c r="I15609" s="81"/>
      <c r="L15609" s="117"/>
      <c r="P15609" s="81"/>
    </row>
    <row r="15610" spans="6:16">
      <c r="F15610" s="76"/>
      <c r="G15610" s="117"/>
      <c r="I15610" s="81"/>
      <c r="L15610" s="117"/>
      <c r="P15610" s="81"/>
    </row>
    <row r="15611" spans="6:16">
      <c r="F15611" s="76"/>
      <c r="G15611" s="117"/>
      <c r="I15611" s="81"/>
      <c r="L15611" s="117"/>
      <c r="P15611" s="81"/>
    </row>
    <row r="15612" spans="6:16">
      <c r="F15612" s="76"/>
      <c r="G15612" s="117"/>
      <c r="I15612" s="81"/>
      <c r="L15612" s="117"/>
      <c r="P15612" s="81"/>
    </row>
    <row r="15613" spans="6:16">
      <c r="F15613" s="76"/>
      <c r="G15613" s="117"/>
      <c r="I15613" s="81"/>
      <c r="L15613" s="117"/>
      <c r="P15613" s="81"/>
    </row>
    <row r="15614" spans="6:16">
      <c r="F15614" s="76"/>
      <c r="G15614" s="117"/>
      <c r="I15614" s="81"/>
      <c r="L15614" s="117"/>
      <c r="P15614" s="81"/>
    </row>
    <row r="15615" spans="6:16">
      <c r="F15615" s="76"/>
      <c r="G15615" s="117"/>
      <c r="I15615" s="81"/>
      <c r="L15615" s="117"/>
      <c r="P15615" s="81"/>
    </row>
    <row r="15616" spans="6:16">
      <c r="F15616" s="76"/>
      <c r="G15616" s="117"/>
      <c r="I15616" s="81"/>
      <c r="L15616" s="117"/>
      <c r="P15616" s="81"/>
    </row>
    <row r="15617" spans="6:16">
      <c r="F15617" s="76"/>
      <c r="G15617" s="117"/>
      <c r="I15617" s="81"/>
      <c r="L15617" s="117"/>
      <c r="P15617" s="81"/>
    </row>
    <row r="15618" spans="6:16">
      <c r="F15618" s="76"/>
      <c r="G15618" s="117"/>
      <c r="I15618" s="81"/>
      <c r="L15618" s="117"/>
      <c r="P15618" s="81"/>
    </row>
    <row r="15619" spans="6:16">
      <c r="F15619" s="76"/>
      <c r="G15619" s="117"/>
      <c r="I15619" s="81"/>
      <c r="L15619" s="117"/>
      <c r="P15619" s="81"/>
    </row>
    <row r="15620" spans="6:16">
      <c r="F15620" s="76"/>
      <c r="G15620" s="117"/>
      <c r="I15620" s="81"/>
      <c r="L15620" s="117"/>
      <c r="P15620" s="81"/>
    </row>
    <row r="15621" spans="6:16">
      <c r="F15621" s="76"/>
      <c r="G15621" s="117"/>
      <c r="I15621" s="81"/>
      <c r="L15621" s="117"/>
      <c r="P15621" s="81"/>
    </row>
    <row r="15622" spans="6:16">
      <c r="F15622" s="76"/>
      <c r="G15622" s="117"/>
      <c r="I15622" s="81"/>
      <c r="L15622" s="117"/>
      <c r="P15622" s="81"/>
    </row>
    <row r="15623" spans="6:16">
      <c r="F15623" s="76"/>
      <c r="G15623" s="117"/>
      <c r="I15623" s="81"/>
      <c r="L15623" s="117"/>
      <c r="P15623" s="81"/>
    </row>
    <row r="15624" spans="6:16">
      <c r="F15624" s="76"/>
      <c r="G15624" s="117"/>
      <c r="I15624" s="81"/>
      <c r="L15624" s="117"/>
      <c r="P15624" s="81"/>
    </row>
    <row r="15625" spans="6:16">
      <c r="F15625" s="76"/>
      <c r="G15625" s="117"/>
      <c r="I15625" s="81"/>
      <c r="L15625" s="117"/>
      <c r="P15625" s="81"/>
    </row>
    <row r="15626" spans="6:16">
      <c r="F15626" s="76"/>
      <c r="G15626" s="117"/>
      <c r="I15626" s="81"/>
      <c r="L15626" s="117"/>
      <c r="P15626" s="81"/>
    </row>
    <row r="15627" spans="6:16">
      <c r="F15627" s="76"/>
      <c r="G15627" s="117"/>
      <c r="I15627" s="81"/>
      <c r="L15627" s="117"/>
      <c r="P15627" s="81"/>
    </row>
    <row r="15628" spans="6:16">
      <c r="F15628" s="76"/>
      <c r="G15628" s="117"/>
      <c r="I15628" s="81"/>
      <c r="L15628" s="117"/>
      <c r="P15628" s="81"/>
    </row>
    <row r="15629" spans="6:16">
      <c r="F15629" s="76"/>
      <c r="G15629" s="117"/>
      <c r="I15629" s="81"/>
      <c r="L15629" s="117"/>
      <c r="P15629" s="81"/>
    </row>
    <row r="15630" spans="6:16">
      <c r="F15630" s="76"/>
      <c r="G15630" s="117"/>
      <c r="I15630" s="81"/>
      <c r="L15630" s="117"/>
      <c r="P15630" s="81"/>
    </row>
    <row r="15631" spans="6:16">
      <c r="F15631" s="76"/>
      <c r="G15631" s="117"/>
      <c r="I15631" s="81"/>
      <c r="L15631" s="117"/>
      <c r="P15631" s="81"/>
    </row>
    <row r="15632" spans="6:16">
      <c r="F15632" s="76"/>
      <c r="G15632" s="117"/>
      <c r="I15632" s="81"/>
      <c r="L15632" s="117"/>
      <c r="P15632" s="81"/>
    </row>
    <row r="15633" spans="6:16">
      <c r="F15633" s="76"/>
      <c r="G15633" s="117"/>
      <c r="I15633" s="81"/>
      <c r="L15633" s="117"/>
      <c r="P15633" s="81"/>
    </row>
    <row r="15634" spans="6:16">
      <c r="F15634" s="76"/>
      <c r="G15634" s="117"/>
      <c r="I15634" s="81"/>
      <c r="L15634" s="117"/>
      <c r="P15634" s="81"/>
    </row>
    <row r="15635" spans="6:16">
      <c r="F15635" s="76"/>
      <c r="G15635" s="117"/>
      <c r="I15635" s="81"/>
      <c r="L15635" s="117"/>
      <c r="P15635" s="81"/>
    </row>
    <row r="15636" spans="6:16">
      <c r="F15636" s="76"/>
      <c r="G15636" s="117"/>
      <c r="I15636" s="81"/>
      <c r="L15636" s="117"/>
      <c r="P15636" s="81"/>
    </row>
    <row r="15637" spans="6:16">
      <c r="F15637" s="76"/>
      <c r="G15637" s="117"/>
      <c r="I15637" s="81"/>
      <c r="L15637" s="117"/>
      <c r="P15637" s="81"/>
    </row>
    <row r="15638" spans="6:16">
      <c r="F15638" s="76"/>
      <c r="G15638" s="117"/>
      <c r="I15638" s="81"/>
      <c r="L15638" s="117"/>
      <c r="P15638" s="81"/>
    </row>
    <row r="15639" spans="6:16">
      <c r="F15639" s="76"/>
      <c r="G15639" s="117"/>
      <c r="I15639" s="81"/>
      <c r="L15639" s="117"/>
      <c r="P15639" s="81"/>
    </row>
    <row r="15640" spans="6:16">
      <c r="F15640" s="76"/>
      <c r="G15640" s="117"/>
      <c r="I15640" s="81"/>
      <c r="L15640" s="117"/>
      <c r="P15640" s="81"/>
    </row>
    <row r="15641" spans="6:16">
      <c r="F15641" s="76"/>
      <c r="G15641" s="117"/>
      <c r="I15641" s="81"/>
      <c r="L15641" s="117"/>
      <c r="P15641" s="81"/>
    </row>
    <row r="15642" spans="6:16">
      <c r="F15642" s="76"/>
      <c r="G15642" s="117"/>
      <c r="I15642" s="81"/>
      <c r="L15642" s="117"/>
      <c r="P15642" s="81"/>
    </row>
    <row r="15643" spans="6:16">
      <c r="F15643" s="76"/>
      <c r="G15643" s="117"/>
      <c r="I15643" s="81"/>
      <c r="L15643" s="117"/>
      <c r="P15643" s="81"/>
    </row>
    <row r="15644" spans="6:16">
      <c r="F15644" s="76"/>
      <c r="G15644" s="117"/>
      <c r="I15644" s="81"/>
      <c r="L15644" s="117"/>
      <c r="P15644" s="81"/>
    </row>
    <row r="15645" spans="6:16">
      <c r="F15645" s="76"/>
      <c r="G15645" s="117"/>
      <c r="I15645" s="81"/>
      <c r="L15645" s="117"/>
      <c r="P15645" s="81"/>
    </row>
    <row r="15646" spans="6:16">
      <c r="F15646" s="76"/>
      <c r="G15646" s="117"/>
      <c r="I15646" s="81"/>
      <c r="L15646" s="117"/>
      <c r="P15646" s="81"/>
    </row>
    <row r="15647" spans="6:16">
      <c r="F15647" s="76"/>
      <c r="G15647" s="117"/>
      <c r="I15647" s="81"/>
      <c r="L15647" s="117"/>
      <c r="P15647" s="81"/>
    </row>
    <row r="15648" spans="6:16">
      <c r="F15648" s="76"/>
      <c r="G15648" s="117"/>
      <c r="I15648" s="81"/>
      <c r="L15648" s="117"/>
      <c r="P15648" s="81"/>
    </row>
    <row r="15649" spans="6:16">
      <c r="F15649" s="76"/>
      <c r="G15649" s="117"/>
      <c r="I15649" s="81"/>
      <c r="L15649" s="117"/>
      <c r="P15649" s="81"/>
    </row>
    <row r="15650" spans="6:16">
      <c r="F15650" s="76"/>
      <c r="G15650" s="117"/>
      <c r="I15650" s="81"/>
      <c r="L15650" s="117"/>
      <c r="P15650" s="81"/>
    </row>
    <row r="15651" spans="6:16">
      <c r="F15651" s="76"/>
      <c r="G15651" s="117"/>
      <c r="I15651" s="81"/>
      <c r="L15651" s="117"/>
      <c r="P15651" s="81"/>
    </row>
    <row r="15652" spans="6:16">
      <c r="F15652" s="76"/>
      <c r="G15652" s="117"/>
      <c r="I15652" s="81"/>
      <c r="L15652" s="117"/>
      <c r="P15652" s="81"/>
    </row>
    <row r="15653" spans="6:16">
      <c r="F15653" s="76"/>
      <c r="G15653" s="117"/>
      <c r="I15653" s="81"/>
      <c r="L15653" s="117"/>
      <c r="P15653" s="81"/>
    </row>
    <row r="15654" spans="6:16">
      <c r="F15654" s="76"/>
      <c r="G15654" s="117"/>
      <c r="I15654" s="81"/>
      <c r="L15654" s="117"/>
      <c r="P15654" s="81"/>
    </row>
    <row r="15655" spans="6:16">
      <c r="F15655" s="76"/>
      <c r="G15655" s="117"/>
      <c r="I15655" s="81"/>
      <c r="L15655" s="117"/>
      <c r="P15655" s="81"/>
    </row>
    <row r="15656" spans="6:16">
      <c r="F15656" s="76"/>
      <c r="G15656" s="117"/>
      <c r="I15656" s="81"/>
      <c r="L15656" s="117"/>
      <c r="P15656" s="81"/>
    </row>
    <row r="15657" spans="6:16">
      <c r="F15657" s="76"/>
      <c r="G15657" s="117"/>
      <c r="I15657" s="81"/>
      <c r="L15657" s="117"/>
      <c r="P15657" s="81"/>
    </row>
    <row r="15658" spans="6:16">
      <c r="F15658" s="76"/>
      <c r="G15658" s="117"/>
      <c r="I15658" s="81"/>
      <c r="L15658" s="117"/>
      <c r="P15658" s="81"/>
    </row>
    <row r="15659" spans="6:16">
      <c r="F15659" s="76"/>
      <c r="G15659" s="117"/>
      <c r="I15659" s="81"/>
      <c r="L15659" s="117"/>
      <c r="P15659" s="81"/>
    </row>
    <row r="15660" spans="6:16">
      <c r="F15660" s="76"/>
      <c r="G15660" s="117"/>
      <c r="I15660" s="81"/>
      <c r="L15660" s="117"/>
      <c r="P15660" s="81"/>
    </row>
    <row r="15661" spans="6:16">
      <c r="F15661" s="76"/>
      <c r="G15661" s="117"/>
      <c r="I15661" s="81"/>
      <c r="L15661" s="117"/>
      <c r="P15661" s="81"/>
    </row>
    <row r="15662" spans="6:16">
      <c r="F15662" s="76"/>
      <c r="G15662" s="117"/>
      <c r="I15662" s="81"/>
      <c r="L15662" s="117"/>
      <c r="P15662" s="81"/>
    </row>
    <row r="15663" spans="6:16">
      <c r="F15663" s="76"/>
      <c r="G15663" s="117"/>
      <c r="I15663" s="81"/>
      <c r="L15663" s="117"/>
      <c r="P15663" s="81"/>
    </row>
    <row r="15664" spans="6:16">
      <c r="F15664" s="76"/>
      <c r="G15664" s="117"/>
      <c r="I15664" s="81"/>
      <c r="L15664" s="117"/>
      <c r="P15664" s="81"/>
    </row>
    <row r="15665" spans="6:16">
      <c r="F15665" s="76"/>
      <c r="G15665" s="117"/>
      <c r="I15665" s="81"/>
      <c r="L15665" s="117"/>
      <c r="P15665" s="81"/>
    </row>
    <row r="15666" spans="6:16">
      <c r="F15666" s="76"/>
      <c r="G15666" s="117"/>
      <c r="I15666" s="81"/>
      <c r="L15666" s="117"/>
      <c r="P15666" s="81"/>
    </row>
    <row r="15667" spans="6:16">
      <c r="F15667" s="76"/>
      <c r="G15667" s="117"/>
      <c r="I15667" s="81"/>
      <c r="L15667" s="117"/>
      <c r="P15667" s="81"/>
    </row>
    <row r="15668" spans="6:16">
      <c r="F15668" s="76"/>
      <c r="G15668" s="117"/>
      <c r="I15668" s="81"/>
      <c r="L15668" s="117"/>
      <c r="P15668" s="81"/>
    </row>
    <row r="15669" spans="6:16">
      <c r="F15669" s="76"/>
      <c r="G15669" s="117"/>
      <c r="I15669" s="81"/>
      <c r="L15669" s="117"/>
      <c r="P15669" s="81"/>
    </row>
    <row r="15670" spans="6:16">
      <c r="F15670" s="76"/>
      <c r="G15670" s="117"/>
      <c r="I15670" s="81"/>
      <c r="L15670" s="117"/>
      <c r="P15670" s="81"/>
    </row>
    <row r="15671" spans="6:16">
      <c r="F15671" s="76"/>
      <c r="G15671" s="117"/>
      <c r="I15671" s="81"/>
      <c r="L15671" s="117"/>
      <c r="P15671" s="81"/>
    </row>
    <row r="15672" spans="6:16">
      <c r="F15672" s="76"/>
      <c r="G15672" s="117"/>
      <c r="I15672" s="81"/>
      <c r="L15672" s="117"/>
      <c r="P15672" s="81"/>
    </row>
    <row r="15673" spans="6:16">
      <c r="F15673" s="76"/>
      <c r="G15673" s="117"/>
      <c r="I15673" s="81"/>
      <c r="L15673" s="117"/>
      <c r="P15673" s="81"/>
    </row>
    <row r="15674" spans="6:16">
      <c r="F15674" s="76"/>
      <c r="G15674" s="117"/>
      <c r="I15674" s="81"/>
      <c r="L15674" s="117"/>
      <c r="P15674" s="81"/>
    </row>
    <row r="15675" spans="6:16">
      <c r="F15675" s="76"/>
      <c r="G15675" s="117"/>
      <c r="I15675" s="81"/>
      <c r="L15675" s="117"/>
      <c r="P15675" s="81"/>
    </row>
    <row r="15676" spans="6:16">
      <c r="F15676" s="76"/>
      <c r="G15676" s="117"/>
      <c r="I15676" s="81"/>
      <c r="L15676" s="117"/>
      <c r="P15676" s="81"/>
    </row>
    <row r="15677" spans="6:16">
      <c r="F15677" s="76"/>
      <c r="G15677" s="117"/>
      <c r="I15677" s="81"/>
      <c r="L15677" s="117"/>
      <c r="P15677" s="81"/>
    </row>
    <row r="15678" spans="6:16">
      <c r="F15678" s="76"/>
      <c r="G15678" s="117"/>
      <c r="I15678" s="81"/>
      <c r="L15678" s="117"/>
      <c r="P15678" s="81"/>
    </row>
    <row r="15679" spans="6:16">
      <c r="F15679" s="76"/>
      <c r="G15679" s="117"/>
      <c r="I15679" s="81"/>
      <c r="L15679" s="117"/>
      <c r="P15679" s="81"/>
    </row>
    <row r="15680" spans="6:16">
      <c r="F15680" s="76"/>
      <c r="G15680" s="117"/>
      <c r="I15680" s="81"/>
      <c r="L15680" s="117"/>
      <c r="P15680" s="81"/>
    </row>
    <row r="15681" spans="6:16">
      <c r="F15681" s="76"/>
      <c r="G15681" s="117"/>
      <c r="I15681" s="81"/>
      <c r="L15681" s="117"/>
      <c r="P15681" s="81"/>
    </row>
    <row r="15682" spans="6:16">
      <c r="F15682" s="76"/>
      <c r="G15682" s="117"/>
      <c r="I15682" s="81"/>
      <c r="L15682" s="117"/>
      <c r="P15682" s="81"/>
    </row>
    <row r="15683" spans="6:16">
      <c r="F15683" s="76"/>
      <c r="G15683" s="117"/>
      <c r="I15683" s="81"/>
      <c r="L15683" s="117"/>
      <c r="P15683" s="81"/>
    </row>
    <row r="15684" spans="6:16">
      <c r="F15684" s="76"/>
      <c r="G15684" s="117"/>
      <c r="I15684" s="81"/>
      <c r="L15684" s="117"/>
      <c r="P15684" s="81"/>
    </row>
    <row r="15685" spans="6:16">
      <c r="F15685" s="76"/>
      <c r="G15685" s="117"/>
      <c r="I15685" s="81"/>
      <c r="L15685" s="117"/>
      <c r="P15685" s="81"/>
    </row>
    <row r="15686" spans="6:16">
      <c r="F15686" s="76"/>
      <c r="G15686" s="117"/>
      <c r="I15686" s="81"/>
      <c r="L15686" s="117"/>
      <c r="P15686" s="81"/>
    </row>
    <row r="15687" spans="6:16">
      <c r="F15687" s="76"/>
      <c r="G15687" s="117"/>
      <c r="I15687" s="81"/>
      <c r="L15687" s="117"/>
      <c r="P15687" s="81"/>
    </row>
    <row r="15688" spans="6:16">
      <c r="F15688" s="76"/>
      <c r="G15688" s="117"/>
      <c r="I15688" s="81"/>
      <c r="L15688" s="117"/>
      <c r="P15688" s="81"/>
    </row>
    <row r="15689" spans="6:16">
      <c r="F15689" s="76"/>
      <c r="G15689" s="117"/>
      <c r="I15689" s="81"/>
      <c r="L15689" s="117"/>
      <c r="P15689" s="81"/>
    </row>
    <row r="15690" spans="6:16">
      <c r="F15690" s="76"/>
      <c r="G15690" s="117"/>
      <c r="I15690" s="81"/>
      <c r="L15690" s="117"/>
      <c r="P15690" s="81"/>
    </row>
    <row r="15691" spans="6:16">
      <c r="F15691" s="76"/>
      <c r="G15691" s="117"/>
      <c r="I15691" s="81"/>
      <c r="L15691" s="117"/>
      <c r="P15691" s="81"/>
    </row>
    <row r="15692" spans="6:16">
      <c r="F15692" s="76"/>
      <c r="G15692" s="117"/>
      <c r="I15692" s="81"/>
      <c r="L15692" s="117"/>
      <c r="P15692" s="81"/>
    </row>
    <row r="15693" spans="6:16">
      <c r="F15693" s="76"/>
      <c r="G15693" s="117"/>
      <c r="I15693" s="81"/>
      <c r="L15693" s="117"/>
      <c r="P15693" s="81"/>
    </row>
    <row r="15694" spans="6:16">
      <c r="F15694" s="76"/>
      <c r="G15694" s="117"/>
      <c r="I15694" s="81"/>
      <c r="L15694" s="117"/>
      <c r="P15694" s="81"/>
    </row>
    <row r="15695" spans="6:16">
      <c r="F15695" s="76"/>
      <c r="G15695" s="117"/>
      <c r="I15695" s="81"/>
      <c r="L15695" s="117"/>
      <c r="P15695" s="81"/>
    </row>
    <row r="15696" spans="6:16">
      <c r="F15696" s="76"/>
      <c r="G15696" s="117"/>
      <c r="I15696" s="81"/>
      <c r="L15696" s="117"/>
      <c r="P15696" s="81"/>
    </row>
    <row r="15697" spans="6:16">
      <c r="F15697" s="76"/>
      <c r="G15697" s="117"/>
      <c r="I15697" s="81"/>
      <c r="L15697" s="117"/>
      <c r="P15697" s="81"/>
    </row>
    <row r="15698" spans="6:16">
      <c r="F15698" s="76"/>
      <c r="G15698" s="117"/>
      <c r="I15698" s="81"/>
      <c r="L15698" s="117"/>
      <c r="P15698" s="81"/>
    </row>
    <row r="15699" spans="6:16">
      <c r="F15699" s="76"/>
      <c r="G15699" s="117"/>
      <c r="I15699" s="81"/>
      <c r="L15699" s="117"/>
      <c r="P15699" s="81"/>
    </row>
    <row r="15700" spans="6:16">
      <c r="F15700" s="76"/>
      <c r="G15700" s="117"/>
      <c r="I15700" s="81"/>
      <c r="L15700" s="117"/>
      <c r="P15700" s="81"/>
    </row>
    <row r="15701" spans="6:16">
      <c r="F15701" s="76"/>
      <c r="G15701" s="117"/>
      <c r="I15701" s="81"/>
      <c r="L15701" s="117"/>
      <c r="P15701" s="81"/>
    </row>
    <row r="15702" spans="6:16">
      <c r="F15702" s="76"/>
      <c r="G15702" s="117"/>
      <c r="I15702" s="81"/>
      <c r="L15702" s="117"/>
      <c r="P15702" s="81"/>
    </row>
    <row r="15703" spans="6:16">
      <c r="F15703" s="76"/>
      <c r="G15703" s="117"/>
      <c r="I15703" s="81"/>
      <c r="L15703" s="117"/>
      <c r="P15703" s="81"/>
    </row>
    <row r="15704" spans="6:16">
      <c r="F15704" s="76"/>
      <c r="G15704" s="117"/>
      <c r="I15704" s="81"/>
      <c r="L15704" s="117"/>
      <c r="P15704" s="81"/>
    </row>
    <row r="15705" spans="6:16">
      <c r="F15705" s="76"/>
      <c r="G15705" s="117"/>
      <c r="I15705" s="81"/>
      <c r="L15705" s="117"/>
      <c r="P15705" s="81"/>
    </row>
    <row r="15706" spans="6:16">
      <c r="F15706" s="76"/>
      <c r="G15706" s="117"/>
      <c r="I15706" s="81"/>
      <c r="L15706" s="117"/>
      <c r="P15706" s="81"/>
    </row>
    <row r="15707" spans="6:16">
      <c r="F15707" s="76"/>
      <c r="G15707" s="117"/>
      <c r="I15707" s="81"/>
      <c r="L15707" s="117"/>
      <c r="P15707" s="81"/>
    </row>
    <row r="15708" spans="6:16">
      <c r="F15708" s="76"/>
      <c r="G15708" s="117"/>
      <c r="I15708" s="81"/>
      <c r="L15708" s="117"/>
      <c r="P15708" s="81"/>
    </row>
    <row r="15709" spans="6:16">
      <c r="F15709" s="76"/>
      <c r="G15709" s="117"/>
      <c r="I15709" s="81"/>
      <c r="L15709" s="117"/>
      <c r="P15709" s="81"/>
    </row>
    <row r="15710" spans="6:16">
      <c r="F15710" s="76"/>
      <c r="G15710" s="117"/>
      <c r="I15710" s="81"/>
      <c r="L15710" s="117"/>
      <c r="P15710" s="81"/>
    </row>
    <row r="15711" spans="6:16">
      <c r="F15711" s="76"/>
      <c r="G15711" s="117"/>
      <c r="I15711" s="81"/>
      <c r="L15711" s="117"/>
      <c r="P15711" s="81"/>
    </row>
    <row r="15712" spans="6:16">
      <c r="F15712" s="76"/>
      <c r="G15712" s="117"/>
      <c r="I15712" s="81"/>
      <c r="L15712" s="117"/>
      <c r="P15712" s="81"/>
    </row>
    <row r="15713" spans="6:16">
      <c r="F15713" s="76"/>
      <c r="G15713" s="117"/>
      <c r="I15713" s="81"/>
      <c r="L15713" s="117"/>
      <c r="P15713" s="81"/>
    </row>
    <row r="15714" spans="6:16">
      <c r="F15714" s="76"/>
      <c r="G15714" s="117"/>
      <c r="I15714" s="81"/>
      <c r="L15714" s="117"/>
      <c r="P15714" s="81"/>
    </row>
    <row r="15715" spans="6:16">
      <c r="F15715" s="76"/>
      <c r="G15715" s="117"/>
      <c r="I15715" s="81"/>
      <c r="L15715" s="117"/>
      <c r="P15715" s="81"/>
    </row>
    <row r="15716" spans="6:16">
      <c r="F15716" s="76"/>
      <c r="G15716" s="117"/>
      <c r="I15716" s="81"/>
      <c r="L15716" s="117"/>
      <c r="P15716" s="81"/>
    </row>
    <row r="15717" spans="6:16">
      <c r="F15717" s="76"/>
      <c r="G15717" s="117"/>
      <c r="I15717" s="81"/>
      <c r="L15717" s="117"/>
      <c r="P15717" s="81"/>
    </row>
    <row r="15718" spans="6:16">
      <c r="F15718" s="76"/>
      <c r="G15718" s="117"/>
      <c r="I15718" s="81"/>
      <c r="L15718" s="117"/>
      <c r="P15718" s="81"/>
    </row>
    <row r="15719" spans="6:16">
      <c r="F15719" s="76"/>
      <c r="G15719" s="117"/>
      <c r="I15719" s="81"/>
      <c r="L15719" s="117"/>
      <c r="P15719" s="81"/>
    </row>
    <row r="15720" spans="6:16">
      <c r="F15720" s="76"/>
      <c r="G15720" s="117"/>
      <c r="I15720" s="81"/>
      <c r="L15720" s="117"/>
      <c r="P15720" s="81"/>
    </row>
    <row r="15721" spans="6:16">
      <c r="F15721" s="76"/>
      <c r="G15721" s="117"/>
      <c r="I15721" s="81"/>
      <c r="L15721" s="117"/>
      <c r="P15721" s="81"/>
    </row>
    <row r="15722" spans="6:16">
      <c r="F15722" s="76"/>
      <c r="G15722" s="117"/>
      <c r="I15722" s="81"/>
      <c r="L15722" s="117"/>
      <c r="P15722" s="81"/>
    </row>
    <row r="15723" spans="6:16">
      <c r="F15723" s="76"/>
      <c r="G15723" s="117"/>
      <c r="I15723" s="81"/>
      <c r="L15723" s="117"/>
      <c r="P15723" s="81"/>
    </row>
    <row r="15724" spans="6:16">
      <c r="F15724" s="76"/>
      <c r="G15724" s="117"/>
      <c r="I15724" s="81"/>
      <c r="L15724" s="117"/>
      <c r="P15724" s="81"/>
    </row>
    <row r="15725" spans="6:16">
      <c r="F15725" s="76"/>
      <c r="G15725" s="117"/>
      <c r="I15725" s="81"/>
      <c r="L15725" s="117"/>
      <c r="P15725" s="81"/>
    </row>
    <row r="15726" spans="6:16">
      <c r="F15726" s="76"/>
      <c r="G15726" s="117"/>
      <c r="I15726" s="81"/>
      <c r="L15726" s="117"/>
      <c r="P15726" s="81"/>
    </row>
    <row r="15727" spans="6:16">
      <c r="F15727" s="76"/>
      <c r="G15727" s="117"/>
      <c r="I15727" s="81"/>
      <c r="L15727" s="117"/>
      <c r="P15727" s="81"/>
    </row>
    <row r="15728" spans="6:16">
      <c r="F15728" s="76"/>
      <c r="G15728" s="117"/>
      <c r="I15728" s="81"/>
      <c r="L15728" s="117"/>
      <c r="P15728" s="81"/>
    </row>
    <row r="15729" spans="6:16">
      <c r="F15729" s="76"/>
      <c r="G15729" s="117"/>
      <c r="I15729" s="81"/>
      <c r="L15729" s="117"/>
      <c r="P15729" s="81"/>
    </row>
    <row r="15730" spans="6:16">
      <c r="F15730" s="76"/>
      <c r="G15730" s="117"/>
      <c r="I15730" s="81"/>
      <c r="L15730" s="117"/>
      <c r="P15730" s="81"/>
    </row>
    <row r="15731" spans="6:16">
      <c r="F15731" s="76"/>
      <c r="G15731" s="117"/>
      <c r="I15731" s="81"/>
      <c r="L15731" s="117"/>
      <c r="P15731" s="81"/>
    </row>
    <row r="15732" spans="6:16">
      <c r="F15732" s="76"/>
      <c r="G15732" s="117"/>
      <c r="I15732" s="81"/>
      <c r="L15732" s="117"/>
      <c r="P15732" s="81"/>
    </row>
    <row r="15733" spans="6:16">
      <c r="F15733" s="76"/>
      <c r="G15733" s="117"/>
      <c r="I15733" s="81"/>
      <c r="L15733" s="117"/>
      <c r="P15733" s="81"/>
    </row>
    <row r="15734" spans="6:16">
      <c r="F15734" s="76"/>
      <c r="G15734" s="117"/>
      <c r="I15734" s="81"/>
      <c r="L15734" s="117"/>
      <c r="P15734" s="81"/>
    </row>
    <row r="15735" spans="6:16">
      <c r="F15735" s="76"/>
      <c r="G15735" s="117"/>
      <c r="I15735" s="81"/>
      <c r="L15735" s="117"/>
      <c r="P15735" s="81"/>
    </row>
    <row r="15736" spans="6:16">
      <c r="F15736" s="76"/>
      <c r="G15736" s="117"/>
      <c r="I15736" s="81"/>
      <c r="L15736" s="117"/>
      <c r="P15736" s="81"/>
    </row>
    <row r="15737" spans="6:16">
      <c r="F15737" s="76"/>
      <c r="G15737" s="117"/>
      <c r="I15737" s="81"/>
      <c r="L15737" s="117"/>
      <c r="P15737" s="81"/>
    </row>
    <row r="15738" spans="6:16">
      <c r="F15738" s="76"/>
      <c r="G15738" s="117"/>
      <c r="I15738" s="81"/>
      <c r="L15738" s="117"/>
      <c r="P15738" s="81"/>
    </row>
    <row r="15739" spans="6:16">
      <c r="F15739" s="76"/>
      <c r="G15739" s="117"/>
      <c r="I15739" s="81"/>
      <c r="L15739" s="117"/>
      <c r="P15739" s="81"/>
    </row>
    <row r="15740" spans="6:16">
      <c r="F15740" s="76"/>
      <c r="G15740" s="117"/>
      <c r="I15740" s="81"/>
      <c r="L15740" s="117"/>
      <c r="P15740" s="81"/>
    </row>
    <row r="15741" spans="6:16">
      <c r="F15741" s="76"/>
      <c r="G15741" s="117"/>
      <c r="I15741" s="81"/>
      <c r="L15741" s="117"/>
      <c r="P15741" s="81"/>
    </row>
    <row r="15742" spans="6:16">
      <c r="F15742" s="76"/>
      <c r="G15742" s="117"/>
      <c r="I15742" s="81"/>
      <c r="L15742" s="117"/>
      <c r="P15742" s="81"/>
    </row>
    <row r="15743" spans="6:16">
      <c r="F15743" s="76"/>
      <c r="G15743" s="117"/>
      <c r="I15743" s="81"/>
      <c r="L15743" s="117"/>
      <c r="P15743" s="81"/>
    </row>
    <row r="15744" spans="6:16">
      <c r="F15744" s="76"/>
      <c r="G15744" s="117"/>
      <c r="I15744" s="81"/>
      <c r="L15744" s="117"/>
      <c r="P15744" s="81"/>
    </row>
    <row r="15745" spans="6:16">
      <c r="F15745" s="76"/>
      <c r="G15745" s="117"/>
      <c r="I15745" s="81"/>
      <c r="L15745" s="117"/>
      <c r="P15745" s="81"/>
    </row>
    <row r="15746" spans="6:16">
      <c r="F15746" s="76"/>
      <c r="G15746" s="117"/>
      <c r="I15746" s="81"/>
      <c r="L15746" s="117"/>
      <c r="P15746" s="81"/>
    </row>
    <row r="15747" spans="6:16">
      <c r="F15747" s="76"/>
      <c r="G15747" s="117"/>
      <c r="I15747" s="81"/>
      <c r="L15747" s="117"/>
      <c r="P15747" s="81"/>
    </row>
    <row r="15748" spans="6:16">
      <c r="F15748" s="76"/>
      <c r="G15748" s="117"/>
      <c r="I15748" s="81"/>
      <c r="L15748" s="117"/>
      <c r="P15748" s="81"/>
    </row>
    <row r="15749" spans="6:16">
      <c r="F15749" s="76"/>
      <c r="G15749" s="117"/>
      <c r="I15749" s="81"/>
      <c r="L15749" s="117"/>
      <c r="P15749" s="81"/>
    </row>
    <row r="15750" spans="6:16">
      <c r="F15750" s="76"/>
      <c r="G15750" s="117"/>
      <c r="I15750" s="81"/>
      <c r="L15750" s="117"/>
      <c r="P15750" s="81"/>
    </row>
    <row r="15751" spans="6:16">
      <c r="F15751" s="76"/>
      <c r="G15751" s="117"/>
      <c r="I15751" s="81"/>
      <c r="L15751" s="117"/>
      <c r="P15751" s="81"/>
    </row>
    <row r="15752" spans="6:16">
      <c r="F15752" s="76"/>
      <c r="G15752" s="117"/>
      <c r="I15752" s="81"/>
      <c r="L15752" s="117"/>
      <c r="P15752" s="81"/>
    </row>
    <row r="15753" spans="6:16">
      <c r="F15753" s="76"/>
      <c r="G15753" s="117"/>
      <c r="I15753" s="81"/>
      <c r="L15753" s="117"/>
      <c r="P15753" s="81"/>
    </row>
    <row r="15754" spans="6:16">
      <c r="F15754" s="76"/>
      <c r="G15754" s="117"/>
      <c r="I15754" s="81"/>
      <c r="L15754" s="117"/>
      <c r="P15754" s="81"/>
    </row>
    <row r="15755" spans="6:16">
      <c r="F15755" s="76"/>
      <c r="G15755" s="117"/>
      <c r="I15755" s="81"/>
      <c r="L15755" s="117"/>
      <c r="P15755" s="81"/>
    </row>
    <row r="15756" spans="6:16">
      <c r="F15756" s="76"/>
      <c r="G15756" s="117"/>
      <c r="I15756" s="81"/>
      <c r="L15756" s="117"/>
      <c r="P15756" s="81"/>
    </row>
    <row r="15757" spans="6:16">
      <c r="F15757" s="76"/>
      <c r="G15757" s="117"/>
      <c r="I15757" s="81"/>
      <c r="L15757" s="117"/>
      <c r="P15757" s="81"/>
    </row>
    <row r="15758" spans="6:16">
      <c r="F15758" s="76"/>
      <c r="G15758" s="117"/>
      <c r="I15758" s="81"/>
      <c r="L15758" s="117"/>
      <c r="P15758" s="81"/>
    </row>
    <row r="15759" spans="6:16">
      <c r="F15759" s="76"/>
      <c r="G15759" s="117"/>
      <c r="I15759" s="81"/>
      <c r="L15759" s="117"/>
      <c r="P15759" s="81"/>
    </row>
    <row r="15760" spans="6:16">
      <c r="F15760" s="76"/>
      <c r="G15760" s="117"/>
      <c r="I15760" s="81"/>
      <c r="L15760" s="117"/>
      <c r="P15760" s="81"/>
    </row>
    <row r="15761" spans="6:16">
      <c r="F15761" s="76"/>
      <c r="G15761" s="117"/>
      <c r="I15761" s="81"/>
      <c r="L15761" s="117"/>
      <c r="P15761" s="81"/>
    </row>
    <row r="15762" spans="6:16">
      <c r="F15762" s="76"/>
      <c r="G15762" s="117"/>
      <c r="I15762" s="81"/>
      <c r="L15762" s="117"/>
      <c r="P15762" s="81"/>
    </row>
    <row r="15763" spans="6:16">
      <c r="F15763" s="76"/>
      <c r="G15763" s="117"/>
      <c r="I15763" s="81"/>
      <c r="L15763" s="117"/>
      <c r="P15763" s="81"/>
    </row>
    <row r="15764" spans="6:16">
      <c r="F15764" s="76"/>
      <c r="G15764" s="117"/>
      <c r="I15764" s="81"/>
      <c r="L15764" s="117"/>
      <c r="P15764" s="81"/>
    </row>
    <row r="15765" spans="6:16">
      <c r="F15765" s="76"/>
      <c r="G15765" s="117"/>
      <c r="I15765" s="81"/>
      <c r="L15765" s="117"/>
      <c r="P15765" s="81"/>
    </row>
    <row r="15766" spans="6:16">
      <c r="F15766" s="76"/>
      <c r="G15766" s="117"/>
      <c r="I15766" s="81"/>
      <c r="L15766" s="117"/>
      <c r="P15766" s="81"/>
    </row>
    <row r="15767" spans="6:16">
      <c r="F15767" s="76"/>
      <c r="G15767" s="117"/>
      <c r="I15767" s="81"/>
      <c r="L15767" s="117"/>
      <c r="P15767" s="81"/>
    </row>
    <row r="15768" spans="6:16">
      <c r="F15768" s="76"/>
      <c r="G15768" s="117"/>
      <c r="I15768" s="81"/>
      <c r="L15768" s="117"/>
      <c r="P15768" s="81"/>
    </row>
    <row r="15769" spans="6:16">
      <c r="F15769" s="76"/>
      <c r="G15769" s="117"/>
      <c r="I15769" s="81"/>
      <c r="L15769" s="117"/>
      <c r="P15769" s="81"/>
    </row>
    <row r="15770" spans="6:16">
      <c r="F15770" s="76"/>
      <c r="G15770" s="117"/>
      <c r="I15770" s="81"/>
      <c r="L15770" s="117"/>
      <c r="P15770" s="81"/>
    </row>
    <row r="15771" spans="6:16">
      <c r="F15771" s="76"/>
      <c r="G15771" s="117"/>
      <c r="I15771" s="81"/>
      <c r="L15771" s="117"/>
      <c r="P15771" s="81"/>
    </row>
    <row r="15772" spans="6:16">
      <c r="F15772" s="76"/>
      <c r="G15772" s="117"/>
      <c r="I15772" s="81"/>
      <c r="L15772" s="117"/>
      <c r="P15772" s="81"/>
    </row>
    <row r="15773" spans="6:16">
      <c r="F15773" s="76"/>
      <c r="G15773" s="117"/>
      <c r="I15773" s="81"/>
      <c r="L15773" s="117"/>
      <c r="P15773" s="81"/>
    </row>
    <row r="15774" spans="6:16">
      <c r="F15774" s="76"/>
      <c r="G15774" s="117"/>
      <c r="I15774" s="81"/>
      <c r="L15774" s="117"/>
      <c r="P15774" s="81"/>
    </row>
    <row r="15775" spans="6:16">
      <c r="F15775" s="76"/>
      <c r="G15775" s="117"/>
      <c r="I15775" s="81"/>
      <c r="L15775" s="117"/>
      <c r="P15775" s="81"/>
    </row>
    <row r="15776" spans="6:16">
      <c r="F15776" s="76"/>
      <c r="G15776" s="117"/>
      <c r="I15776" s="81"/>
      <c r="L15776" s="117"/>
      <c r="P15776" s="81"/>
    </row>
    <row r="15777" spans="6:16">
      <c r="F15777" s="76"/>
      <c r="G15777" s="117"/>
      <c r="I15777" s="81"/>
      <c r="L15777" s="117"/>
      <c r="P15777" s="81"/>
    </row>
    <row r="15778" spans="6:16">
      <c r="F15778" s="76"/>
      <c r="G15778" s="117"/>
      <c r="I15778" s="81"/>
      <c r="L15778" s="117"/>
      <c r="P15778" s="81"/>
    </row>
    <row r="15779" spans="6:16">
      <c r="F15779" s="76"/>
      <c r="G15779" s="117"/>
      <c r="I15779" s="81"/>
      <c r="L15779" s="117"/>
      <c r="P15779" s="81"/>
    </row>
    <row r="15780" spans="6:16">
      <c r="F15780" s="76"/>
      <c r="G15780" s="117"/>
      <c r="I15780" s="81"/>
      <c r="L15780" s="117"/>
      <c r="P15780" s="81"/>
    </row>
    <row r="15781" spans="6:16">
      <c r="F15781" s="76"/>
      <c r="G15781" s="117"/>
      <c r="I15781" s="81"/>
      <c r="L15781" s="117"/>
      <c r="P15781" s="81"/>
    </row>
    <row r="15782" spans="6:16">
      <c r="F15782" s="76"/>
      <c r="G15782" s="117"/>
      <c r="I15782" s="81"/>
      <c r="L15782" s="117"/>
      <c r="P15782" s="81"/>
    </row>
    <row r="15783" spans="6:16">
      <c r="F15783" s="76"/>
      <c r="G15783" s="117"/>
      <c r="I15783" s="81"/>
      <c r="L15783" s="117"/>
      <c r="P15783" s="81"/>
    </row>
    <row r="15784" spans="6:16">
      <c r="F15784" s="76"/>
      <c r="G15784" s="117"/>
      <c r="I15784" s="81"/>
      <c r="L15784" s="117"/>
      <c r="P15784" s="81"/>
    </row>
    <row r="15785" spans="6:16">
      <c r="F15785" s="76"/>
      <c r="G15785" s="117"/>
      <c r="I15785" s="81"/>
      <c r="L15785" s="117"/>
      <c r="P15785" s="81"/>
    </row>
    <row r="15786" spans="6:16">
      <c r="F15786" s="76"/>
      <c r="G15786" s="117"/>
      <c r="I15786" s="81"/>
      <c r="L15786" s="117"/>
      <c r="P15786" s="81"/>
    </row>
    <row r="15787" spans="6:16">
      <c r="F15787" s="76"/>
      <c r="G15787" s="117"/>
      <c r="I15787" s="81"/>
      <c r="L15787" s="117"/>
      <c r="P15787" s="81"/>
    </row>
    <row r="15788" spans="6:16">
      <c r="F15788" s="76"/>
      <c r="G15788" s="117"/>
      <c r="I15788" s="81"/>
      <c r="L15788" s="117"/>
      <c r="P15788" s="81"/>
    </row>
    <row r="15789" spans="6:16">
      <c r="F15789" s="76"/>
      <c r="G15789" s="117"/>
      <c r="I15789" s="81"/>
      <c r="L15789" s="117"/>
      <c r="P15789" s="81"/>
    </row>
    <row r="15790" spans="6:16">
      <c r="F15790" s="76"/>
      <c r="G15790" s="117"/>
      <c r="I15790" s="81"/>
      <c r="L15790" s="117"/>
      <c r="P15790" s="81"/>
    </row>
    <row r="15791" spans="6:16">
      <c r="F15791" s="76"/>
      <c r="G15791" s="117"/>
      <c r="I15791" s="81"/>
      <c r="L15791" s="117"/>
      <c r="P15791" s="81"/>
    </row>
    <row r="15792" spans="6:16">
      <c r="F15792" s="76"/>
      <c r="G15792" s="117"/>
      <c r="I15792" s="81"/>
      <c r="L15792" s="117"/>
      <c r="P15792" s="81"/>
    </row>
    <row r="15793" spans="6:16">
      <c r="F15793" s="76"/>
      <c r="G15793" s="117"/>
      <c r="I15793" s="81"/>
      <c r="L15793" s="117"/>
      <c r="P15793" s="81"/>
    </row>
    <row r="15794" spans="6:16">
      <c r="F15794" s="76"/>
      <c r="G15794" s="117"/>
      <c r="I15794" s="81"/>
      <c r="L15794" s="117"/>
      <c r="P15794" s="81"/>
    </row>
    <row r="15795" spans="6:16">
      <c r="F15795" s="76"/>
      <c r="G15795" s="117"/>
      <c r="I15795" s="81"/>
      <c r="L15795" s="117"/>
      <c r="P15795" s="81"/>
    </row>
    <row r="15796" spans="6:16">
      <c r="F15796" s="76"/>
      <c r="G15796" s="117"/>
      <c r="I15796" s="81"/>
      <c r="L15796" s="117"/>
      <c r="P15796" s="81"/>
    </row>
    <row r="15797" spans="6:16">
      <c r="F15797" s="76"/>
      <c r="G15797" s="117"/>
      <c r="I15797" s="81"/>
      <c r="L15797" s="117"/>
      <c r="P15797" s="81"/>
    </row>
    <row r="15798" spans="6:16">
      <c r="F15798" s="76"/>
      <c r="G15798" s="117"/>
      <c r="I15798" s="81"/>
      <c r="L15798" s="117"/>
      <c r="P15798" s="81"/>
    </row>
    <row r="15799" spans="6:16">
      <c r="F15799" s="76"/>
      <c r="G15799" s="117"/>
      <c r="I15799" s="81"/>
      <c r="L15799" s="117"/>
      <c r="P15799" s="81"/>
    </row>
    <row r="15800" spans="6:16">
      <c r="F15800" s="76"/>
      <c r="G15800" s="117"/>
      <c r="I15800" s="81"/>
      <c r="L15800" s="117"/>
      <c r="P15800" s="81"/>
    </row>
    <row r="15801" spans="6:16">
      <c r="F15801" s="76"/>
      <c r="G15801" s="117"/>
      <c r="I15801" s="81"/>
      <c r="L15801" s="117"/>
      <c r="P15801" s="81"/>
    </row>
    <row r="15802" spans="6:16">
      <c r="F15802" s="76"/>
      <c r="G15802" s="117"/>
      <c r="I15802" s="81"/>
      <c r="L15802" s="117"/>
      <c r="P15802" s="81"/>
    </row>
    <row r="15803" spans="6:16">
      <c r="F15803" s="76"/>
      <c r="G15803" s="117"/>
      <c r="I15803" s="81"/>
      <c r="L15803" s="117"/>
      <c r="P15803" s="81"/>
    </row>
    <row r="15804" spans="6:16">
      <c r="F15804" s="76"/>
      <c r="G15804" s="117"/>
      <c r="I15804" s="81"/>
      <c r="L15804" s="117"/>
      <c r="P15804" s="81"/>
    </row>
    <row r="15805" spans="6:16">
      <c r="F15805" s="76"/>
      <c r="G15805" s="117"/>
      <c r="I15805" s="81"/>
      <c r="L15805" s="117"/>
      <c r="P15805" s="81"/>
    </row>
    <row r="15806" spans="6:16">
      <c r="F15806" s="76"/>
      <c r="G15806" s="117"/>
      <c r="I15806" s="81"/>
      <c r="L15806" s="117"/>
      <c r="P15806" s="81"/>
    </row>
    <row r="15807" spans="6:16">
      <c r="F15807" s="76"/>
      <c r="G15807" s="117"/>
      <c r="I15807" s="81"/>
      <c r="L15807" s="117"/>
      <c r="P15807" s="81"/>
    </row>
    <row r="15808" spans="6:16">
      <c r="F15808" s="76"/>
      <c r="G15808" s="117"/>
      <c r="I15808" s="81"/>
      <c r="L15808" s="117"/>
      <c r="P15808" s="81"/>
    </row>
    <row r="15809" spans="6:16">
      <c r="F15809" s="76"/>
      <c r="G15809" s="117"/>
      <c r="I15809" s="81"/>
      <c r="L15809" s="117"/>
      <c r="P15809" s="81"/>
    </row>
    <row r="15810" spans="6:16">
      <c r="F15810" s="76"/>
      <c r="G15810" s="117"/>
      <c r="I15810" s="81"/>
      <c r="L15810" s="117"/>
      <c r="P15810" s="81"/>
    </row>
    <row r="15811" spans="6:16">
      <c r="F15811" s="76"/>
      <c r="G15811" s="117"/>
      <c r="I15811" s="81"/>
      <c r="L15811" s="117"/>
      <c r="P15811" s="81"/>
    </row>
    <row r="15812" spans="6:16">
      <c r="F15812" s="76"/>
      <c r="G15812" s="117"/>
      <c r="I15812" s="81"/>
      <c r="L15812" s="117"/>
      <c r="P15812" s="81"/>
    </row>
    <row r="15813" spans="6:16">
      <c r="F15813" s="76"/>
      <c r="G15813" s="117"/>
      <c r="I15813" s="81"/>
      <c r="L15813" s="117"/>
      <c r="P15813" s="81"/>
    </row>
    <row r="15814" spans="6:16">
      <c r="F15814" s="76"/>
      <c r="G15814" s="117"/>
      <c r="I15814" s="81"/>
      <c r="L15814" s="117"/>
      <c r="P15814" s="81"/>
    </row>
    <row r="15815" spans="6:16">
      <c r="F15815" s="76"/>
      <c r="G15815" s="117"/>
      <c r="I15815" s="81"/>
      <c r="L15815" s="117"/>
      <c r="P15815" s="81"/>
    </row>
    <row r="15816" spans="6:16">
      <c r="F15816" s="76"/>
      <c r="G15816" s="117"/>
      <c r="I15816" s="81"/>
      <c r="L15816" s="117"/>
      <c r="P15816" s="81"/>
    </row>
    <row r="15817" spans="6:16">
      <c r="F15817" s="76"/>
      <c r="G15817" s="117"/>
      <c r="I15817" s="81"/>
      <c r="L15817" s="117"/>
      <c r="P15817" s="81"/>
    </row>
    <row r="15818" spans="6:16">
      <c r="F15818" s="76"/>
      <c r="G15818" s="117"/>
      <c r="I15818" s="81"/>
      <c r="L15818" s="117"/>
      <c r="P15818" s="81"/>
    </row>
    <row r="15819" spans="6:16">
      <c r="F15819" s="76"/>
      <c r="G15819" s="117"/>
      <c r="I15819" s="81"/>
      <c r="L15819" s="117"/>
      <c r="P15819" s="81"/>
    </row>
    <row r="15820" spans="6:16">
      <c r="F15820" s="76"/>
      <c r="G15820" s="117"/>
      <c r="I15820" s="81"/>
      <c r="L15820" s="117"/>
      <c r="P15820" s="81"/>
    </row>
    <row r="15821" spans="6:16">
      <c r="F15821" s="76"/>
      <c r="G15821" s="117"/>
      <c r="I15821" s="81"/>
      <c r="L15821" s="117"/>
      <c r="P15821" s="81"/>
    </row>
    <row r="15822" spans="6:16">
      <c r="F15822" s="76"/>
      <c r="G15822" s="117"/>
      <c r="I15822" s="81"/>
      <c r="L15822" s="117"/>
      <c r="P15822" s="81"/>
    </row>
    <row r="15823" spans="6:16">
      <c r="F15823" s="76"/>
      <c r="G15823" s="117"/>
      <c r="I15823" s="81"/>
      <c r="L15823" s="117"/>
      <c r="P15823" s="81"/>
    </row>
    <row r="15824" spans="6:16">
      <c r="F15824" s="76"/>
      <c r="G15824" s="117"/>
      <c r="I15824" s="81"/>
      <c r="L15824" s="117"/>
      <c r="P15824" s="81"/>
    </row>
    <row r="15825" spans="6:16">
      <c r="F15825" s="76"/>
      <c r="G15825" s="117"/>
      <c r="I15825" s="81"/>
      <c r="L15825" s="117"/>
      <c r="P15825" s="81"/>
    </row>
    <row r="15826" spans="6:16">
      <c r="F15826" s="76"/>
      <c r="G15826" s="117"/>
      <c r="I15826" s="81"/>
      <c r="L15826" s="117"/>
      <c r="P15826" s="81"/>
    </row>
    <row r="15827" spans="6:16">
      <c r="F15827" s="76"/>
      <c r="G15827" s="117"/>
      <c r="I15827" s="81"/>
      <c r="L15827" s="117"/>
      <c r="P15827" s="81"/>
    </row>
    <row r="15828" spans="6:16">
      <c r="F15828" s="76"/>
      <c r="G15828" s="117"/>
      <c r="I15828" s="81"/>
      <c r="L15828" s="117"/>
      <c r="P15828" s="81"/>
    </row>
    <row r="15829" spans="6:16">
      <c r="F15829" s="76"/>
      <c r="G15829" s="117"/>
      <c r="I15829" s="81"/>
      <c r="L15829" s="117"/>
      <c r="P15829" s="81"/>
    </row>
    <row r="15830" spans="6:16">
      <c r="F15830" s="76"/>
      <c r="G15830" s="117"/>
      <c r="I15830" s="81"/>
      <c r="L15830" s="117"/>
      <c r="P15830" s="81"/>
    </row>
    <row r="15831" spans="6:16">
      <c r="F15831" s="76"/>
      <c r="G15831" s="117"/>
      <c r="I15831" s="81"/>
      <c r="L15831" s="117"/>
      <c r="P15831" s="81"/>
    </row>
    <row r="15832" spans="6:16">
      <c r="F15832" s="76"/>
      <c r="G15832" s="117"/>
      <c r="I15832" s="81"/>
      <c r="L15832" s="117"/>
      <c r="P15832" s="81"/>
    </row>
    <row r="15833" spans="6:16">
      <c r="F15833" s="76"/>
      <c r="G15833" s="117"/>
      <c r="I15833" s="81"/>
      <c r="L15833" s="117"/>
      <c r="P15833" s="81"/>
    </row>
    <row r="15834" spans="6:16">
      <c r="F15834" s="76"/>
      <c r="G15834" s="117"/>
      <c r="I15834" s="81"/>
      <c r="L15834" s="117"/>
      <c r="P15834" s="81"/>
    </row>
    <row r="15835" spans="6:16">
      <c r="F15835" s="76"/>
      <c r="G15835" s="117"/>
      <c r="I15835" s="81"/>
      <c r="L15835" s="117"/>
      <c r="P15835" s="81"/>
    </row>
    <row r="15836" spans="6:16">
      <c r="F15836" s="76"/>
      <c r="G15836" s="117"/>
      <c r="I15836" s="81"/>
      <c r="L15836" s="117"/>
      <c r="P15836" s="81"/>
    </row>
    <row r="15837" spans="6:16">
      <c r="F15837" s="76"/>
      <c r="G15837" s="117"/>
      <c r="I15837" s="81"/>
      <c r="L15837" s="117"/>
      <c r="P15837" s="81"/>
    </row>
    <row r="15838" spans="6:16">
      <c r="F15838" s="76"/>
      <c r="G15838" s="117"/>
      <c r="I15838" s="81"/>
      <c r="L15838" s="117"/>
      <c r="P15838" s="81"/>
    </row>
    <row r="15839" spans="6:16">
      <c r="F15839" s="76"/>
      <c r="G15839" s="117"/>
      <c r="I15839" s="81"/>
      <c r="L15839" s="117"/>
      <c r="P15839" s="81"/>
    </row>
    <row r="15840" spans="6:16">
      <c r="F15840" s="76"/>
      <c r="G15840" s="117"/>
      <c r="I15840" s="81"/>
      <c r="L15840" s="117"/>
      <c r="P15840" s="81"/>
    </row>
    <row r="15841" spans="6:16">
      <c r="F15841" s="76"/>
      <c r="G15841" s="117"/>
      <c r="I15841" s="81"/>
      <c r="L15841" s="117"/>
      <c r="P15841" s="81"/>
    </row>
    <row r="15842" spans="6:16">
      <c r="F15842" s="76"/>
      <c r="G15842" s="117"/>
      <c r="I15842" s="81"/>
      <c r="L15842" s="117"/>
      <c r="P15842" s="81"/>
    </row>
    <row r="15843" spans="6:16">
      <c r="F15843" s="76"/>
      <c r="G15843" s="117"/>
      <c r="I15843" s="81"/>
      <c r="L15843" s="117"/>
      <c r="P15843" s="81"/>
    </row>
    <row r="15844" spans="6:16">
      <c r="F15844" s="76"/>
      <c r="G15844" s="117"/>
      <c r="I15844" s="81"/>
      <c r="L15844" s="117"/>
      <c r="P15844" s="81"/>
    </row>
    <row r="15845" spans="6:16">
      <c r="F15845" s="76"/>
      <c r="G15845" s="117"/>
      <c r="I15845" s="81"/>
      <c r="L15845" s="117"/>
      <c r="P15845" s="81"/>
    </row>
    <row r="15846" spans="6:16">
      <c r="F15846" s="76"/>
      <c r="G15846" s="117"/>
      <c r="I15846" s="81"/>
      <c r="L15846" s="117"/>
      <c r="P15846" s="81"/>
    </row>
    <row r="15847" spans="6:16">
      <c r="F15847" s="76"/>
      <c r="G15847" s="117"/>
      <c r="I15847" s="81"/>
      <c r="L15847" s="117"/>
      <c r="P15847" s="81"/>
    </row>
    <row r="15848" spans="6:16">
      <c r="F15848" s="76"/>
      <c r="G15848" s="117"/>
      <c r="I15848" s="81"/>
      <c r="L15848" s="117"/>
      <c r="P15848" s="81"/>
    </row>
    <row r="15849" spans="6:16">
      <c r="F15849" s="76"/>
      <c r="G15849" s="117"/>
      <c r="I15849" s="81"/>
      <c r="L15849" s="117"/>
      <c r="P15849" s="81"/>
    </row>
    <row r="15850" spans="6:16">
      <c r="F15850" s="76"/>
      <c r="G15850" s="117"/>
      <c r="I15850" s="81"/>
      <c r="L15850" s="117"/>
      <c r="P15850" s="81"/>
    </row>
    <row r="15851" spans="6:16">
      <c r="F15851" s="76"/>
      <c r="G15851" s="117"/>
      <c r="I15851" s="81"/>
      <c r="L15851" s="117"/>
      <c r="P15851" s="81"/>
    </row>
    <row r="15852" spans="6:16">
      <c r="F15852" s="76"/>
      <c r="G15852" s="117"/>
      <c r="I15852" s="81"/>
      <c r="L15852" s="117"/>
      <c r="P15852" s="81"/>
    </row>
    <row r="15853" spans="6:16">
      <c r="F15853" s="76"/>
      <c r="G15853" s="117"/>
      <c r="I15853" s="81"/>
      <c r="L15853" s="117"/>
      <c r="P15853" s="81"/>
    </row>
    <row r="15854" spans="6:16">
      <c r="F15854" s="76"/>
      <c r="G15854" s="117"/>
      <c r="I15854" s="81"/>
      <c r="L15854" s="117"/>
      <c r="P15854" s="81"/>
    </row>
    <row r="15855" spans="6:16">
      <c r="F15855" s="76"/>
      <c r="G15855" s="117"/>
      <c r="I15855" s="81"/>
      <c r="L15855" s="117"/>
      <c r="P15855" s="81"/>
    </row>
    <row r="15856" spans="6:16">
      <c r="F15856" s="76"/>
      <c r="G15856" s="117"/>
      <c r="I15856" s="81"/>
      <c r="L15856" s="117"/>
      <c r="P15856" s="81"/>
    </row>
    <row r="15857" spans="6:16">
      <c r="F15857" s="76"/>
      <c r="G15857" s="117"/>
      <c r="I15857" s="81"/>
      <c r="L15857" s="117"/>
      <c r="P15857" s="81"/>
    </row>
    <row r="15858" spans="6:16">
      <c r="F15858" s="76"/>
      <c r="G15858" s="117"/>
      <c r="I15858" s="81"/>
      <c r="L15858" s="117"/>
      <c r="P15858" s="81"/>
    </row>
    <row r="15859" spans="6:16">
      <c r="F15859" s="76"/>
      <c r="G15859" s="117"/>
      <c r="I15859" s="81"/>
      <c r="L15859" s="117"/>
      <c r="P15859" s="81"/>
    </row>
    <row r="15860" spans="6:16">
      <c r="F15860" s="76"/>
      <c r="G15860" s="117"/>
      <c r="I15860" s="81"/>
      <c r="L15860" s="117"/>
      <c r="P15860" s="81"/>
    </row>
    <row r="15861" spans="6:16">
      <c r="F15861" s="76"/>
      <c r="G15861" s="117"/>
      <c r="I15861" s="81"/>
      <c r="L15861" s="117"/>
      <c r="P15861" s="81"/>
    </row>
    <row r="15862" spans="6:16">
      <c r="F15862" s="76"/>
      <c r="G15862" s="117"/>
      <c r="I15862" s="81"/>
      <c r="L15862" s="117"/>
      <c r="P15862" s="81"/>
    </row>
    <row r="15863" spans="6:16">
      <c r="F15863" s="76"/>
      <c r="G15863" s="117"/>
      <c r="I15863" s="81"/>
      <c r="L15863" s="117"/>
      <c r="P15863" s="81"/>
    </row>
    <row r="15864" spans="6:16">
      <c r="F15864" s="76"/>
      <c r="G15864" s="117"/>
      <c r="I15864" s="81"/>
      <c r="L15864" s="117"/>
      <c r="P15864" s="81"/>
    </row>
    <row r="15865" spans="6:16">
      <c r="F15865" s="76"/>
      <c r="G15865" s="117"/>
      <c r="I15865" s="81"/>
      <c r="L15865" s="117"/>
      <c r="P15865" s="81"/>
    </row>
    <row r="15866" spans="6:16">
      <c r="F15866" s="76"/>
      <c r="G15866" s="117"/>
      <c r="I15866" s="81"/>
      <c r="L15866" s="117"/>
      <c r="P15866" s="81"/>
    </row>
    <row r="15867" spans="6:16">
      <c r="F15867" s="76"/>
      <c r="G15867" s="117"/>
      <c r="I15867" s="81"/>
      <c r="L15867" s="117"/>
      <c r="P15867" s="81"/>
    </row>
    <row r="15868" spans="6:16">
      <c r="F15868" s="76"/>
      <c r="G15868" s="117"/>
      <c r="I15868" s="81"/>
      <c r="L15868" s="117"/>
      <c r="P15868" s="81"/>
    </row>
    <row r="15869" spans="6:16">
      <c r="F15869" s="76"/>
      <c r="G15869" s="117"/>
      <c r="I15869" s="81"/>
      <c r="L15869" s="117"/>
      <c r="P15869" s="81"/>
    </row>
    <row r="15870" spans="6:16">
      <c r="F15870" s="76"/>
      <c r="G15870" s="117"/>
      <c r="I15870" s="81"/>
      <c r="L15870" s="117"/>
      <c r="P15870" s="81"/>
    </row>
    <row r="15871" spans="6:16">
      <c r="F15871" s="76"/>
      <c r="G15871" s="117"/>
      <c r="I15871" s="81"/>
      <c r="L15871" s="117"/>
      <c r="P15871" s="81"/>
    </row>
    <row r="15872" spans="6:16">
      <c r="F15872" s="76"/>
      <c r="G15872" s="117"/>
      <c r="I15872" s="81"/>
      <c r="L15872" s="117"/>
      <c r="P15872" s="81"/>
    </row>
    <row r="15873" spans="6:16">
      <c r="F15873" s="76"/>
      <c r="G15873" s="117"/>
      <c r="I15873" s="81"/>
      <c r="L15873" s="117"/>
      <c r="P15873" s="81"/>
    </row>
    <row r="15874" spans="6:16">
      <c r="F15874" s="76"/>
      <c r="G15874" s="117"/>
      <c r="I15874" s="81"/>
      <c r="L15874" s="117"/>
      <c r="P15874" s="81"/>
    </row>
    <row r="15875" spans="6:16">
      <c r="F15875" s="76"/>
      <c r="G15875" s="117"/>
      <c r="I15875" s="81"/>
      <c r="L15875" s="117"/>
      <c r="P15875" s="81"/>
    </row>
    <row r="15876" spans="6:16">
      <c r="F15876" s="76"/>
      <c r="G15876" s="117"/>
      <c r="I15876" s="81"/>
      <c r="L15876" s="117"/>
      <c r="P15876" s="81"/>
    </row>
    <row r="15877" spans="6:16">
      <c r="F15877" s="76"/>
      <c r="G15877" s="117"/>
      <c r="I15877" s="81"/>
      <c r="L15877" s="117"/>
      <c r="P15877" s="81"/>
    </row>
    <row r="15878" spans="6:16">
      <c r="F15878" s="76"/>
      <c r="G15878" s="117"/>
      <c r="I15878" s="81"/>
      <c r="L15878" s="117"/>
      <c r="P15878" s="81"/>
    </row>
    <row r="15879" spans="6:16">
      <c r="F15879" s="76"/>
      <c r="G15879" s="117"/>
      <c r="I15879" s="81"/>
      <c r="L15879" s="117"/>
      <c r="P15879" s="81"/>
    </row>
    <row r="15880" spans="6:16">
      <c r="F15880" s="76"/>
      <c r="G15880" s="117"/>
      <c r="I15880" s="81"/>
      <c r="L15880" s="117"/>
      <c r="P15880" s="81"/>
    </row>
    <row r="15881" spans="6:16">
      <c r="F15881" s="76"/>
      <c r="G15881" s="117"/>
      <c r="I15881" s="81"/>
      <c r="L15881" s="117"/>
      <c r="P15881" s="81"/>
    </row>
    <row r="15882" spans="6:16">
      <c r="F15882" s="76"/>
      <c r="G15882" s="117"/>
      <c r="I15882" s="81"/>
      <c r="L15882" s="117"/>
      <c r="P15882" s="81"/>
    </row>
    <row r="15883" spans="6:16">
      <c r="F15883" s="76"/>
      <c r="G15883" s="117"/>
      <c r="I15883" s="81"/>
      <c r="L15883" s="117"/>
      <c r="P15883" s="81"/>
    </row>
    <row r="15884" spans="6:16">
      <c r="F15884" s="76"/>
      <c r="G15884" s="117"/>
      <c r="I15884" s="81"/>
      <c r="L15884" s="117"/>
      <c r="P15884" s="81"/>
    </row>
    <row r="15885" spans="6:16">
      <c r="F15885" s="76"/>
      <c r="G15885" s="117"/>
      <c r="I15885" s="81"/>
      <c r="L15885" s="117"/>
      <c r="P15885" s="81"/>
    </row>
    <row r="15886" spans="6:16">
      <c r="F15886" s="76"/>
      <c r="G15886" s="117"/>
      <c r="I15886" s="81"/>
      <c r="L15886" s="117"/>
      <c r="P15886" s="81"/>
    </row>
    <row r="15887" spans="6:16">
      <c r="F15887" s="76"/>
      <c r="G15887" s="117"/>
      <c r="I15887" s="81"/>
      <c r="L15887" s="117"/>
      <c r="P15887" s="81"/>
    </row>
    <row r="15888" spans="6:16">
      <c r="F15888" s="76"/>
      <c r="G15888" s="117"/>
      <c r="I15888" s="81"/>
      <c r="L15888" s="117"/>
      <c r="P15888" s="81"/>
    </row>
    <row r="15889" spans="6:16">
      <c r="F15889" s="76"/>
      <c r="G15889" s="117"/>
      <c r="I15889" s="81"/>
      <c r="L15889" s="117"/>
      <c r="P15889" s="81"/>
    </row>
    <row r="15890" spans="6:16">
      <c r="F15890" s="76"/>
      <c r="G15890" s="117"/>
      <c r="I15890" s="81"/>
      <c r="L15890" s="117"/>
      <c r="P15890" s="81"/>
    </row>
    <row r="15891" spans="6:16">
      <c r="F15891" s="76"/>
      <c r="G15891" s="117"/>
      <c r="I15891" s="81"/>
      <c r="L15891" s="117"/>
      <c r="P15891" s="81"/>
    </row>
    <row r="15892" spans="6:16">
      <c r="F15892" s="76"/>
      <c r="G15892" s="117"/>
      <c r="I15892" s="81"/>
      <c r="L15892" s="117"/>
      <c r="P15892" s="81"/>
    </row>
    <row r="15893" spans="6:16">
      <c r="F15893" s="76"/>
      <c r="G15893" s="117"/>
      <c r="I15893" s="81"/>
      <c r="L15893" s="117"/>
      <c r="P15893" s="81"/>
    </row>
    <row r="15894" spans="6:16">
      <c r="F15894" s="76"/>
      <c r="G15894" s="117"/>
      <c r="I15894" s="81"/>
      <c r="L15894" s="117"/>
      <c r="P15894" s="81"/>
    </row>
    <row r="15895" spans="6:16">
      <c r="F15895" s="76"/>
      <c r="G15895" s="117"/>
      <c r="I15895" s="81"/>
      <c r="L15895" s="117"/>
      <c r="P15895" s="81"/>
    </row>
    <row r="15896" spans="6:16">
      <c r="F15896" s="76"/>
      <c r="G15896" s="117"/>
      <c r="I15896" s="81"/>
      <c r="L15896" s="117"/>
      <c r="P15896" s="81"/>
    </row>
    <row r="15897" spans="6:16">
      <c r="F15897" s="76"/>
      <c r="G15897" s="117"/>
      <c r="I15897" s="81"/>
      <c r="L15897" s="117"/>
      <c r="P15897" s="81"/>
    </row>
    <row r="15898" spans="6:16">
      <c r="F15898" s="76"/>
      <c r="G15898" s="117"/>
      <c r="I15898" s="81"/>
      <c r="L15898" s="117"/>
      <c r="P15898" s="81"/>
    </row>
    <row r="15899" spans="6:16">
      <c r="F15899" s="76"/>
      <c r="G15899" s="117"/>
      <c r="I15899" s="81"/>
      <c r="L15899" s="117"/>
      <c r="P15899" s="81"/>
    </row>
    <row r="15900" spans="6:16">
      <c r="F15900" s="76"/>
      <c r="G15900" s="117"/>
      <c r="I15900" s="81"/>
      <c r="L15900" s="117"/>
      <c r="P15900" s="81"/>
    </row>
    <row r="15901" spans="6:16">
      <c r="F15901" s="76"/>
      <c r="G15901" s="117"/>
      <c r="I15901" s="81"/>
      <c r="L15901" s="117"/>
      <c r="P15901" s="81"/>
    </row>
    <row r="15902" spans="6:16">
      <c r="F15902" s="76"/>
      <c r="G15902" s="117"/>
      <c r="I15902" s="81"/>
      <c r="L15902" s="117"/>
      <c r="P15902" s="81"/>
    </row>
    <row r="15903" spans="6:16">
      <c r="F15903" s="76"/>
      <c r="G15903" s="117"/>
      <c r="I15903" s="81"/>
      <c r="L15903" s="117"/>
      <c r="P15903" s="81"/>
    </row>
    <row r="15904" spans="6:16">
      <c r="F15904" s="76"/>
      <c r="G15904" s="117"/>
      <c r="I15904" s="81"/>
      <c r="L15904" s="117"/>
      <c r="P15904" s="81"/>
    </row>
    <row r="15905" spans="6:16">
      <c r="F15905" s="76"/>
      <c r="G15905" s="117"/>
      <c r="I15905" s="81"/>
      <c r="L15905" s="117"/>
      <c r="P15905" s="81"/>
    </row>
    <row r="15906" spans="6:16">
      <c r="F15906" s="76"/>
      <c r="G15906" s="117"/>
      <c r="I15906" s="81"/>
      <c r="L15906" s="117"/>
      <c r="P15906" s="81"/>
    </row>
    <row r="15907" spans="6:16">
      <c r="F15907" s="76"/>
      <c r="G15907" s="117"/>
      <c r="I15907" s="81"/>
      <c r="L15907" s="117"/>
      <c r="P15907" s="81"/>
    </row>
    <row r="15908" spans="6:16">
      <c r="F15908" s="76"/>
      <c r="G15908" s="117"/>
      <c r="I15908" s="81"/>
      <c r="L15908" s="117"/>
      <c r="P15908" s="81"/>
    </row>
    <row r="15909" spans="6:16">
      <c r="F15909" s="76"/>
      <c r="G15909" s="117"/>
      <c r="I15909" s="81"/>
      <c r="L15909" s="117"/>
      <c r="P15909" s="81"/>
    </row>
    <row r="15910" spans="6:16">
      <c r="F15910" s="76"/>
      <c r="G15910" s="117"/>
      <c r="I15910" s="81"/>
      <c r="L15910" s="117"/>
      <c r="P15910" s="81"/>
    </row>
    <row r="15911" spans="6:16">
      <c r="F15911" s="76"/>
      <c r="G15911" s="117"/>
      <c r="I15911" s="81"/>
      <c r="L15911" s="117"/>
      <c r="P15911" s="81"/>
    </row>
    <row r="15912" spans="6:16">
      <c r="F15912" s="76"/>
      <c r="G15912" s="117"/>
      <c r="I15912" s="81"/>
      <c r="L15912" s="117"/>
      <c r="P15912" s="81"/>
    </row>
    <row r="15913" spans="6:16">
      <c r="F15913" s="76"/>
      <c r="G15913" s="117"/>
      <c r="I15913" s="81"/>
      <c r="L15913" s="117"/>
      <c r="P15913" s="81"/>
    </row>
    <row r="15914" spans="6:16">
      <c r="F15914" s="76"/>
      <c r="G15914" s="117"/>
      <c r="I15914" s="81"/>
      <c r="L15914" s="117"/>
      <c r="P15914" s="81"/>
    </row>
    <row r="15915" spans="6:16">
      <c r="F15915" s="76"/>
      <c r="G15915" s="117"/>
      <c r="I15915" s="81"/>
      <c r="L15915" s="117"/>
      <c r="P15915" s="81"/>
    </row>
    <row r="15916" spans="6:16">
      <c r="F15916" s="76"/>
      <c r="G15916" s="117"/>
      <c r="I15916" s="81"/>
      <c r="L15916" s="117"/>
      <c r="P15916" s="81"/>
    </row>
    <row r="15917" spans="6:16">
      <c r="F15917" s="76"/>
      <c r="G15917" s="117"/>
      <c r="I15917" s="81"/>
      <c r="L15917" s="117"/>
      <c r="P15917" s="81"/>
    </row>
    <row r="15918" spans="6:16">
      <c r="F15918" s="76"/>
      <c r="G15918" s="117"/>
      <c r="I15918" s="81"/>
      <c r="L15918" s="117"/>
      <c r="P15918" s="81"/>
    </row>
    <row r="15919" spans="6:16">
      <c r="F15919" s="76"/>
      <c r="G15919" s="117"/>
      <c r="I15919" s="81"/>
      <c r="L15919" s="117"/>
      <c r="P15919" s="81"/>
    </row>
    <row r="15920" spans="6:16">
      <c r="F15920" s="76"/>
      <c r="G15920" s="117"/>
      <c r="I15920" s="81"/>
      <c r="L15920" s="117"/>
      <c r="P15920" s="81"/>
    </row>
    <row r="15921" spans="6:16">
      <c r="F15921" s="76"/>
      <c r="G15921" s="117"/>
      <c r="I15921" s="81"/>
      <c r="L15921" s="117"/>
      <c r="P15921" s="81"/>
    </row>
    <row r="15922" spans="6:16">
      <c r="F15922" s="76"/>
      <c r="G15922" s="117"/>
      <c r="I15922" s="81"/>
      <c r="L15922" s="117"/>
      <c r="P15922" s="81"/>
    </row>
    <row r="15923" spans="6:16">
      <c r="F15923" s="76"/>
      <c r="G15923" s="117"/>
      <c r="I15923" s="81"/>
      <c r="L15923" s="117"/>
      <c r="P15923" s="81"/>
    </row>
    <row r="15924" spans="6:16">
      <c r="F15924" s="76"/>
      <c r="G15924" s="117"/>
      <c r="I15924" s="81"/>
      <c r="L15924" s="117"/>
      <c r="P15924" s="81"/>
    </row>
    <row r="15925" spans="6:16">
      <c r="F15925" s="76"/>
      <c r="G15925" s="117"/>
      <c r="I15925" s="81"/>
      <c r="L15925" s="117"/>
      <c r="P15925" s="81"/>
    </row>
    <row r="15926" spans="6:16">
      <c r="F15926" s="76"/>
      <c r="G15926" s="117"/>
      <c r="I15926" s="81"/>
      <c r="L15926" s="117"/>
      <c r="P15926" s="81"/>
    </row>
    <row r="15927" spans="6:16">
      <c r="F15927" s="76"/>
      <c r="G15927" s="117"/>
      <c r="I15927" s="81"/>
      <c r="L15927" s="117"/>
      <c r="P15927" s="81"/>
    </row>
    <row r="15928" spans="6:16">
      <c r="F15928" s="76"/>
      <c r="G15928" s="117"/>
      <c r="I15928" s="81"/>
      <c r="L15928" s="117"/>
      <c r="P15928" s="81"/>
    </row>
    <row r="15929" spans="6:16">
      <c r="F15929" s="76"/>
      <c r="G15929" s="117"/>
      <c r="I15929" s="81"/>
      <c r="L15929" s="117"/>
      <c r="P15929" s="81"/>
    </row>
    <row r="15930" spans="6:16">
      <c r="F15930" s="76"/>
      <c r="G15930" s="117"/>
      <c r="I15930" s="81"/>
      <c r="L15930" s="117"/>
      <c r="P15930" s="81"/>
    </row>
    <row r="15931" spans="6:16">
      <c r="F15931" s="76"/>
      <c r="G15931" s="117"/>
      <c r="I15931" s="81"/>
      <c r="L15931" s="117"/>
      <c r="P15931" s="81"/>
    </row>
    <row r="15932" spans="6:16">
      <c r="F15932" s="76"/>
      <c r="G15932" s="117"/>
      <c r="I15932" s="81"/>
      <c r="L15932" s="117"/>
      <c r="P15932" s="81"/>
    </row>
    <row r="15933" spans="6:16">
      <c r="F15933" s="76"/>
      <c r="G15933" s="117"/>
      <c r="I15933" s="81"/>
      <c r="L15933" s="117"/>
      <c r="P15933" s="81"/>
    </row>
    <row r="15934" spans="6:16">
      <c r="F15934" s="76"/>
      <c r="G15934" s="117"/>
      <c r="I15934" s="81"/>
      <c r="L15934" s="117"/>
      <c r="P15934" s="81"/>
    </row>
    <row r="15935" spans="6:16">
      <c r="F15935" s="76"/>
      <c r="G15935" s="117"/>
      <c r="I15935" s="81"/>
      <c r="L15935" s="117"/>
      <c r="P15935" s="81"/>
    </row>
    <row r="15936" spans="6:16">
      <c r="F15936" s="76"/>
      <c r="G15936" s="117"/>
      <c r="I15936" s="81"/>
      <c r="L15936" s="117"/>
      <c r="P15936" s="81"/>
    </row>
    <row r="15937" spans="6:16">
      <c r="F15937" s="76"/>
      <c r="G15937" s="117"/>
      <c r="I15937" s="81"/>
      <c r="L15937" s="117"/>
      <c r="P15937" s="81"/>
    </row>
    <row r="15938" spans="6:16">
      <c r="F15938" s="76"/>
      <c r="G15938" s="117"/>
      <c r="I15938" s="81"/>
      <c r="L15938" s="117"/>
      <c r="P15938" s="81"/>
    </row>
    <row r="15939" spans="6:16">
      <c r="F15939" s="76"/>
      <c r="G15939" s="117"/>
      <c r="I15939" s="81"/>
      <c r="L15939" s="117"/>
      <c r="P15939" s="81"/>
    </row>
    <row r="15940" spans="6:16">
      <c r="F15940" s="76"/>
      <c r="G15940" s="117"/>
      <c r="I15940" s="81"/>
      <c r="L15940" s="117"/>
      <c r="P15940" s="81"/>
    </row>
    <row r="15941" spans="6:16">
      <c r="F15941" s="76"/>
      <c r="G15941" s="117"/>
      <c r="I15941" s="81"/>
      <c r="L15941" s="117"/>
      <c r="P15941" s="81"/>
    </row>
    <row r="15942" spans="6:16">
      <c r="F15942" s="76"/>
      <c r="G15942" s="117"/>
      <c r="I15942" s="81"/>
      <c r="L15942" s="117"/>
      <c r="P15942" s="81"/>
    </row>
    <row r="15943" spans="6:16">
      <c r="F15943" s="76"/>
      <c r="G15943" s="117"/>
      <c r="I15943" s="81"/>
      <c r="L15943" s="117"/>
      <c r="P15943" s="81"/>
    </row>
    <row r="15944" spans="6:16">
      <c r="F15944" s="76"/>
      <c r="G15944" s="117"/>
      <c r="I15944" s="81"/>
      <c r="L15944" s="117"/>
      <c r="P15944" s="81"/>
    </row>
    <row r="15945" spans="6:16">
      <c r="F15945" s="76"/>
      <c r="G15945" s="117"/>
      <c r="I15945" s="81"/>
      <c r="L15945" s="117"/>
      <c r="P15945" s="81"/>
    </row>
    <row r="15946" spans="6:16">
      <c r="F15946" s="76"/>
      <c r="G15946" s="117"/>
      <c r="I15946" s="81"/>
      <c r="L15946" s="117"/>
      <c r="P15946" s="81"/>
    </row>
    <row r="15947" spans="6:16">
      <c r="F15947" s="76"/>
      <c r="G15947" s="117"/>
      <c r="I15947" s="81"/>
      <c r="L15947" s="117"/>
      <c r="P15947" s="81"/>
    </row>
    <row r="15948" spans="6:16">
      <c r="F15948" s="76"/>
      <c r="G15948" s="117"/>
      <c r="I15948" s="81"/>
      <c r="L15948" s="117"/>
      <c r="P15948" s="81"/>
    </row>
    <row r="15949" spans="6:16">
      <c r="F15949" s="76"/>
      <c r="G15949" s="117"/>
      <c r="I15949" s="81"/>
      <c r="L15949" s="117"/>
      <c r="P15949" s="81"/>
    </row>
    <row r="15950" spans="6:16">
      <c r="F15950" s="76"/>
      <c r="G15950" s="117"/>
      <c r="I15950" s="81"/>
      <c r="L15950" s="117"/>
      <c r="P15950" s="81"/>
    </row>
    <row r="15951" spans="6:16">
      <c r="F15951" s="76"/>
      <c r="G15951" s="117"/>
      <c r="I15951" s="81"/>
      <c r="L15951" s="117"/>
      <c r="P15951" s="81"/>
    </row>
    <row r="15952" spans="6:16">
      <c r="F15952" s="76"/>
      <c r="G15952" s="117"/>
      <c r="I15952" s="81"/>
      <c r="L15952" s="117"/>
      <c r="P15952" s="81"/>
    </row>
    <row r="15953" spans="6:16">
      <c r="F15953" s="76"/>
      <c r="G15953" s="117"/>
      <c r="I15953" s="81"/>
      <c r="L15953" s="117"/>
      <c r="P15953" s="81"/>
    </row>
    <row r="15954" spans="6:16">
      <c r="F15954" s="76"/>
      <c r="G15954" s="117"/>
      <c r="I15954" s="81"/>
      <c r="L15954" s="117"/>
      <c r="P15954" s="81"/>
    </row>
    <row r="15955" spans="6:16">
      <c r="F15955" s="76"/>
      <c r="G15955" s="117"/>
      <c r="I15955" s="81"/>
      <c r="L15955" s="117"/>
      <c r="P15955" s="81"/>
    </row>
    <row r="15956" spans="6:16">
      <c r="F15956" s="76"/>
      <c r="G15956" s="117"/>
      <c r="I15956" s="81"/>
      <c r="L15956" s="117"/>
      <c r="P15956" s="81"/>
    </row>
    <row r="15957" spans="6:16">
      <c r="F15957" s="76"/>
      <c r="G15957" s="117"/>
      <c r="I15957" s="81"/>
      <c r="L15957" s="117"/>
      <c r="P15957" s="81"/>
    </row>
    <row r="15958" spans="6:16">
      <c r="F15958" s="76"/>
      <c r="G15958" s="117"/>
      <c r="I15958" s="81"/>
      <c r="L15958" s="117"/>
      <c r="P15958" s="81"/>
    </row>
    <row r="15959" spans="6:16">
      <c r="F15959" s="76"/>
      <c r="G15959" s="117"/>
      <c r="I15959" s="81"/>
      <c r="L15959" s="117"/>
      <c r="P15959" s="81"/>
    </row>
    <row r="15960" spans="6:16">
      <c r="F15960" s="76"/>
      <c r="G15960" s="117"/>
      <c r="I15960" s="81"/>
      <c r="L15960" s="117"/>
      <c r="P15960" s="81"/>
    </row>
    <row r="15961" spans="6:16">
      <c r="F15961" s="76"/>
      <c r="G15961" s="117"/>
      <c r="I15961" s="81"/>
      <c r="L15961" s="117"/>
      <c r="P15961" s="81"/>
    </row>
    <row r="15962" spans="6:16">
      <c r="F15962" s="76"/>
      <c r="G15962" s="117"/>
      <c r="I15962" s="81"/>
      <c r="L15962" s="117"/>
      <c r="P15962" s="81"/>
    </row>
    <row r="15963" spans="6:16">
      <c r="F15963" s="76"/>
      <c r="G15963" s="117"/>
      <c r="I15963" s="81"/>
      <c r="L15963" s="117"/>
      <c r="P15963" s="81"/>
    </row>
    <row r="15964" spans="6:16">
      <c r="F15964" s="76"/>
      <c r="G15964" s="117"/>
      <c r="I15964" s="81"/>
      <c r="L15964" s="117"/>
      <c r="P15964" s="81"/>
    </row>
    <row r="15965" spans="6:16">
      <c r="F15965" s="76"/>
      <c r="G15965" s="117"/>
      <c r="I15965" s="81"/>
      <c r="L15965" s="117"/>
      <c r="P15965" s="81"/>
    </row>
    <row r="15966" spans="6:16">
      <c r="F15966" s="76"/>
      <c r="G15966" s="117"/>
      <c r="I15966" s="81"/>
      <c r="L15966" s="117"/>
      <c r="P15966" s="81"/>
    </row>
    <row r="15967" spans="6:16">
      <c r="F15967" s="76"/>
      <c r="G15967" s="117"/>
      <c r="I15967" s="81"/>
      <c r="L15967" s="117"/>
      <c r="P15967" s="81"/>
    </row>
    <row r="15968" spans="6:16">
      <c r="F15968" s="76"/>
      <c r="G15968" s="117"/>
      <c r="I15968" s="81"/>
      <c r="L15968" s="117"/>
      <c r="P15968" s="81"/>
    </row>
    <row r="15969" spans="6:16">
      <c r="F15969" s="76"/>
      <c r="G15969" s="117"/>
      <c r="I15969" s="81"/>
      <c r="L15969" s="117"/>
      <c r="P15969" s="81"/>
    </row>
    <row r="15970" spans="6:16">
      <c r="F15970" s="76"/>
      <c r="G15970" s="117"/>
      <c r="I15970" s="81"/>
      <c r="L15970" s="117"/>
      <c r="P15970" s="81"/>
    </row>
    <row r="15971" spans="6:16">
      <c r="F15971" s="76"/>
      <c r="G15971" s="117"/>
      <c r="I15971" s="81"/>
      <c r="L15971" s="117"/>
      <c r="P15971" s="81"/>
    </row>
    <row r="15972" spans="6:16">
      <c r="F15972" s="76"/>
      <c r="G15972" s="117"/>
      <c r="I15972" s="81"/>
      <c r="L15972" s="117"/>
      <c r="P15972" s="81"/>
    </row>
    <row r="15973" spans="6:16">
      <c r="F15973" s="76"/>
      <c r="G15973" s="117"/>
      <c r="I15973" s="81"/>
      <c r="L15973" s="117"/>
      <c r="P15973" s="81"/>
    </row>
    <row r="15974" spans="6:16">
      <c r="F15974" s="76"/>
      <c r="G15974" s="117"/>
      <c r="I15974" s="81"/>
      <c r="L15974" s="117"/>
      <c r="P15974" s="81"/>
    </row>
    <row r="15975" spans="6:16">
      <c r="F15975" s="76"/>
      <c r="G15975" s="117"/>
      <c r="I15975" s="81"/>
      <c r="L15975" s="117"/>
      <c r="P15975" s="81"/>
    </row>
    <row r="15976" spans="6:16">
      <c r="F15976" s="76"/>
      <c r="G15976" s="117"/>
      <c r="I15976" s="81"/>
      <c r="L15976" s="117"/>
      <c r="P15976" s="81"/>
    </row>
    <row r="15977" spans="6:16">
      <c r="F15977" s="76"/>
      <c r="G15977" s="117"/>
      <c r="I15977" s="81"/>
      <c r="L15977" s="117"/>
      <c r="P15977" s="81"/>
    </row>
    <row r="15978" spans="6:16">
      <c r="F15978" s="76"/>
      <c r="G15978" s="117"/>
      <c r="I15978" s="81"/>
      <c r="L15978" s="117"/>
      <c r="P15978" s="81"/>
    </row>
    <row r="15979" spans="6:16">
      <c r="F15979" s="76"/>
      <c r="G15979" s="117"/>
      <c r="I15979" s="81"/>
      <c r="L15979" s="117"/>
      <c r="P15979" s="81"/>
    </row>
    <row r="15980" spans="6:16">
      <c r="F15980" s="76"/>
      <c r="G15980" s="117"/>
      <c r="I15980" s="81"/>
      <c r="L15980" s="117"/>
      <c r="P15980" s="81"/>
    </row>
    <row r="15981" spans="6:16">
      <c r="F15981" s="76"/>
      <c r="G15981" s="117"/>
      <c r="I15981" s="81"/>
      <c r="L15981" s="117"/>
      <c r="P15981" s="81"/>
    </row>
    <row r="15982" spans="6:16">
      <c r="F15982" s="76"/>
      <c r="G15982" s="117"/>
      <c r="I15982" s="81"/>
      <c r="L15982" s="117"/>
      <c r="P15982" s="81"/>
    </row>
    <row r="15983" spans="6:16">
      <c r="F15983" s="76"/>
      <c r="G15983" s="117"/>
      <c r="I15983" s="81"/>
      <c r="L15983" s="117"/>
      <c r="P15983" s="81"/>
    </row>
    <row r="15984" spans="6:16">
      <c r="F15984" s="76"/>
      <c r="G15984" s="117"/>
      <c r="I15984" s="81"/>
      <c r="L15984" s="117"/>
      <c r="P15984" s="81"/>
    </row>
    <row r="15985" spans="6:16">
      <c r="F15985" s="76"/>
      <c r="G15985" s="117"/>
      <c r="I15985" s="81"/>
      <c r="L15985" s="117"/>
      <c r="P15985" s="81"/>
    </row>
    <row r="15986" spans="6:16">
      <c r="F15986" s="76"/>
      <c r="G15986" s="117"/>
      <c r="I15986" s="81"/>
      <c r="L15986" s="117"/>
      <c r="P15986" s="81"/>
    </row>
    <row r="15987" spans="6:16">
      <c r="F15987" s="76"/>
      <c r="G15987" s="117"/>
      <c r="I15987" s="81"/>
      <c r="L15987" s="117"/>
      <c r="P15987" s="81"/>
    </row>
    <row r="15988" spans="6:16">
      <c r="F15988" s="76"/>
      <c r="G15988" s="117"/>
      <c r="I15988" s="81"/>
      <c r="L15988" s="117"/>
      <c r="P15988" s="81"/>
    </row>
    <row r="15989" spans="6:16">
      <c r="F15989" s="76"/>
      <c r="G15989" s="117"/>
      <c r="I15989" s="81"/>
      <c r="L15989" s="117"/>
      <c r="P15989" s="81"/>
    </row>
    <row r="15990" spans="6:16">
      <c r="F15990" s="76"/>
      <c r="G15990" s="117"/>
      <c r="I15990" s="81"/>
      <c r="L15990" s="117"/>
      <c r="P15990" s="81"/>
    </row>
    <row r="15991" spans="6:16">
      <c r="F15991" s="76"/>
      <c r="G15991" s="117"/>
      <c r="I15991" s="81"/>
      <c r="L15991" s="117"/>
      <c r="P15991" s="81"/>
    </row>
    <row r="15992" spans="6:16">
      <c r="F15992" s="76"/>
      <c r="G15992" s="117"/>
      <c r="I15992" s="81"/>
      <c r="L15992" s="117"/>
      <c r="P15992" s="81"/>
    </row>
    <row r="15993" spans="6:16">
      <c r="F15993" s="76"/>
      <c r="G15993" s="117"/>
      <c r="I15993" s="81"/>
      <c r="L15993" s="117"/>
      <c r="P15993" s="81"/>
    </row>
    <row r="15994" spans="6:16">
      <c r="F15994" s="76"/>
      <c r="G15994" s="117"/>
      <c r="I15994" s="81"/>
      <c r="L15994" s="117"/>
      <c r="P15994" s="81"/>
    </row>
    <row r="15995" spans="6:16">
      <c r="F15995" s="76"/>
      <c r="G15995" s="117"/>
      <c r="I15995" s="81"/>
      <c r="L15995" s="117"/>
      <c r="P15995" s="81"/>
    </row>
    <row r="15996" spans="6:16">
      <c r="F15996" s="76"/>
      <c r="G15996" s="117"/>
      <c r="I15996" s="81"/>
      <c r="L15996" s="117"/>
      <c r="P15996" s="81"/>
    </row>
    <row r="15997" spans="6:16">
      <c r="F15997" s="76"/>
      <c r="G15997" s="117"/>
      <c r="I15997" s="81"/>
      <c r="L15997" s="117"/>
      <c r="P15997" s="81"/>
    </row>
    <row r="15998" spans="6:16">
      <c r="F15998" s="76"/>
      <c r="G15998" s="117"/>
      <c r="I15998" s="81"/>
      <c r="L15998" s="117"/>
      <c r="P15998" s="81"/>
    </row>
    <row r="15999" spans="6:16">
      <c r="F15999" s="76"/>
      <c r="G15999" s="117"/>
      <c r="I15999" s="81"/>
      <c r="L15999" s="117"/>
      <c r="P15999" s="81"/>
    </row>
    <row r="16000" spans="6:16">
      <c r="F16000" s="76"/>
      <c r="G16000" s="117"/>
      <c r="I16000" s="81"/>
      <c r="L16000" s="117"/>
      <c r="P16000" s="81"/>
    </row>
    <row r="16001" spans="6:16">
      <c r="F16001" s="76"/>
      <c r="G16001" s="117"/>
      <c r="I16001" s="81"/>
      <c r="L16001" s="117"/>
      <c r="P16001" s="81"/>
    </row>
    <row r="16002" spans="6:16">
      <c r="F16002" s="76"/>
      <c r="G16002" s="117"/>
      <c r="I16002" s="81"/>
      <c r="L16002" s="117"/>
      <c r="P16002" s="81"/>
    </row>
    <row r="16003" spans="6:16">
      <c r="F16003" s="76"/>
      <c r="G16003" s="117"/>
      <c r="I16003" s="81"/>
      <c r="L16003" s="117"/>
      <c r="P16003" s="81"/>
    </row>
    <row r="16004" spans="6:16">
      <c r="F16004" s="76"/>
      <c r="G16004" s="117"/>
      <c r="I16004" s="81"/>
      <c r="L16004" s="117"/>
      <c r="P16004" s="81"/>
    </row>
    <row r="16005" spans="6:16">
      <c r="F16005" s="76"/>
      <c r="G16005" s="117"/>
      <c r="I16005" s="81"/>
      <c r="L16005" s="117"/>
      <c r="P16005" s="81"/>
    </row>
    <row r="16006" spans="6:16">
      <c r="F16006" s="76"/>
      <c r="G16006" s="117"/>
      <c r="I16006" s="81"/>
      <c r="L16006" s="117"/>
      <c r="P16006" s="81"/>
    </row>
    <row r="16007" spans="6:16">
      <c r="F16007" s="76"/>
      <c r="G16007" s="117"/>
      <c r="I16007" s="81"/>
      <c r="L16007" s="117"/>
      <c r="P16007" s="81"/>
    </row>
    <row r="16008" spans="6:16">
      <c r="F16008" s="76"/>
      <c r="G16008" s="117"/>
      <c r="I16008" s="81"/>
      <c r="L16008" s="117"/>
      <c r="P16008" s="81"/>
    </row>
    <row r="16009" spans="6:16">
      <c r="F16009" s="76"/>
      <c r="G16009" s="117"/>
      <c r="I16009" s="81"/>
      <c r="L16009" s="117"/>
      <c r="P16009" s="81"/>
    </row>
    <row r="16010" spans="6:16">
      <c r="F16010" s="76"/>
      <c r="G16010" s="117"/>
      <c r="I16010" s="81"/>
      <c r="L16010" s="117"/>
      <c r="P16010" s="81"/>
    </row>
    <row r="16011" spans="6:16">
      <c r="F16011" s="76"/>
      <c r="G16011" s="117"/>
      <c r="I16011" s="81"/>
      <c r="L16011" s="117"/>
      <c r="P16011" s="81"/>
    </row>
    <row r="16012" spans="6:16">
      <c r="F16012" s="76"/>
      <c r="G16012" s="117"/>
      <c r="I16012" s="81"/>
      <c r="L16012" s="117"/>
      <c r="P16012" s="81"/>
    </row>
    <row r="16013" spans="6:16">
      <c r="F16013" s="76"/>
      <c r="G16013" s="117"/>
      <c r="I16013" s="81"/>
      <c r="L16013" s="117"/>
      <c r="P16013" s="81"/>
    </row>
    <row r="16014" spans="6:16">
      <c r="F16014" s="76"/>
      <c r="G16014" s="117"/>
      <c r="I16014" s="81"/>
      <c r="L16014" s="117"/>
      <c r="P16014" s="81"/>
    </row>
    <row r="16015" spans="6:16">
      <c r="F16015" s="76"/>
      <c r="G16015" s="117"/>
      <c r="I16015" s="81"/>
      <c r="L16015" s="117"/>
      <c r="P16015" s="81"/>
    </row>
    <row r="16016" spans="6:16">
      <c r="F16016" s="76"/>
      <c r="G16016" s="117"/>
      <c r="I16016" s="81"/>
      <c r="L16016" s="117"/>
      <c r="P16016" s="81"/>
    </row>
    <row r="16017" spans="6:16">
      <c r="F16017" s="76"/>
      <c r="G16017" s="117"/>
      <c r="I16017" s="81"/>
      <c r="L16017" s="117"/>
      <c r="P16017" s="81"/>
    </row>
    <row r="16018" spans="6:16">
      <c r="F16018" s="76"/>
      <c r="G16018" s="117"/>
      <c r="I16018" s="81"/>
      <c r="L16018" s="117"/>
      <c r="P16018" s="81"/>
    </row>
    <row r="16019" spans="6:16">
      <c r="F16019" s="76"/>
      <c r="G16019" s="117"/>
      <c r="I16019" s="81"/>
      <c r="L16019" s="117"/>
      <c r="P16019" s="81"/>
    </row>
    <row r="16020" spans="6:16">
      <c r="F16020" s="76"/>
      <c r="G16020" s="117"/>
      <c r="I16020" s="81"/>
      <c r="L16020" s="117"/>
      <c r="P16020" s="81"/>
    </row>
    <row r="16021" spans="6:16">
      <c r="F16021" s="76"/>
      <c r="G16021" s="117"/>
      <c r="I16021" s="81"/>
      <c r="L16021" s="117"/>
      <c r="P16021" s="81"/>
    </row>
    <row r="16022" spans="6:16">
      <c r="F16022" s="76"/>
      <c r="G16022" s="117"/>
      <c r="I16022" s="81"/>
      <c r="L16022" s="117"/>
      <c r="P16022" s="81"/>
    </row>
    <row r="16023" spans="6:16">
      <c r="F16023" s="76"/>
      <c r="G16023" s="117"/>
      <c r="I16023" s="81"/>
      <c r="L16023" s="117"/>
      <c r="P16023" s="81"/>
    </row>
    <row r="16024" spans="6:16">
      <c r="F16024" s="76"/>
      <c r="G16024" s="117"/>
      <c r="I16024" s="81"/>
      <c r="L16024" s="117"/>
      <c r="P16024" s="81"/>
    </row>
    <row r="16025" spans="6:16">
      <c r="F16025" s="76"/>
      <c r="G16025" s="117"/>
      <c r="I16025" s="81"/>
      <c r="L16025" s="117"/>
      <c r="P16025" s="81"/>
    </row>
    <row r="16026" spans="6:16">
      <c r="F16026" s="76"/>
      <c r="G16026" s="117"/>
      <c r="I16026" s="81"/>
      <c r="L16026" s="117"/>
      <c r="P16026" s="81"/>
    </row>
    <row r="16027" spans="6:16">
      <c r="F16027" s="76"/>
      <c r="G16027" s="117"/>
      <c r="I16027" s="81"/>
      <c r="L16027" s="117"/>
      <c r="P16027" s="81"/>
    </row>
    <row r="16028" spans="6:16">
      <c r="F16028" s="76"/>
      <c r="G16028" s="117"/>
      <c r="I16028" s="81"/>
      <c r="L16028" s="117"/>
      <c r="P16028" s="81"/>
    </row>
    <row r="16029" spans="6:16">
      <c r="F16029" s="76"/>
      <c r="G16029" s="117"/>
      <c r="I16029" s="81"/>
      <c r="L16029" s="117"/>
      <c r="P16029" s="81"/>
    </row>
    <row r="16030" spans="6:16">
      <c r="F16030" s="76"/>
      <c r="G16030" s="117"/>
      <c r="I16030" s="81"/>
      <c r="L16030" s="117"/>
      <c r="P16030" s="81"/>
    </row>
    <row r="16031" spans="6:16">
      <c r="F16031" s="76"/>
      <c r="G16031" s="117"/>
      <c r="I16031" s="81"/>
      <c r="L16031" s="117"/>
      <c r="P16031" s="81"/>
    </row>
    <row r="16032" spans="6:16">
      <c r="F16032" s="76"/>
      <c r="G16032" s="117"/>
      <c r="I16032" s="81"/>
      <c r="L16032" s="117"/>
      <c r="P16032" s="81"/>
    </row>
    <row r="16033" spans="6:16">
      <c r="F16033" s="76"/>
      <c r="G16033" s="117"/>
      <c r="I16033" s="81"/>
      <c r="L16033" s="117"/>
      <c r="P16033" s="81"/>
    </row>
    <row r="16034" spans="6:16">
      <c r="F16034" s="76"/>
      <c r="G16034" s="117"/>
      <c r="I16034" s="81"/>
      <c r="L16034" s="117"/>
      <c r="P16034" s="81"/>
    </row>
    <row r="16035" spans="6:16">
      <c r="F16035" s="76"/>
      <c r="G16035" s="117"/>
      <c r="I16035" s="81"/>
      <c r="L16035" s="117"/>
      <c r="P16035" s="81"/>
    </row>
    <row r="16036" spans="6:16">
      <c r="F16036" s="76"/>
      <c r="G16036" s="117"/>
      <c r="I16036" s="81"/>
      <c r="L16036" s="117"/>
      <c r="P16036" s="81"/>
    </row>
    <row r="16037" spans="6:16">
      <c r="F16037" s="76"/>
      <c r="G16037" s="117"/>
      <c r="I16037" s="81"/>
      <c r="L16037" s="117"/>
      <c r="P16037" s="81"/>
    </row>
    <row r="16038" spans="6:16">
      <c r="F16038" s="76"/>
      <c r="G16038" s="117"/>
      <c r="I16038" s="81"/>
      <c r="L16038" s="117"/>
      <c r="P16038" s="81"/>
    </row>
    <row r="16039" spans="6:16">
      <c r="F16039" s="76"/>
      <c r="G16039" s="117"/>
      <c r="I16039" s="81"/>
      <c r="L16039" s="117"/>
      <c r="P16039" s="81"/>
    </row>
    <row r="16040" spans="6:16">
      <c r="F16040" s="76"/>
      <c r="G16040" s="117"/>
      <c r="I16040" s="81"/>
      <c r="L16040" s="117"/>
      <c r="P16040" s="81"/>
    </row>
    <row r="16041" spans="6:16">
      <c r="F16041" s="76"/>
      <c r="G16041" s="117"/>
      <c r="I16041" s="81"/>
      <c r="L16041" s="117"/>
      <c r="P16041" s="81"/>
    </row>
    <row r="16042" spans="6:16">
      <c r="F16042" s="76"/>
      <c r="G16042" s="117"/>
      <c r="I16042" s="81"/>
      <c r="L16042" s="117"/>
      <c r="P16042" s="81"/>
    </row>
    <row r="16043" spans="6:16">
      <c r="F16043" s="76"/>
      <c r="G16043" s="117"/>
      <c r="I16043" s="81"/>
      <c r="L16043" s="117"/>
      <c r="P16043" s="81"/>
    </row>
    <row r="16044" spans="6:16">
      <c r="F16044" s="76"/>
      <c r="G16044" s="117"/>
      <c r="I16044" s="81"/>
      <c r="L16044" s="117"/>
      <c r="P16044" s="81"/>
    </row>
    <row r="16045" spans="6:16">
      <c r="F16045" s="76"/>
      <c r="G16045" s="117"/>
      <c r="I16045" s="81"/>
      <c r="L16045" s="117"/>
      <c r="P16045" s="81"/>
    </row>
    <row r="16046" spans="6:16">
      <c r="F16046" s="76"/>
      <c r="G16046" s="117"/>
      <c r="I16046" s="81"/>
      <c r="L16046" s="117"/>
      <c r="P16046" s="81"/>
    </row>
    <row r="16047" spans="6:16">
      <c r="F16047" s="76"/>
      <c r="G16047" s="117"/>
      <c r="I16047" s="81"/>
      <c r="L16047" s="117"/>
      <c r="P16047" s="81"/>
    </row>
    <row r="16048" spans="6:16">
      <c r="F16048" s="76"/>
      <c r="G16048" s="117"/>
      <c r="I16048" s="81"/>
      <c r="L16048" s="117"/>
      <c r="P16048" s="81"/>
    </row>
    <row r="16049" spans="6:16">
      <c r="F16049" s="76"/>
      <c r="G16049" s="117"/>
      <c r="I16049" s="81"/>
      <c r="L16049" s="117"/>
      <c r="P16049" s="81"/>
    </row>
    <row r="16050" spans="6:16">
      <c r="F16050" s="76"/>
      <c r="G16050" s="117"/>
      <c r="I16050" s="81"/>
      <c r="L16050" s="117"/>
      <c r="P16050" s="81"/>
    </row>
    <row r="16051" spans="6:16">
      <c r="F16051" s="76"/>
      <c r="G16051" s="117"/>
      <c r="I16051" s="81"/>
      <c r="L16051" s="117"/>
      <c r="P16051" s="81"/>
    </row>
    <row r="16052" spans="6:16">
      <c r="F16052" s="76"/>
      <c r="G16052" s="117"/>
      <c r="I16052" s="81"/>
      <c r="L16052" s="117"/>
      <c r="P16052" s="81"/>
    </row>
    <row r="16053" spans="6:16">
      <c r="F16053" s="76"/>
      <c r="G16053" s="117"/>
      <c r="I16053" s="81"/>
      <c r="L16053" s="117"/>
      <c r="P16053" s="81"/>
    </row>
    <row r="16054" spans="6:16">
      <c r="F16054" s="76"/>
      <c r="G16054" s="117"/>
      <c r="I16054" s="81"/>
      <c r="L16054" s="117"/>
      <c r="P16054" s="81"/>
    </row>
    <row r="16055" spans="6:16">
      <c r="F16055" s="76"/>
      <c r="G16055" s="117"/>
      <c r="I16055" s="81"/>
      <c r="L16055" s="117"/>
      <c r="P16055" s="81"/>
    </row>
    <row r="16056" spans="6:16">
      <c r="F16056" s="76"/>
      <c r="G16056" s="117"/>
      <c r="I16056" s="81"/>
      <c r="L16056" s="117"/>
      <c r="P16056" s="81"/>
    </row>
    <row r="16057" spans="6:16">
      <c r="F16057" s="76"/>
      <c r="G16057" s="117"/>
      <c r="I16057" s="81"/>
      <c r="L16057" s="117"/>
      <c r="P16057" s="81"/>
    </row>
    <row r="16058" spans="6:16">
      <c r="F16058" s="76"/>
      <c r="G16058" s="117"/>
      <c r="I16058" s="81"/>
      <c r="L16058" s="117"/>
      <c r="P16058" s="81"/>
    </row>
    <row r="16059" spans="6:16">
      <c r="F16059" s="76"/>
      <c r="G16059" s="117"/>
      <c r="I16059" s="81"/>
      <c r="L16059" s="117"/>
      <c r="P16059" s="81"/>
    </row>
    <row r="16060" spans="6:16">
      <c r="F16060" s="76"/>
      <c r="G16060" s="117"/>
      <c r="I16060" s="81"/>
      <c r="L16060" s="117"/>
      <c r="P16060" s="81"/>
    </row>
    <row r="16061" spans="6:16">
      <c r="F16061" s="76"/>
      <c r="G16061" s="117"/>
      <c r="I16061" s="81"/>
      <c r="L16061" s="117"/>
      <c r="P16061" s="81"/>
    </row>
    <row r="16062" spans="6:16">
      <c r="F16062" s="76"/>
      <c r="G16062" s="117"/>
      <c r="I16062" s="81"/>
      <c r="L16062" s="117"/>
      <c r="P16062" s="81"/>
    </row>
    <row r="16063" spans="6:16">
      <c r="F16063" s="76"/>
      <c r="G16063" s="117"/>
      <c r="I16063" s="81"/>
      <c r="L16063" s="117"/>
      <c r="P16063" s="81"/>
    </row>
    <row r="16064" spans="6:16">
      <c r="F16064" s="76"/>
      <c r="G16064" s="117"/>
      <c r="I16064" s="81"/>
      <c r="L16064" s="117"/>
      <c r="P16064" s="81"/>
    </row>
    <row r="16065" spans="6:16">
      <c r="F16065" s="76"/>
      <c r="G16065" s="117"/>
      <c r="I16065" s="81"/>
      <c r="L16065" s="117"/>
      <c r="P16065" s="81"/>
    </row>
    <row r="16066" spans="6:16">
      <c r="F16066" s="76"/>
      <c r="G16066" s="117"/>
      <c r="I16066" s="81"/>
      <c r="L16066" s="117"/>
      <c r="P16066" s="81"/>
    </row>
    <row r="16067" spans="6:16">
      <c r="F16067" s="76"/>
      <c r="G16067" s="117"/>
      <c r="I16067" s="81"/>
      <c r="L16067" s="117"/>
      <c r="P16067" s="81"/>
    </row>
    <row r="16068" spans="6:16">
      <c r="F16068" s="76"/>
      <c r="G16068" s="117"/>
      <c r="I16068" s="81"/>
      <c r="L16068" s="117"/>
      <c r="P16068" s="81"/>
    </row>
    <row r="16069" spans="6:16">
      <c r="F16069" s="76"/>
      <c r="G16069" s="117"/>
      <c r="I16069" s="81"/>
      <c r="L16069" s="117"/>
      <c r="P16069" s="81"/>
    </row>
    <row r="16070" spans="6:16">
      <c r="F16070" s="76"/>
      <c r="G16070" s="117"/>
      <c r="I16070" s="81"/>
      <c r="L16070" s="117"/>
      <c r="P16070" s="81"/>
    </row>
    <row r="16071" spans="6:16">
      <c r="F16071" s="76"/>
      <c r="G16071" s="117"/>
      <c r="I16071" s="81"/>
      <c r="L16071" s="117"/>
      <c r="P16071" s="81"/>
    </row>
    <row r="16072" spans="6:16">
      <c r="F16072" s="76"/>
      <c r="G16072" s="117"/>
      <c r="I16072" s="81"/>
      <c r="L16072" s="117"/>
      <c r="P16072" s="81"/>
    </row>
    <row r="16073" spans="6:16">
      <c r="F16073" s="76"/>
      <c r="G16073" s="117"/>
      <c r="I16073" s="81"/>
      <c r="L16073" s="117"/>
      <c r="P16073" s="81"/>
    </row>
    <row r="16074" spans="6:16">
      <c r="F16074" s="76"/>
      <c r="G16074" s="117"/>
      <c r="I16074" s="81"/>
      <c r="L16074" s="117"/>
      <c r="P16074" s="81"/>
    </row>
    <row r="16075" spans="6:16">
      <c r="F16075" s="76"/>
      <c r="G16075" s="117"/>
      <c r="I16075" s="81"/>
      <c r="L16075" s="117"/>
      <c r="P16075" s="81"/>
    </row>
    <row r="16076" spans="6:16">
      <c r="F16076" s="76"/>
      <c r="G16076" s="117"/>
      <c r="I16076" s="81"/>
      <c r="L16076" s="117"/>
      <c r="P16076" s="81"/>
    </row>
    <row r="16077" spans="6:16">
      <c r="F16077" s="76"/>
      <c r="G16077" s="117"/>
      <c r="I16077" s="81"/>
      <c r="L16077" s="117"/>
      <c r="P16077" s="81"/>
    </row>
    <row r="16078" spans="6:16">
      <c r="F16078" s="76"/>
      <c r="G16078" s="117"/>
      <c r="I16078" s="81"/>
      <c r="L16078" s="117"/>
      <c r="P16078" s="81"/>
    </row>
    <row r="16079" spans="6:16">
      <c r="F16079" s="76"/>
      <c r="G16079" s="117"/>
      <c r="I16079" s="81"/>
      <c r="L16079" s="117"/>
      <c r="P16079" s="81"/>
    </row>
    <row r="16080" spans="6:16">
      <c r="F16080" s="76"/>
      <c r="G16080" s="117"/>
      <c r="I16080" s="81"/>
      <c r="L16080" s="117"/>
      <c r="P16080" s="81"/>
    </row>
    <row r="16081" spans="6:16">
      <c r="F16081" s="76"/>
      <c r="G16081" s="117"/>
      <c r="I16081" s="81"/>
      <c r="L16081" s="117"/>
      <c r="P16081" s="81"/>
    </row>
    <row r="16082" spans="6:16">
      <c r="F16082" s="76"/>
      <c r="G16082" s="117"/>
      <c r="I16082" s="81"/>
      <c r="L16082" s="117"/>
      <c r="P16082" s="81"/>
    </row>
    <row r="16083" spans="6:16">
      <c r="F16083" s="76"/>
      <c r="G16083" s="117"/>
      <c r="I16083" s="81"/>
      <c r="L16083" s="117"/>
      <c r="P16083" s="81"/>
    </row>
    <row r="16084" spans="6:16">
      <c r="F16084" s="76"/>
      <c r="G16084" s="117"/>
      <c r="I16084" s="81"/>
      <c r="L16084" s="117"/>
      <c r="P16084" s="81"/>
    </row>
    <row r="16085" spans="6:16">
      <c r="F16085" s="76"/>
      <c r="G16085" s="117"/>
      <c r="I16085" s="81"/>
      <c r="L16085" s="117"/>
      <c r="P16085" s="81"/>
    </row>
    <row r="16086" spans="6:16">
      <c r="F16086" s="76"/>
      <c r="G16086" s="117"/>
      <c r="I16086" s="81"/>
      <c r="L16086" s="117"/>
      <c r="P16086" s="81"/>
    </row>
    <row r="16087" spans="6:16">
      <c r="F16087" s="76"/>
      <c r="G16087" s="117"/>
      <c r="I16087" s="81"/>
      <c r="L16087" s="117"/>
      <c r="P16087" s="81"/>
    </row>
    <row r="16088" spans="6:16">
      <c r="F16088" s="76"/>
      <c r="G16088" s="117"/>
      <c r="I16088" s="81"/>
      <c r="L16088" s="117"/>
      <c r="P16088" s="81"/>
    </row>
    <row r="16089" spans="6:16">
      <c r="F16089" s="76"/>
      <c r="G16089" s="117"/>
      <c r="I16089" s="81"/>
      <c r="L16089" s="117"/>
      <c r="P16089" s="81"/>
    </row>
    <row r="16090" spans="6:16">
      <c r="F16090" s="76"/>
      <c r="G16090" s="117"/>
      <c r="I16090" s="81"/>
      <c r="L16090" s="117"/>
      <c r="P16090" s="81"/>
    </row>
    <row r="16091" spans="6:16">
      <c r="F16091" s="76"/>
      <c r="G16091" s="117"/>
      <c r="I16091" s="81"/>
      <c r="L16091" s="117"/>
      <c r="P16091" s="81"/>
    </row>
    <row r="16092" spans="6:16">
      <c r="F16092" s="76"/>
      <c r="G16092" s="117"/>
      <c r="I16092" s="81"/>
      <c r="L16092" s="117"/>
      <c r="P16092" s="81"/>
    </row>
    <row r="16093" spans="6:16">
      <c r="F16093" s="76"/>
      <c r="G16093" s="117"/>
      <c r="I16093" s="81"/>
      <c r="L16093" s="117"/>
      <c r="P16093" s="81"/>
    </row>
    <row r="16094" spans="6:16">
      <c r="F16094" s="76"/>
      <c r="G16094" s="117"/>
      <c r="I16094" s="81"/>
      <c r="L16094" s="117"/>
      <c r="P16094" s="81"/>
    </row>
    <row r="16095" spans="6:16">
      <c r="F16095" s="76"/>
      <c r="G16095" s="117"/>
      <c r="I16095" s="81"/>
      <c r="L16095" s="117"/>
      <c r="P16095" s="81"/>
    </row>
    <row r="16096" spans="6:16">
      <c r="F16096" s="76"/>
      <c r="G16096" s="117"/>
      <c r="I16096" s="81"/>
      <c r="L16096" s="117"/>
      <c r="P16096" s="81"/>
    </row>
    <row r="16097" spans="6:16">
      <c r="F16097" s="76"/>
      <c r="G16097" s="117"/>
      <c r="I16097" s="81"/>
      <c r="L16097" s="117"/>
      <c r="P16097" s="81"/>
    </row>
    <row r="16098" spans="6:16">
      <c r="F16098" s="76"/>
      <c r="G16098" s="117"/>
      <c r="I16098" s="81"/>
      <c r="L16098" s="117"/>
      <c r="P16098" s="81"/>
    </row>
    <row r="16099" spans="6:16">
      <c r="F16099" s="76"/>
      <c r="G16099" s="117"/>
      <c r="I16099" s="81"/>
      <c r="L16099" s="117"/>
      <c r="P16099" s="81"/>
    </row>
    <row r="16100" spans="6:16">
      <c r="F16100" s="76"/>
      <c r="G16100" s="117"/>
      <c r="I16100" s="81"/>
      <c r="L16100" s="117"/>
      <c r="P16100" s="81"/>
    </row>
    <row r="16101" spans="6:16">
      <c r="F16101" s="76"/>
      <c r="G16101" s="117"/>
      <c r="I16101" s="81"/>
      <c r="L16101" s="117"/>
      <c r="P16101" s="81"/>
    </row>
    <row r="16102" spans="6:16">
      <c r="F16102" s="76"/>
      <c r="G16102" s="117"/>
      <c r="I16102" s="81"/>
      <c r="L16102" s="117"/>
      <c r="P16102" s="81"/>
    </row>
    <row r="16103" spans="6:16">
      <c r="F16103" s="76"/>
      <c r="G16103" s="117"/>
      <c r="I16103" s="81"/>
      <c r="L16103" s="117"/>
      <c r="P16103" s="81"/>
    </row>
    <row r="16104" spans="6:16">
      <c r="F16104" s="76"/>
      <c r="G16104" s="117"/>
      <c r="I16104" s="81"/>
      <c r="L16104" s="117"/>
      <c r="P16104" s="81"/>
    </row>
    <row r="16105" spans="6:16">
      <c r="F16105" s="76"/>
      <c r="G16105" s="117"/>
      <c r="I16105" s="81"/>
      <c r="L16105" s="117"/>
      <c r="P16105" s="81"/>
    </row>
    <row r="16106" spans="6:16">
      <c r="F16106" s="76"/>
      <c r="G16106" s="117"/>
      <c r="I16106" s="81"/>
      <c r="L16106" s="117"/>
      <c r="P16106" s="81"/>
    </row>
    <row r="16107" spans="6:16">
      <c r="F16107" s="76"/>
      <c r="G16107" s="117"/>
      <c r="I16107" s="81"/>
      <c r="L16107" s="117"/>
      <c r="P16107" s="81"/>
    </row>
    <row r="16108" spans="6:16">
      <c r="F16108" s="76"/>
      <c r="G16108" s="117"/>
      <c r="I16108" s="81"/>
      <c r="L16108" s="117"/>
      <c r="P16108" s="81"/>
    </row>
    <row r="16109" spans="6:16">
      <c r="F16109" s="76"/>
      <c r="G16109" s="117"/>
      <c r="I16109" s="81"/>
      <c r="L16109" s="117"/>
      <c r="P16109" s="81"/>
    </row>
    <row r="16110" spans="6:16">
      <c r="F16110" s="76"/>
      <c r="G16110" s="117"/>
      <c r="I16110" s="81"/>
      <c r="L16110" s="117"/>
      <c r="P16110" s="81"/>
    </row>
    <row r="16111" spans="6:16">
      <c r="F16111" s="76"/>
      <c r="G16111" s="117"/>
      <c r="I16111" s="81"/>
      <c r="L16111" s="117"/>
      <c r="P16111" s="81"/>
    </row>
    <row r="16112" spans="6:16">
      <c r="F16112" s="76"/>
      <c r="G16112" s="117"/>
      <c r="I16112" s="81"/>
      <c r="L16112" s="117"/>
      <c r="P16112" s="81"/>
    </row>
    <row r="16113" spans="6:16">
      <c r="F16113" s="76"/>
      <c r="G16113" s="117"/>
      <c r="I16113" s="81"/>
      <c r="L16113" s="117"/>
      <c r="P16113" s="81"/>
    </row>
    <row r="16114" spans="6:16">
      <c r="F16114" s="76"/>
      <c r="G16114" s="117"/>
      <c r="I16114" s="81"/>
      <c r="L16114" s="117"/>
      <c r="P16114" s="81"/>
    </row>
    <row r="16115" spans="6:16">
      <c r="F16115" s="76"/>
      <c r="G16115" s="117"/>
      <c r="I16115" s="81"/>
      <c r="L16115" s="117"/>
      <c r="P16115" s="81"/>
    </row>
    <row r="16116" spans="6:16">
      <c r="F16116" s="76"/>
      <c r="G16116" s="117"/>
      <c r="I16116" s="81"/>
      <c r="L16116" s="117"/>
      <c r="P16116" s="81"/>
    </row>
    <row r="16117" spans="6:16">
      <c r="F16117" s="76"/>
      <c r="G16117" s="117"/>
      <c r="I16117" s="81"/>
      <c r="L16117" s="117"/>
      <c r="P16117" s="81"/>
    </row>
    <row r="16118" spans="6:16">
      <c r="F16118" s="76"/>
      <c r="G16118" s="117"/>
      <c r="I16118" s="81"/>
      <c r="L16118" s="117"/>
      <c r="P16118" s="81"/>
    </row>
    <row r="16119" spans="6:16">
      <c r="F16119" s="76"/>
      <c r="G16119" s="117"/>
      <c r="I16119" s="81"/>
      <c r="L16119" s="117"/>
      <c r="P16119" s="81"/>
    </row>
    <row r="16120" spans="6:16">
      <c r="F16120" s="76"/>
      <c r="G16120" s="117"/>
      <c r="I16120" s="81"/>
      <c r="L16120" s="117"/>
      <c r="P16120" s="81"/>
    </row>
    <row r="16121" spans="6:16">
      <c r="F16121" s="76"/>
      <c r="G16121" s="117"/>
      <c r="I16121" s="81"/>
      <c r="L16121" s="117"/>
      <c r="P16121" s="81"/>
    </row>
    <row r="16122" spans="6:16">
      <c r="F16122" s="76"/>
      <c r="G16122" s="117"/>
      <c r="I16122" s="81"/>
      <c r="L16122" s="117"/>
      <c r="P16122" s="81"/>
    </row>
    <row r="16123" spans="6:16">
      <c r="F16123" s="76"/>
      <c r="G16123" s="117"/>
      <c r="I16123" s="81"/>
      <c r="L16123" s="117"/>
      <c r="P16123" s="81"/>
    </row>
    <row r="16124" spans="6:16">
      <c r="F16124" s="76"/>
      <c r="G16124" s="117"/>
      <c r="I16124" s="81"/>
      <c r="L16124" s="117"/>
      <c r="P16124" s="81"/>
    </row>
    <row r="16125" spans="6:16">
      <c r="F16125" s="76"/>
      <c r="G16125" s="117"/>
      <c r="I16125" s="81"/>
      <c r="L16125" s="117"/>
      <c r="P16125" s="81"/>
    </row>
    <row r="16126" spans="6:16">
      <c r="F16126" s="76"/>
      <c r="G16126" s="117"/>
      <c r="I16126" s="81"/>
      <c r="L16126" s="117"/>
      <c r="P16126" s="81"/>
    </row>
    <row r="16127" spans="6:16">
      <c r="F16127" s="76"/>
      <c r="G16127" s="117"/>
      <c r="I16127" s="81"/>
      <c r="L16127" s="117"/>
      <c r="P16127" s="81"/>
    </row>
    <row r="16128" spans="6:16">
      <c r="F16128" s="76"/>
      <c r="G16128" s="117"/>
      <c r="I16128" s="81"/>
      <c r="L16128" s="117"/>
      <c r="P16128" s="81"/>
    </row>
    <row r="16129" spans="6:16">
      <c r="F16129" s="76"/>
      <c r="G16129" s="117"/>
      <c r="I16129" s="81"/>
      <c r="L16129" s="117"/>
      <c r="P16129" s="81"/>
    </row>
    <row r="16130" spans="6:16">
      <c r="F16130" s="76"/>
      <c r="G16130" s="117"/>
      <c r="I16130" s="81"/>
      <c r="L16130" s="117"/>
      <c r="P16130" s="81"/>
    </row>
    <row r="16131" spans="6:16">
      <c r="F16131" s="76"/>
      <c r="G16131" s="117"/>
      <c r="I16131" s="81"/>
      <c r="L16131" s="117"/>
      <c r="P16131" s="81"/>
    </row>
    <row r="16132" spans="6:16">
      <c r="F16132" s="76"/>
      <c r="G16132" s="117"/>
      <c r="I16132" s="81"/>
      <c r="L16132" s="117"/>
      <c r="P16132" s="81"/>
    </row>
    <row r="16133" spans="6:16">
      <c r="F16133" s="76"/>
      <c r="G16133" s="117"/>
      <c r="I16133" s="81"/>
      <c r="L16133" s="117"/>
      <c r="P16133" s="81"/>
    </row>
    <row r="16134" spans="6:16">
      <c r="F16134" s="76"/>
      <c r="G16134" s="117"/>
      <c r="I16134" s="81"/>
      <c r="L16134" s="117"/>
      <c r="P16134" s="81"/>
    </row>
    <row r="16135" spans="6:16">
      <c r="F16135" s="76"/>
      <c r="G16135" s="117"/>
      <c r="I16135" s="81"/>
      <c r="L16135" s="117"/>
      <c r="P16135" s="81"/>
    </row>
    <row r="16136" spans="6:16">
      <c r="F16136" s="76"/>
      <c r="G16136" s="117"/>
      <c r="I16136" s="81"/>
      <c r="L16136" s="117"/>
      <c r="P16136" s="81"/>
    </row>
    <row r="16137" spans="6:16">
      <c r="F16137" s="76"/>
      <c r="G16137" s="117"/>
      <c r="I16137" s="81"/>
      <c r="L16137" s="117"/>
      <c r="P16137" s="81"/>
    </row>
    <row r="16138" spans="6:16">
      <c r="F16138" s="76"/>
      <c r="G16138" s="117"/>
      <c r="I16138" s="81"/>
      <c r="L16138" s="117"/>
      <c r="P16138" s="81"/>
    </row>
    <row r="16139" spans="6:16">
      <c r="F16139" s="76"/>
      <c r="G16139" s="117"/>
      <c r="I16139" s="81"/>
      <c r="L16139" s="117"/>
      <c r="P16139" s="81"/>
    </row>
    <row r="16140" spans="6:16">
      <c r="F16140" s="76"/>
      <c r="G16140" s="117"/>
      <c r="I16140" s="81"/>
      <c r="L16140" s="117"/>
      <c r="P16140" s="81"/>
    </row>
    <row r="16141" spans="6:16">
      <c r="F16141" s="76"/>
      <c r="G16141" s="117"/>
      <c r="I16141" s="81"/>
      <c r="L16141" s="117"/>
      <c r="P16141" s="81"/>
    </row>
    <row r="16142" spans="6:16">
      <c r="F16142" s="76"/>
      <c r="G16142" s="117"/>
      <c r="I16142" s="81"/>
      <c r="L16142" s="117"/>
      <c r="P16142" s="81"/>
    </row>
    <row r="16143" spans="6:16">
      <c r="F16143" s="76"/>
      <c r="G16143" s="117"/>
      <c r="I16143" s="81"/>
      <c r="L16143" s="117"/>
      <c r="P16143" s="81"/>
    </row>
    <row r="16144" spans="6:16">
      <c r="F16144" s="76"/>
      <c r="G16144" s="117"/>
      <c r="I16144" s="81"/>
      <c r="L16144" s="117"/>
      <c r="P16144" s="81"/>
    </row>
    <row r="16145" spans="6:16">
      <c r="F16145" s="76"/>
      <c r="G16145" s="117"/>
      <c r="I16145" s="81"/>
      <c r="L16145" s="117"/>
      <c r="P16145" s="81"/>
    </row>
    <row r="16146" spans="6:16">
      <c r="F16146" s="76"/>
      <c r="G16146" s="117"/>
      <c r="I16146" s="81"/>
      <c r="L16146" s="117"/>
      <c r="P16146" s="81"/>
    </row>
    <row r="16147" spans="6:16">
      <c r="F16147" s="76"/>
      <c r="G16147" s="117"/>
      <c r="I16147" s="81"/>
      <c r="L16147" s="117"/>
      <c r="P16147" s="81"/>
    </row>
    <row r="16148" spans="6:16">
      <c r="F16148" s="76"/>
      <c r="G16148" s="117"/>
      <c r="I16148" s="81"/>
      <c r="L16148" s="117"/>
      <c r="P16148" s="81"/>
    </row>
    <row r="16149" spans="6:16">
      <c r="F16149" s="76"/>
      <c r="G16149" s="117"/>
      <c r="I16149" s="81"/>
      <c r="L16149" s="117"/>
      <c r="P16149" s="81"/>
    </row>
    <row r="16150" spans="6:16">
      <c r="F16150" s="76"/>
      <c r="G16150" s="117"/>
      <c r="I16150" s="81"/>
      <c r="L16150" s="117"/>
      <c r="P16150" s="81"/>
    </row>
    <row r="16151" spans="6:16">
      <c r="F16151" s="76"/>
      <c r="G16151" s="117"/>
      <c r="I16151" s="81"/>
      <c r="L16151" s="117"/>
      <c r="P16151" s="81"/>
    </row>
    <row r="16152" spans="6:16">
      <c r="F16152" s="76"/>
      <c r="G16152" s="117"/>
      <c r="I16152" s="81"/>
      <c r="L16152" s="117"/>
      <c r="P16152" s="81"/>
    </row>
    <row r="16153" spans="6:16">
      <c r="F16153" s="76"/>
      <c r="G16153" s="117"/>
      <c r="I16153" s="81"/>
      <c r="L16153" s="117"/>
      <c r="P16153" s="81"/>
    </row>
    <row r="16154" spans="6:16">
      <c r="F16154" s="76"/>
      <c r="G16154" s="117"/>
      <c r="I16154" s="81"/>
      <c r="L16154" s="117"/>
      <c r="P16154" s="81"/>
    </row>
    <row r="16155" spans="6:16">
      <c r="F16155" s="76"/>
      <c r="G16155" s="117"/>
      <c r="I16155" s="81"/>
      <c r="L16155" s="117"/>
      <c r="P16155" s="81"/>
    </row>
    <row r="16156" spans="6:16">
      <c r="F16156" s="76"/>
      <c r="G16156" s="117"/>
      <c r="I16156" s="81"/>
      <c r="L16156" s="117"/>
      <c r="P16156" s="81"/>
    </row>
    <row r="16157" spans="6:16">
      <c r="F16157" s="76"/>
      <c r="G16157" s="117"/>
      <c r="I16157" s="81"/>
      <c r="L16157" s="117"/>
      <c r="P16157" s="81"/>
    </row>
    <row r="16158" spans="6:16">
      <c r="F16158" s="76"/>
      <c r="G16158" s="117"/>
      <c r="I16158" s="81"/>
      <c r="L16158" s="117"/>
      <c r="P16158" s="81"/>
    </row>
    <row r="16159" spans="6:16">
      <c r="F16159" s="76"/>
      <c r="G16159" s="117"/>
      <c r="I16159" s="81"/>
      <c r="L16159" s="117"/>
      <c r="P16159" s="81"/>
    </row>
    <row r="16160" spans="6:16">
      <c r="F16160" s="76"/>
      <c r="G16160" s="117"/>
      <c r="I16160" s="81"/>
      <c r="L16160" s="117"/>
      <c r="P16160" s="81"/>
    </row>
    <row r="16161" spans="6:16">
      <c r="F16161" s="76"/>
      <c r="G16161" s="117"/>
      <c r="I16161" s="81"/>
      <c r="L16161" s="117"/>
      <c r="P16161" s="81"/>
    </row>
    <row r="16162" spans="6:16">
      <c r="F16162" s="76"/>
      <c r="G16162" s="117"/>
      <c r="I16162" s="81"/>
      <c r="L16162" s="117"/>
      <c r="P16162" s="81"/>
    </row>
    <row r="16163" spans="6:16">
      <c r="F16163" s="76"/>
      <c r="G16163" s="117"/>
      <c r="I16163" s="81"/>
      <c r="L16163" s="117"/>
      <c r="P16163" s="81"/>
    </row>
    <row r="16164" spans="6:16">
      <c r="F16164" s="76"/>
      <c r="G16164" s="117"/>
      <c r="I16164" s="81"/>
      <c r="L16164" s="117"/>
      <c r="P16164" s="81"/>
    </row>
    <row r="16165" spans="6:16">
      <c r="F16165" s="76"/>
      <c r="G16165" s="117"/>
      <c r="I16165" s="81"/>
      <c r="L16165" s="117"/>
      <c r="P16165" s="81"/>
    </row>
    <row r="16166" spans="6:16">
      <c r="F16166" s="76"/>
      <c r="G16166" s="117"/>
      <c r="I16166" s="81"/>
      <c r="L16166" s="117"/>
      <c r="P16166" s="81"/>
    </row>
    <row r="16167" spans="6:16">
      <c r="F16167" s="76"/>
      <c r="G16167" s="117"/>
      <c r="I16167" s="81"/>
      <c r="L16167" s="117"/>
      <c r="P16167" s="81"/>
    </row>
    <row r="16168" spans="6:16">
      <c r="F16168" s="76"/>
      <c r="G16168" s="117"/>
      <c r="I16168" s="81"/>
      <c r="L16168" s="117"/>
      <c r="P16168" s="81"/>
    </row>
    <row r="16169" spans="6:16">
      <c r="F16169" s="76"/>
      <c r="G16169" s="117"/>
      <c r="I16169" s="81"/>
      <c r="L16169" s="117"/>
      <c r="P16169" s="81"/>
    </row>
    <row r="16170" spans="6:16">
      <c r="F16170" s="76"/>
      <c r="G16170" s="117"/>
      <c r="I16170" s="81"/>
      <c r="L16170" s="117"/>
      <c r="P16170" s="81"/>
    </row>
    <row r="16171" spans="6:16">
      <c r="F16171" s="76"/>
      <c r="G16171" s="117"/>
      <c r="I16171" s="81"/>
      <c r="L16171" s="117"/>
      <c r="P16171" s="81"/>
    </row>
    <row r="16172" spans="6:16">
      <c r="F16172" s="76"/>
      <c r="G16172" s="117"/>
      <c r="I16172" s="81"/>
      <c r="L16172" s="117"/>
      <c r="P16172" s="81"/>
    </row>
    <row r="16173" spans="6:16">
      <c r="F16173" s="76"/>
      <c r="G16173" s="117"/>
      <c r="I16173" s="81"/>
      <c r="L16173" s="117"/>
      <c r="P16173" s="81"/>
    </row>
    <row r="16174" spans="6:16">
      <c r="F16174" s="76"/>
      <c r="G16174" s="117"/>
      <c r="I16174" s="81"/>
      <c r="L16174" s="117"/>
      <c r="P16174" s="81"/>
    </row>
    <row r="16175" spans="6:16">
      <c r="F16175" s="76"/>
      <c r="G16175" s="117"/>
      <c r="I16175" s="81"/>
      <c r="L16175" s="117"/>
      <c r="P16175" s="81"/>
    </row>
    <row r="16176" spans="6:16">
      <c r="F16176" s="76"/>
      <c r="G16176" s="117"/>
      <c r="I16176" s="81"/>
      <c r="L16176" s="117"/>
      <c r="P16176" s="81"/>
    </row>
    <row r="16177" spans="6:16">
      <c r="F16177" s="76"/>
      <c r="G16177" s="117"/>
      <c r="I16177" s="81"/>
      <c r="L16177" s="117"/>
      <c r="P16177" s="81"/>
    </row>
    <row r="16178" spans="6:16">
      <c r="F16178" s="76"/>
      <c r="G16178" s="117"/>
      <c r="I16178" s="81"/>
      <c r="L16178" s="117"/>
      <c r="P16178" s="81"/>
    </row>
    <row r="16179" spans="6:16">
      <c r="F16179" s="76"/>
      <c r="G16179" s="117"/>
      <c r="I16179" s="81"/>
      <c r="L16179" s="117"/>
      <c r="P16179" s="81"/>
    </row>
    <row r="16180" spans="6:16">
      <c r="F16180" s="76"/>
      <c r="G16180" s="117"/>
      <c r="I16180" s="81"/>
      <c r="L16180" s="117"/>
      <c r="P16180" s="81"/>
    </row>
    <row r="16181" spans="6:16">
      <c r="F16181" s="76"/>
      <c r="G16181" s="117"/>
      <c r="I16181" s="81"/>
      <c r="L16181" s="117"/>
      <c r="P16181" s="81"/>
    </row>
    <row r="16182" spans="6:16">
      <c r="F16182" s="76"/>
      <c r="G16182" s="117"/>
      <c r="I16182" s="81"/>
      <c r="L16182" s="117"/>
      <c r="P16182" s="81"/>
    </row>
    <row r="16183" spans="6:16">
      <c r="F16183" s="76"/>
      <c r="G16183" s="117"/>
      <c r="I16183" s="81"/>
      <c r="L16183" s="117"/>
      <c r="P16183" s="81"/>
    </row>
    <row r="16184" spans="6:16">
      <c r="F16184" s="76"/>
      <c r="G16184" s="117"/>
      <c r="I16184" s="81"/>
      <c r="L16184" s="117"/>
      <c r="P16184" s="81"/>
    </row>
    <row r="16185" spans="6:16">
      <c r="F16185" s="76"/>
      <c r="G16185" s="117"/>
      <c r="I16185" s="81"/>
      <c r="L16185" s="117"/>
      <c r="P16185" s="81"/>
    </row>
    <row r="16186" spans="6:16">
      <c r="F16186" s="76"/>
      <c r="G16186" s="117"/>
      <c r="I16186" s="81"/>
      <c r="L16186" s="117"/>
      <c r="P16186" s="81"/>
    </row>
    <row r="16187" spans="6:16">
      <c r="F16187" s="76"/>
      <c r="G16187" s="117"/>
      <c r="I16187" s="81"/>
      <c r="L16187" s="117"/>
      <c r="P16187" s="81"/>
    </row>
    <row r="16188" spans="6:16">
      <c r="F16188" s="76"/>
      <c r="G16188" s="117"/>
      <c r="I16188" s="81"/>
      <c r="L16188" s="117"/>
      <c r="P16188" s="81"/>
    </row>
    <row r="16189" spans="6:16">
      <c r="F16189" s="76"/>
      <c r="G16189" s="117"/>
      <c r="I16189" s="81"/>
      <c r="L16189" s="117"/>
      <c r="P16189" s="81"/>
    </row>
    <row r="16190" spans="6:16">
      <c r="F16190" s="76"/>
      <c r="G16190" s="117"/>
      <c r="I16190" s="81"/>
      <c r="L16190" s="117"/>
      <c r="P16190" s="81"/>
    </row>
    <row r="16191" spans="6:16">
      <c r="F16191" s="76"/>
      <c r="G16191" s="117"/>
      <c r="I16191" s="81"/>
      <c r="L16191" s="117"/>
      <c r="P16191" s="81"/>
    </row>
    <row r="16192" spans="6:16">
      <c r="F16192" s="76"/>
      <c r="G16192" s="117"/>
      <c r="I16192" s="81"/>
      <c r="L16192" s="117"/>
      <c r="P16192" s="81"/>
    </row>
    <row r="16193" spans="6:16">
      <c r="F16193" s="76"/>
      <c r="G16193" s="117"/>
      <c r="I16193" s="81"/>
      <c r="L16193" s="117"/>
      <c r="P16193" s="81"/>
    </row>
    <row r="16194" spans="6:16">
      <c r="F16194" s="76"/>
      <c r="G16194" s="117"/>
      <c r="I16194" s="81"/>
      <c r="L16194" s="117"/>
      <c r="P16194" s="81"/>
    </row>
    <row r="16195" spans="6:16">
      <c r="F16195" s="76"/>
      <c r="G16195" s="117"/>
      <c r="I16195" s="81"/>
      <c r="L16195" s="117"/>
      <c r="P16195" s="81"/>
    </row>
    <row r="16196" spans="6:16">
      <c r="F16196" s="76"/>
      <c r="G16196" s="117"/>
      <c r="I16196" s="81"/>
      <c r="L16196" s="117"/>
      <c r="P16196" s="81"/>
    </row>
    <row r="16197" spans="6:16">
      <c r="F16197" s="76"/>
      <c r="G16197" s="117"/>
      <c r="I16197" s="81"/>
      <c r="L16197" s="117"/>
      <c r="P16197" s="81"/>
    </row>
    <row r="16198" spans="6:16">
      <c r="F16198" s="76"/>
      <c r="G16198" s="117"/>
      <c r="I16198" s="81"/>
      <c r="L16198" s="117"/>
      <c r="P16198" s="81"/>
    </row>
    <row r="16199" spans="6:16">
      <c r="F16199" s="76"/>
      <c r="G16199" s="117"/>
      <c r="I16199" s="81"/>
      <c r="L16199" s="117"/>
      <c r="P16199" s="81"/>
    </row>
    <row r="16200" spans="6:16">
      <c r="F16200" s="76"/>
      <c r="G16200" s="117"/>
      <c r="I16200" s="81"/>
      <c r="L16200" s="117"/>
      <c r="P16200" s="81"/>
    </row>
    <row r="16201" spans="6:16">
      <c r="F16201" s="76"/>
      <c r="G16201" s="117"/>
      <c r="I16201" s="81"/>
      <c r="L16201" s="117"/>
      <c r="P16201" s="81"/>
    </row>
    <row r="16202" spans="6:16">
      <c r="F16202" s="76"/>
      <c r="G16202" s="117"/>
      <c r="I16202" s="81"/>
      <c r="L16202" s="117"/>
      <c r="P16202" s="81"/>
    </row>
    <row r="16203" spans="6:16">
      <c r="F16203" s="76"/>
      <c r="G16203" s="117"/>
      <c r="I16203" s="81"/>
      <c r="L16203" s="117"/>
      <c r="P16203" s="81"/>
    </row>
    <row r="16204" spans="6:16">
      <c r="F16204" s="76"/>
      <c r="G16204" s="117"/>
      <c r="I16204" s="81"/>
      <c r="L16204" s="117"/>
      <c r="P16204" s="81"/>
    </row>
    <row r="16205" spans="6:16">
      <c r="F16205" s="76"/>
      <c r="G16205" s="117"/>
      <c r="I16205" s="81"/>
      <c r="L16205" s="117"/>
      <c r="P16205" s="81"/>
    </row>
    <row r="16206" spans="6:16">
      <c r="F16206" s="76"/>
      <c r="G16206" s="117"/>
      <c r="I16206" s="81"/>
      <c r="L16206" s="117"/>
      <c r="P16206" s="81"/>
    </row>
    <row r="16207" spans="6:16">
      <c r="F16207" s="76"/>
      <c r="G16207" s="117"/>
      <c r="I16207" s="81"/>
      <c r="L16207" s="117"/>
      <c r="P16207" s="81"/>
    </row>
    <row r="16208" spans="6:16">
      <c r="F16208" s="76"/>
      <c r="G16208" s="117"/>
      <c r="I16208" s="81"/>
      <c r="L16208" s="117"/>
      <c r="P16208" s="81"/>
    </row>
    <row r="16209" spans="6:16">
      <c r="F16209" s="76"/>
      <c r="G16209" s="117"/>
      <c r="I16209" s="81"/>
      <c r="L16209" s="117"/>
      <c r="P16209" s="81"/>
    </row>
    <row r="16210" spans="6:16">
      <c r="F16210" s="76"/>
      <c r="G16210" s="117"/>
      <c r="I16210" s="81"/>
      <c r="L16210" s="117"/>
      <c r="P16210" s="81"/>
    </row>
    <row r="16211" spans="6:16">
      <c r="F16211" s="76"/>
      <c r="G16211" s="117"/>
      <c r="I16211" s="81"/>
      <c r="L16211" s="117"/>
      <c r="P16211" s="81"/>
    </row>
    <row r="16212" spans="6:16">
      <c r="F16212" s="76"/>
      <c r="G16212" s="117"/>
      <c r="I16212" s="81"/>
      <c r="L16212" s="117"/>
      <c r="P16212" s="81"/>
    </row>
    <row r="16213" spans="6:16">
      <c r="F16213" s="76"/>
      <c r="G16213" s="117"/>
      <c r="I16213" s="81"/>
      <c r="L16213" s="117"/>
      <c r="P16213" s="81"/>
    </row>
    <row r="16214" spans="6:16">
      <c r="F16214" s="76"/>
      <c r="G16214" s="117"/>
      <c r="I16214" s="81"/>
      <c r="L16214" s="117"/>
      <c r="P16214" s="81"/>
    </row>
    <row r="16215" spans="6:16">
      <c r="F16215" s="76"/>
      <c r="G16215" s="117"/>
      <c r="I16215" s="81"/>
      <c r="L16215" s="117"/>
      <c r="P16215" s="81"/>
    </row>
    <row r="16216" spans="6:16">
      <c r="F16216" s="76"/>
      <c r="G16216" s="117"/>
      <c r="I16216" s="81"/>
      <c r="L16216" s="117"/>
      <c r="P16216" s="81"/>
    </row>
    <row r="16217" spans="6:16">
      <c r="F16217" s="76"/>
      <c r="G16217" s="117"/>
      <c r="I16217" s="81"/>
      <c r="L16217" s="117"/>
      <c r="P16217" s="81"/>
    </row>
    <row r="16218" spans="6:16">
      <c r="F16218" s="76"/>
      <c r="G16218" s="117"/>
      <c r="I16218" s="81"/>
      <c r="L16218" s="117"/>
      <c r="P16218" s="81"/>
    </row>
    <row r="16219" spans="6:16">
      <c r="F16219" s="76"/>
      <c r="G16219" s="117"/>
      <c r="I16219" s="81"/>
      <c r="L16219" s="117"/>
      <c r="P16219" s="81"/>
    </row>
    <row r="16220" spans="6:16">
      <c r="F16220" s="76"/>
      <c r="G16220" s="117"/>
      <c r="I16220" s="81"/>
      <c r="L16220" s="117"/>
      <c r="P16220" s="81"/>
    </row>
    <row r="16221" spans="6:16">
      <c r="F16221" s="76"/>
      <c r="G16221" s="117"/>
      <c r="I16221" s="81"/>
      <c r="L16221" s="117"/>
      <c r="P16221" s="81"/>
    </row>
    <row r="16222" spans="6:16">
      <c r="F16222" s="76"/>
      <c r="G16222" s="117"/>
      <c r="I16222" s="81"/>
      <c r="L16222" s="117"/>
      <c r="P16222" s="81"/>
    </row>
    <row r="16223" spans="6:16">
      <c r="F16223" s="76"/>
      <c r="G16223" s="117"/>
      <c r="I16223" s="81"/>
      <c r="L16223" s="117"/>
      <c r="P16223" s="81"/>
    </row>
    <row r="16224" spans="6:16">
      <c r="F16224" s="76"/>
      <c r="G16224" s="117"/>
      <c r="I16224" s="81"/>
      <c r="L16224" s="117"/>
      <c r="P16224" s="81"/>
    </row>
    <row r="16225" spans="6:16">
      <c r="F16225" s="76"/>
      <c r="G16225" s="117"/>
      <c r="I16225" s="81"/>
      <c r="L16225" s="117"/>
      <c r="P16225" s="81"/>
    </row>
    <row r="16226" spans="6:16">
      <c r="F16226" s="76"/>
      <c r="G16226" s="117"/>
      <c r="I16226" s="81"/>
      <c r="L16226" s="117"/>
      <c r="P16226" s="81"/>
    </row>
    <row r="16227" spans="6:16">
      <c r="F16227" s="76"/>
      <c r="G16227" s="117"/>
      <c r="I16227" s="81"/>
      <c r="L16227" s="117"/>
      <c r="P16227" s="81"/>
    </row>
    <row r="16228" spans="6:16">
      <c r="F16228" s="76"/>
      <c r="G16228" s="117"/>
      <c r="I16228" s="81"/>
      <c r="L16228" s="117"/>
      <c r="P16228" s="81"/>
    </row>
    <row r="16229" spans="6:16">
      <c r="F16229" s="76"/>
      <c r="G16229" s="117"/>
      <c r="I16229" s="81"/>
      <c r="L16229" s="117"/>
      <c r="P16229" s="81"/>
    </row>
    <row r="16230" spans="6:16">
      <c r="F16230" s="76"/>
      <c r="G16230" s="117"/>
      <c r="I16230" s="81"/>
      <c r="L16230" s="117"/>
      <c r="P16230" s="81"/>
    </row>
    <row r="16231" spans="6:16">
      <c r="F16231" s="76"/>
      <c r="G16231" s="117"/>
      <c r="I16231" s="81"/>
      <c r="L16231" s="117"/>
      <c r="P16231" s="81"/>
    </row>
    <row r="16232" spans="6:16">
      <c r="F16232" s="76"/>
      <c r="G16232" s="117"/>
      <c r="I16232" s="81"/>
      <c r="L16232" s="117"/>
      <c r="P16232" s="81"/>
    </row>
    <row r="16233" spans="6:16">
      <c r="F16233" s="76"/>
      <c r="G16233" s="117"/>
      <c r="I16233" s="81"/>
      <c r="L16233" s="117"/>
      <c r="P16233" s="81"/>
    </row>
    <row r="16234" spans="6:16">
      <c r="F16234" s="76"/>
      <c r="G16234" s="117"/>
      <c r="I16234" s="81"/>
      <c r="L16234" s="117"/>
      <c r="P16234" s="81"/>
    </row>
    <row r="16235" spans="6:16">
      <c r="F16235" s="76"/>
      <c r="G16235" s="117"/>
      <c r="I16235" s="81"/>
      <c r="L16235" s="117"/>
      <c r="P16235" s="81"/>
    </row>
    <row r="16236" spans="6:16">
      <c r="F16236" s="76"/>
      <c r="G16236" s="117"/>
      <c r="I16236" s="81"/>
      <c r="L16236" s="117"/>
      <c r="P16236" s="81"/>
    </row>
    <row r="16237" spans="6:16">
      <c r="F16237" s="76"/>
      <c r="G16237" s="117"/>
      <c r="I16237" s="81"/>
      <c r="L16237" s="117"/>
      <c r="P16237" s="81"/>
    </row>
    <row r="16238" spans="6:16">
      <c r="F16238" s="76"/>
      <c r="G16238" s="117"/>
      <c r="I16238" s="81"/>
      <c r="L16238" s="117"/>
      <c r="P16238" s="81"/>
    </row>
    <row r="16239" spans="6:16">
      <c r="F16239" s="76"/>
      <c r="G16239" s="117"/>
      <c r="I16239" s="81"/>
      <c r="L16239" s="117"/>
      <c r="P16239" s="81"/>
    </row>
    <row r="16240" spans="6:16">
      <c r="F16240" s="76"/>
      <c r="G16240" s="117"/>
      <c r="I16240" s="81"/>
      <c r="L16240" s="117"/>
      <c r="P16240" s="81"/>
    </row>
    <row r="16241" spans="6:16">
      <c r="F16241" s="76"/>
      <c r="G16241" s="117"/>
      <c r="I16241" s="81"/>
      <c r="L16241" s="117"/>
      <c r="P16241" s="81"/>
    </row>
    <row r="16242" spans="6:16">
      <c r="F16242" s="76"/>
      <c r="G16242" s="117"/>
      <c r="I16242" s="81"/>
      <c r="L16242" s="117"/>
      <c r="P16242" s="81"/>
    </row>
    <row r="16243" spans="6:16">
      <c r="F16243" s="76"/>
      <c r="G16243" s="117"/>
      <c r="I16243" s="81"/>
      <c r="L16243" s="117"/>
      <c r="P16243" s="81"/>
    </row>
    <row r="16244" spans="6:16">
      <c r="F16244" s="76"/>
      <c r="G16244" s="117"/>
      <c r="I16244" s="81"/>
      <c r="L16244" s="117"/>
      <c r="P16244" s="81"/>
    </row>
    <row r="16245" spans="6:16">
      <c r="F16245" s="76"/>
      <c r="G16245" s="117"/>
      <c r="I16245" s="81"/>
      <c r="L16245" s="117"/>
      <c r="P16245" s="81"/>
    </row>
    <row r="16246" spans="6:16">
      <c r="F16246" s="76"/>
      <c r="G16246" s="117"/>
      <c r="I16246" s="81"/>
      <c r="L16246" s="117"/>
      <c r="P16246" s="81"/>
    </row>
    <row r="16247" spans="6:16">
      <c r="F16247" s="76"/>
      <c r="G16247" s="117"/>
      <c r="I16247" s="81"/>
      <c r="L16247" s="117"/>
      <c r="P16247" s="81"/>
    </row>
    <row r="16248" spans="6:16">
      <c r="F16248" s="76"/>
      <c r="G16248" s="117"/>
      <c r="I16248" s="81"/>
      <c r="L16248" s="117"/>
      <c r="P16248" s="81"/>
    </row>
    <row r="16249" spans="6:16">
      <c r="F16249" s="76"/>
      <c r="G16249" s="117"/>
      <c r="I16249" s="81"/>
      <c r="L16249" s="117"/>
      <c r="P16249" s="81"/>
    </row>
    <row r="16250" spans="6:16">
      <c r="F16250" s="76"/>
      <c r="G16250" s="117"/>
      <c r="I16250" s="81"/>
      <c r="L16250" s="117"/>
      <c r="P16250" s="81"/>
    </row>
    <row r="16251" spans="6:16">
      <c r="F16251" s="76"/>
      <c r="G16251" s="117"/>
      <c r="I16251" s="81"/>
      <c r="L16251" s="117"/>
      <c r="P16251" s="81"/>
    </row>
    <row r="16252" spans="6:16">
      <c r="F16252" s="76"/>
      <c r="G16252" s="117"/>
      <c r="I16252" s="81"/>
      <c r="L16252" s="117"/>
      <c r="P16252" s="81"/>
    </row>
    <row r="16253" spans="6:16">
      <c r="F16253" s="76"/>
      <c r="G16253" s="117"/>
      <c r="I16253" s="81"/>
      <c r="L16253" s="117"/>
      <c r="P16253" s="81"/>
    </row>
    <row r="16254" spans="6:16">
      <c r="F16254" s="76"/>
      <c r="G16254" s="117"/>
      <c r="I16254" s="81"/>
      <c r="L16254" s="117"/>
      <c r="P16254" s="81"/>
    </row>
    <row r="16255" spans="6:16">
      <c r="F16255" s="76"/>
      <c r="G16255" s="117"/>
      <c r="I16255" s="81"/>
      <c r="L16255" s="117"/>
      <c r="P16255" s="81"/>
    </row>
    <row r="16256" spans="6:16">
      <c r="F16256" s="76"/>
      <c r="G16256" s="117"/>
      <c r="I16256" s="81"/>
      <c r="L16256" s="117"/>
      <c r="P16256" s="81"/>
    </row>
    <row r="16257" spans="6:16">
      <c r="F16257" s="76"/>
      <c r="G16257" s="117"/>
      <c r="I16257" s="81"/>
      <c r="L16257" s="117"/>
      <c r="P16257" s="81"/>
    </row>
    <row r="16258" spans="6:16">
      <c r="F16258" s="76"/>
      <c r="G16258" s="117"/>
      <c r="I16258" s="81"/>
      <c r="L16258" s="117"/>
      <c r="P16258" s="81"/>
    </row>
    <row r="16259" spans="6:16">
      <c r="F16259" s="76"/>
      <c r="G16259" s="117"/>
      <c r="I16259" s="81"/>
      <c r="L16259" s="117"/>
      <c r="P16259" s="81"/>
    </row>
    <row r="16260" spans="6:16">
      <c r="F16260" s="76"/>
      <c r="G16260" s="117"/>
      <c r="I16260" s="81"/>
      <c r="L16260" s="117"/>
      <c r="P16260" s="81"/>
    </row>
    <row r="16261" spans="6:16">
      <c r="F16261" s="76"/>
      <c r="G16261" s="117"/>
      <c r="I16261" s="81"/>
      <c r="L16261" s="117"/>
      <c r="P16261" s="81"/>
    </row>
    <row r="16262" spans="6:16">
      <c r="F16262" s="76"/>
      <c r="G16262" s="117"/>
      <c r="I16262" s="81"/>
      <c r="L16262" s="117"/>
      <c r="P16262" s="81"/>
    </row>
    <row r="16263" spans="6:16">
      <c r="F16263" s="76"/>
      <c r="G16263" s="117"/>
      <c r="I16263" s="81"/>
      <c r="L16263" s="117"/>
      <c r="P16263" s="81"/>
    </row>
    <row r="16264" spans="6:16">
      <c r="F16264" s="76"/>
      <c r="G16264" s="117"/>
      <c r="I16264" s="81"/>
      <c r="L16264" s="117"/>
      <c r="P16264" s="81"/>
    </row>
    <row r="16265" spans="6:16">
      <c r="F16265" s="76"/>
      <c r="G16265" s="117"/>
      <c r="I16265" s="81"/>
      <c r="L16265" s="117"/>
      <c r="P16265" s="81"/>
    </row>
    <row r="16266" spans="6:16">
      <c r="F16266" s="76"/>
      <c r="G16266" s="117"/>
      <c r="I16266" s="81"/>
      <c r="L16266" s="117"/>
      <c r="P16266" s="81"/>
    </row>
    <row r="16267" spans="6:16">
      <c r="F16267" s="76"/>
      <c r="G16267" s="117"/>
      <c r="I16267" s="81"/>
      <c r="L16267" s="117"/>
      <c r="P16267" s="81"/>
    </row>
    <row r="16268" spans="6:16">
      <c r="F16268" s="76"/>
      <c r="G16268" s="117"/>
      <c r="I16268" s="81"/>
      <c r="L16268" s="117"/>
      <c r="P16268" s="81"/>
    </row>
    <row r="16269" spans="6:16">
      <c r="F16269" s="76"/>
      <c r="G16269" s="117"/>
      <c r="I16269" s="81"/>
      <c r="L16269" s="117"/>
      <c r="P16269" s="81"/>
    </row>
    <row r="16270" spans="6:16">
      <c r="F16270" s="76"/>
      <c r="G16270" s="117"/>
      <c r="I16270" s="81"/>
      <c r="L16270" s="117"/>
      <c r="P16270" s="81"/>
    </row>
    <row r="16271" spans="6:16">
      <c r="F16271" s="76"/>
      <c r="G16271" s="117"/>
      <c r="I16271" s="81"/>
      <c r="L16271" s="117"/>
      <c r="P16271" s="81"/>
    </row>
    <row r="16272" spans="6:16">
      <c r="F16272" s="76"/>
      <c r="G16272" s="117"/>
      <c r="I16272" s="81"/>
      <c r="L16272" s="117"/>
      <c r="P16272" s="81"/>
    </row>
    <row r="16273" spans="6:16">
      <c r="F16273" s="76"/>
      <c r="G16273" s="117"/>
      <c r="I16273" s="81"/>
      <c r="L16273" s="117"/>
      <c r="P16273" s="81"/>
    </row>
    <row r="16274" spans="6:16">
      <c r="F16274" s="76"/>
      <c r="G16274" s="117"/>
      <c r="I16274" s="81"/>
      <c r="L16274" s="117"/>
      <c r="P16274" s="81"/>
    </row>
    <row r="16275" spans="6:16">
      <c r="F16275" s="76"/>
      <c r="G16275" s="117"/>
      <c r="I16275" s="81"/>
      <c r="L16275" s="117"/>
      <c r="P16275" s="81"/>
    </row>
    <row r="16276" spans="6:16">
      <c r="F16276" s="76"/>
      <c r="G16276" s="117"/>
      <c r="I16276" s="81"/>
      <c r="L16276" s="117"/>
      <c r="P16276" s="81"/>
    </row>
    <row r="16277" spans="6:16">
      <c r="F16277" s="76"/>
      <c r="G16277" s="117"/>
      <c r="I16277" s="81"/>
      <c r="L16277" s="117"/>
      <c r="P16277" s="81"/>
    </row>
    <row r="16278" spans="6:16">
      <c r="F16278" s="76"/>
      <c r="G16278" s="117"/>
      <c r="I16278" s="81"/>
      <c r="L16278" s="117"/>
      <c r="P16278" s="81"/>
    </row>
    <row r="16279" spans="6:16">
      <c r="F16279" s="76"/>
      <c r="G16279" s="117"/>
      <c r="I16279" s="81"/>
      <c r="L16279" s="117"/>
      <c r="P16279" s="81"/>
    </row>
    <row r="16280" spans="6:16">
      <c r="F16280" s="76"/>
      <c r="G16280" s="117"/>
      <c r="I16280" s="81"/>
      <c r="L16280" s="117"/>
      <c r="P16280" s="81"/>
    </row>
    <row r="16281" spans="6:16">
      <c r="F16281" s="76"/>
      <c r="G16281" s="117"/>
      <c r="I16281" s="81"/>
      <c r="L16281" s="117"/>
      <c r="P16281" s="81"/>
    </row>
    <row r="16282" spans="6:16">
      <c r="F16282" s="76"/>
      <c r="G16282" s="117"/>
      <c r="I16282" s="81"/>
      <c r="L16282" s="117"/>
      <c r="P16282" s="81"/>
    </row>
    <row r="16283" spans="6:16">
      <c r="F16283" s="76"/>
      <c r="G16283" s="117"/>
      <c r="I16283" s="81"/>
      <c r="L16283" s="117"/>
      <c r="P16283" s="81"/>
    </row>
    <row r="16284" spans="6:16">
      <c r="F16284" s="76"/>
      <c r="G16284" s="117"/>
      <c r="I16284" s="81"/>
      <c r="L16284" s="117"/>
      <c r="P16284" s="81"/>
    </row>
    <row r="16285" spans="6:16">
      <c r="F16285" s="76"/>
      <c r="G16285" s="117"/>
      <c r="I16285" s="81"/>
      <c r="L16285" s="117"/>
      <c r="P16285" s="81"/>
    </row>
    <row r="16286" spans="6:16">
      <c r="F16286" s="76"/>
      <c r="G16286" s="117"/>
      <c r="I16286" s="81"/>
      <c r="L16286" s="117"/>
      <c r="P16286" s="81"/>
    </row>
    <row r="16287" spans="6:16">
      <c r="F16287" s="76"/>
      <c r="G16287" s="117"/>
      <c r="I16287" s="81"/>
      <c r="L16287" s="117"/>
      <c r="P16287" s="81"/>
    </row>
    <row r="16288" spans="6:16">
      <c r="F16288" s="76"/>
      <c r="G16288" s="117"/>
      <c r="I16288" s="81"/>
      <c r="L16288" s="117"/>
      <c r="P16288" s="81"/>
    </row>
    <row r="16289" spans="6:16">
      <c r="F16289" s="76"/>
      <c r="G16289" s="117"/>
      <c r="I16289" s="81"/>
      <c r="L16289" s="117"/>
      <c r="P16289" s="81"/>
    </row>
    <row r="16290" spans="6:16">
      <c r="F16290" s="76"/>
      <c r="G16290" s="117"/>
      <c r="I16290" s="81"/>
      <c r="L16290" s="117"/>
      <c r="P16290" s="81"/>
    </row>
    <row r="16291" spans="6:16">
      <c r="F16291" s="76"/>
      <c r="G16291" s="117"/>
      <c r="I16291" s="81"/>
      <c r="L16291" s="117"/>
      <c r="P16291" s="81"/>
    </row>
    <row r="16292" spans="6:16">
      <c r="F16292" s="76"/>
      <c r="G16292" s="117"/>
      <c r="I16292" s="81"/>
      <c r="L16292" s="117"/>
      <c r="P16292" s="81"/>
    </row>
    <row r="16293" spans="6:16">
      <c r="F16293" s="76"/>
      <c r="G16293" s="117"/>
      <c r="I16293" s="81"/>
      <c r="L16293" s="117"/>
      <c r="P16293" s="81"/>
    </row>
    <row r="16294" spans="6:16">
      <c r="F16294" s="76"/>
      <c r="G16294" s="117"/>
      <c r="I16294" s="81"/>
      <c r="L16294" s="117"/>
      <c r="P16294" s="81"/>
    </row>
    <row r="16295" spans="6:16">
      <c r="F16295" s="76"/>
      <c r="G16295" s="117"/>
      <c r="I16295" s="81"/>
      <c r="L16295" s="117"/>
      <c r="P16295" s="81"/>
    </row>
    <row r="16296" spans="6:16">
      <c r="F16296" s="76"/>
      <c r="G16296" s="117"/>
      <c r="I16296" s="81"/>
      <c r="L16296" s="117"/>
      <c r="P16296" s="81"/>
    </row>
    <row r="16297" spans="6:16">
      <c r="F16297" s="76"/>
      <c r="G16297" s="117"/>
      <c r="I16297" s="81"/>
      <c r="L16297" s="117"/>
      <c r="P16297" s="81"/>
    </row>
    <row r="16298" spans="6:16">
      <c r="F16298" s="76"/>
      <c r="G16298" s="117"/>
      <c r="I16298" s="81"/>
      <c r="L16298" s="117"/>
      <c r="P16298" s="81"/>
    </row>
    <row r="16299" spans="6:16">
      <c r="F16299" s="76"/>
      <c r="G16299" s="117"/>
      <c r="I16299" s="81"/>
      <c r="L16299" s="117"/>
      <c r="P16299" s="81"/>
    </row>
    <row r="16300" spans="6:16">
      <c r="F16300" s="76"/>
      <c r="G16300" s="117"/>
      <c r="I16300" s="81"/>
      <c r="L16300" s="117"/>
      <c r="P16300" s="81"/>
    </row>
    <row r="16301" spans="6:16">
      <c r="F16301" s="76"/>
      <c r="G16301" s="117"/>
      <c r="I16301" s="81"/>
      <c r="L16301" s="117"/>
      <c r="P16301" s="81"/>
    </row>
    <row r="16302" spans="6:16">
      <c r="F16302" s="76"/>
      <c r="G16302" s="117"/>
      <c r="I16302" s="81"/>
      <c r="L16302" s="117"/>
      <c r="P16302" s="81"/>
    </row>
    <row r="16303" spans="6:16">
      <c r="F16303" s="76"/>
      <c r="G16303" s="117"/>
      <c r="I16303" s="81"/>
      <c r="L16303" s="117"/>
      <c r="P16303" s="81"/>
    </row>
    <row r="16304" spans="6:16">
      <c r="F16304" s="76"/>
      <c r="G16304" s="117"/>
      <c r="I16304" s="81"/>
      <c r="L16304" s="117"/>
      <c r="P16304" s="81"/>
    </row>
    <row r="16305" spans="6:16">
      <c r="F16305" s="76"/>
      <c r="G16305" s="117"/>
      <c r="I16305" s="81"/>
      <c r="L16305" s="117"/>
      <c r="P16305" s="81"/>
    </row>
    <row r="16306" spans="6:16">
      <c r="F16306" s="76"/>
      <c r="G16306" s="117"/>
      <c r="I16306" s="81"/>
      <c r="L16306" s="117"/>
      <c r="P16306" s="81"/>
    </row>
    <row r="16307" spans="6:16">
      <c r="F16307" s="76"/>
      <c r="G16307" s="117"/>
      <c r="I16307" s="81"/>
      <c r="L16307" s="117"/>
      <c r="P16307" s="81"/>
    </row>
    <row r="16308" spans="6:16">
      <c r="F16308" s="76"/>
      <c r="G16308" s="117"/>
      <c r="I16308" s="81"/>
      <c r="L16308" s="117"/>
      <c r="P16308" s="81"/>
    </row>
    <row r="16309" spans="6:16">
      <c r="F16309" s="76"/>
      <c r="G16309" s="117"/>
      <c r="I16309" s="81"/>
      <c r="L16309" s="117"/>
      <c r="P16309" s="81"/>
    </row>
    <row r="16310" spans="6:16">
      <c r="F16310" s="76"/>
      <c r="G16310" s="117"/>
      <c r="I16310" s="81"/>
      <c r="L16310" s="117"/>
      <c r="P16310" s="81"/>
    </row>
    <row r="16311" spans="6:16">
      <c r="F16311" s="76"/>
      <c r="G16311" s="117"/>
      <c r="I16311" s="81"/>
      <c r="L16311" s="117"/>
      <c r="P16311" s="81"/>
    </row>
    <row r="16312" spans="6:16">
      <c r="F16312" s="76"/>
      <c r="G16312" s="117"/>
      <c r="I16312" s="81"/>
      <c r="L16312" s="117"/>
      <c r="P16312" s="81"/>
    </row>
    <row r="16313" spans="6:16">
      <c r="F16313" s="76"/>
      <c r="G16313" s="117"/>
      <c r="I16313" s="81"/>
      <c r="L16313" s="117"/>
      <c r="P16313" s="81"/>
    </row>
    <row r="16314" spans="6:16">
      <c r="F16314" s="76"/>
      <c r="G16314" s="117"/>
      <c r="I16314" s="81"/>
      <c r="L16314" s="117"/>
      <c r="P16314" s="81"/>
    </row>
    <row r="16315" spans="6:16">
      <c r="F16315" s="76"/>
      <c r="G16315" s="117"/>
      <c r="I16315" s="81"/>
      <c r="L16315" s="117"/>
      <c r="P16315" s="81"/>
    </row>
    <row r="16316" spans="6:16">
      <c r="F16316" s="76"/>
      <c r="G16316" s="117"/>
      <c r="I16316" s="81"/>
      <c r="L16316" s="117"/>
      <c r="P16316" s="81"/>
    </row>
    <row r="16317" spans="6:16">
      <c r="F16317" s="76"/>
      <c r="G16317" s="117"/>
      <c r="I16317" s="81"/>
      <c r="L16317" s="117"/>
      <c r="P16317" s="81"/>
    </row>
    <row r="16318" spans="6:16">
      <c r="F16318" s="76"/>
      <c r="G16318" s="117"/>
      <c r="I16318" s="81"/>
      <c r="L16318" s="117"/>
      <c r="P16318" s="81"/>
    </row>
    <row r="16319" spans="6:16">
      <c r="F16319" s="76"/>
      <c r="G16319" s="117"/>
      <c r="I16319" s="81"/>
      <c r="L16319" s="117"/>
      <c r="P16319" s="81"/>
    </row>
    <row r="16320" spans="6:16">
      <c r="F16320" s="76"/>
      <c r="G16320" s="117"/>
      <c r="I16320" s="81"/>
      <c r="L16320" s="117"/>
      <c r="P16320" s="81"/>
    </row>
    <row r="16321" spans="6:16">
      <c r="F16321" s="76"/>
      <c r="G16321" s="117"/>
      <c r="I16321" s="81"/>
      <c r="L16321" s="117"/>
      <c r="P16321" s="81"/>
    </row>
    <row r="16322" spans="6:16">
      <c r="F16322" s="76"/>
      <c r="G16322" s="117"/>
      <c r="I16322" s="81"/>
      <c r="L16322" s="117"/>
      <c r="P16322" s="81"/>
    </row>
    <row r="16323" spans="6:16">
      <c r="F16323" s="76"/>
      <c r="G16323" s="117"/>
      <c r="I16323" s="81"/>
      <c r="L16323" s="117"/>
      <c r="P16323" s="81"/>
    </row>
    <row r="16324" spans="6:16">
      <c r="F16324" s="76"/>
      <c r="G16324" s="117"/>
      <c r="I16324" s="81"/>
      <c r="L16324" s="117"/>
      <c r="P16324" s="81"/>
    </row>
    <row r="16325" spans="6:16">
      <c r="F16325" s="76"/>
      <c r="G16325" s="117"/>
      <c r="I16325" s="81"/>
      <c r="L16325" s="117"/>
      <c r="P16325" s="81"/>
    </row>
    <row r="16326" spans="6:16">
      <c r="F16326" s="76"/>
      <c r="G16326" s="117"/>
      <c r="I16326" s="81"/>
      <c r="L16326" s="117"/>
      <c r="P16326" s="81"/>
    </row>
    <row r="16327" spans="6:16">
      <c r="F16327" s="76"/>
      <c r="G16327" s="117"/>
      <c r="I16327" s="81"/>
      <c r="L16327" s="117"/>
      <c r="P16327" s="81"/>
    </row>
    <row r="16328" spans="6:16">
      <c r="F16328" s="76"/>
      <c r="G16328" s="117"/>
      <c r="I16328" s="81"/>
      <c r="L16328" s="117"/>
      <c r="P16328" s="81"/>
    </row>
    <row r="16329" spans="6:16">
      <c r="F16329" s="76"/>
      <c r="G16329" s="117"/>
      <c r="I16329" s="81"/>
      <c r="L16329" s="117"/>
      <c r="P16329" s="81"/>
    </row>
    <row r="16330" spans="6:16">
      <c r="F16330" s="76"/>
      <c r="G16330" s="117"/>
      <c r="I16330" s="81"/>
      <c r="L16330" s="117"/>
      <c r="P16330" s="81"/>
    </row>
    <row r="16331" spans="6:16">
      <c r="F16331" s="76"/>
      <c r="G16331" s="117"/>
      <c r="I16331" s="81"/>
      <c r="L16331" s="117"/>
      <c r="P16331" s="81"/>
    </row>
    <row r="16332" spans="6:16">
      <c r="F16332" s="76"/>
      <c r="G16332" s="117"/>
      <c r="I16332" s="81"/>
      <c r="L16332" s="117"/>
      <c r="P16332" s="81"/>
    </row>
    <row r="16333" spans="6:16">
      <c r="F16333" s="76"/>
      <c r="G16333" s="117"/>
      <c r="I16333" s="81"/>
      <c r="L16333" s="117"/>
      <c r="P16333" s="81"/>
    </row>
    <row r="16334" spans="6:16">
      <c r="F16334" s="76"/>
      <c r="G16334" s="117"/>
      <c r="I16334" s="81"/>
      <c r="L16334" s="117"/>
      <c r="P16334" s="81"/>
    </row>
    <row r="16335" spans="6:16">
      <c r="F16335" s="76"/>
      <c r="G16335" s="117"/>
      <c r="I16335" s="81"/>
      <c r="L16335" s="117"/>
      <c r="P16335" s="81"/>
    </row>
    <row r="16336" spans="6:16">
      <c r="F16336" s="76"/>
      <c r="G16336" s="117"/>
      <c r="I16336" s="81"/>
      <c r="L16336" s="117"/>
      <c r="P16336" s="81"/>
    </row>
    <row r="16337" spans="6:16">
      <c r="F16337" s="76"/>
      <c r="G16337" s="117"/>
      <c r="I16337" s="81"/>
      <c r="L16337" s="117"/>
      <c r="P16337" s="81"/>
    </row>
    <row r="16338" spans="6:16">
      <c r="F16338" s="76"/>
      <c r="G16338" s="117"/>
      <c r="I16338" s="81"/>
      <c r="L16338" s="117"/>
      <c r="P16338" s="81"/>
    </row>
    <row r="16339" spans="6:16">
      <c r="F16339" s="76"/>
      <c r="G16339" s="117"/>
      <c r="I16339" s="81"/>
      <c r="L16339" s="117"/>
      <c r="P16339" s="81"/>
    </row>
    <row r="16340" spans="6:16">
      <c r="F16340" s="76"/>
      <c r="G16340" s="117"/>
      <c r="I16340" s="81"/>
      <c r="L16340" s="117"/>
      <c r="P16340" s="81"/>
    </row>
    <row r="16341" spans="6:16">
      <c r="F16341" s="76"/>
      <c r="G16341" s="117"/>
      <c r="I16341" s="81"/>
      <c r="L16341" s="117"/>
      <c r="P16341" s="81"/>
    </row>
    <row r="16342" spans="6:16">
      <c r="F16342" s="76"/>
      <c r="G16342" s="117"/>
      <c r="I16342" s="81"/>
      <c r="L16342" s="117"/>
      <c r="P16342" s="81"/>
    </row>
    <row r="16343" spans="6:16">
      <c r="F16343" s="76"/>
      <c r="G16343" s="117"/>
      <c r="I16343" s="81"/>
      <c r="L16343" s="117"/>
      <c r="P16343" s="81"/>
    </row>
    <row r="16344" spans="6:16">
      <c r="F16344" s="76"/>
      <c r="G16344" s="117"/>
      <c r="I16344" s="81"/>
      <c r="L16344" s="117"/>
      <c r="P16344" s="81"/>
    </row>
    <row r="16345" spans="6:16">
      <c r="F16345" s="76"/>
      <c r="G16345" s="117"/>
      <c r="I16345" s="81"/>
      <c r="L16345" s="117"/>
      <c r="P16345" s="81"/>
    </row>
    <row r="16346" spans="6:16">
      <c r="F16346" s="76"/>
      <c r="G16346" s="117"/>
      <c r="I16346" s="81"/>
      <c r="L16346" s="117"/>
      <c r="P16346" s="81"/>
    </row>
    <row r="16347" spans="6:16">
      <c r="F16347" s="76"/>
      <c r="G16347" s="117"/>
      <c r="I16347" s="81"/>
      <c r="L16347" s="117"/>
      <c r="P16347" s="81"/>
    </row>
    <row r="16348" spans="6:16">
      <c r="F16348" s="76"/>
      <c r="G16348" s="117"/>
      <c r="I16348" s="81"/>
      <c r="L16348" s="117"/>
      <c r="P16348" s="81"/>
    </row>
    <row r="16349" spans="6:16">
      <c r="F16349" s="76"/>
      <c r="G16349" s="117"/>
      <c r="I16349" s="81"/>
      <c r="L16349" s="117"/>
      <c r="P16349" s="81"/>
    </row>
    <row r="16350" spans="6:16">
      <c r="F16350" s="76"/>
      <c r="G16350" s="117"/>
      <c r="I16350" s="81"/>
      <c r="L16350" s="117"/>
      <c r="P16350" s="81"/>
    </row>
    <row r="16351" spans="6:16">
      <c r="F16351" s="76"/>
      <c r="G16351" s="117"/>
      <c r="I16351" s="81"/>
      <c r="L16351" s="117"/>
      <c r="P16351" s="81"/>
    </row>
    <row r="16352" spans="6:16">
      <c r="F16352" s="76"/>
      <c r="G16352" s="117"/>
      <c r="I16352" s="81"/>
      <c r="L16352" s="117"/>
      <c r="P16352" s="81"/>
    </row>
    <row r="16353" spans="6:16">
      <c r="F16353" s="76"/>
      <c r="G16353" s="117"/>
      <c r="I16353" s="81"/>
      <c r="L16353" s="117"/>
      <c r="P16353" s="81"/>
    </row>
    <row r="16354" spans="6:16">
      <c r="F16354" s="76"/>
      <c r="G16354" s="117"/>
      <c r="I16354" s="81"/>
      <c r="L16354" s="117"/>
      <c r="P16354" s="81"/>
    </row>
    <row r="16355" spans="6:16">
      <c r="G16355" s="117"/>
      <c r="I16355" s="81"/>
      <c r="L16355" s="117"/>
      <c r="P16355" s="81"/>
    </row>
    <row r="16356" spans="6:16">
      <c r="G16356" s="117"/>
      <c r="I16356" s="81"/>
      <c r="L16356" s="117"/>
      <c r="P16356" s="81"/>
    </row>
    <row r="16357" spans="6:16">
      <c r="G16357" s="117"/>
      <c r="I16357" s="81"/>
      <c r="L16357" s="117"/>
      <c r="P16357" s="81"/>
    </row>
    <row r="16358" spans="6:16">
      <c r="G16358" s="117"/>
      <c r="I16358" s="81"/>
      <c r="L16358" s="117"/>
      <c r="P16358" s="81"/>
    </row>
    <row r="16359" spans="6:16">
      <c r="G16359" s="117"/>
      <c r="I16359" s="81"/>
      <c r="L16359" s="117"/>
      <c r="P16359" s="81"/>
    </row>
    <row r="16360" spans="6:16">
      <c r="G16360" s="117"/>
      <c r="I16360" s="81"/>
      <c r="L16360" s="117"/>
      <c r="P16360" s="81"/>
    </row>
    <row r="16361" spans="6:16">
      <c r="G16361" s="117"/>
      <c r="I16361" s="81"/>
      <c r="L16361" s="117"/>
      <c r="P16361" s="81"/>
    </row>
    <row r="16362" spans="6:16">
      <c r="G16362" s="117"/>
      <c r="I16362" s="81"/>
      <c r="L16362" s="117"/>
      <c r="P16362" s="81"/>
    </row>
    <row r="16363" spans="6:16">
      <c r="G16363" s="117"/>
      <c r="I16363" s="81"/>
      <c r="L16363" s="117"/>
      <c r="P16363" s="81"/>
    </row>
    <row r="16364" spans="6:16">
      <c r="G16364" s="117"/>
      <c r="I16364" s="81"/>
      <c r="L16364" s="117"/>
      <c r="P16364" s="81"/>
    </row>
    <row r="16365" spans="6:16">
      <c r="G16365" s="117"/>
      <c r="I16365" s="81"/>
      <c r="L16365" s="117"/>
      <c r="P16365" s="81"/>
    </row>
    <row r="16366" spans="6:16">
      <c r="G16366" s="117"/>
      <c r="I16366" s="81"/>
      <c r="L16366" s="117"/>
      <c r="P16366" s="81"/>
    </row>
    <row r="16367" spans="6:16">
      <c r="G16367" s="117"/>
      <c r="I16367" s="81"/>
      <c r="L16367" s="117"/>
      <c r="P16367" s="81"/>
    </row>
    <row r="16368" spans="6:16">
      <c r="G16368" s="117"/>
      <c r="I16368" s="81"/>
      <c r="L16368" s="117"/>
      <c r="P16368" s="81"/>
    </row>
    <row r="16369" spans="7:16">
      <c r="G16369" s="117"/>
      <c r="I16369" s="81"/>
      <c r="L16369" s="117"/>
      <c r="P16369" s="81"/>
    </row>
    <row r="16370" spans="7:16">
      <c r="G16370" s="117"/>
      <c r="I16370" s="81"/>
      <c r="L16370" s="117"/>
      <c r="P16370" s="81"/>
    </row>
    <row r="16371" spans="7:16">
      <c r="G16371" s="117"/>
      <c r="I16371" s="81"/>
      <c r="L16371" s="117"/>
      <c r="P16371" s="81"/>
    </row>
    <row r="16372" spans="7:16">
      <c r="G16372" s="117"/>
      <c r="I16372" s="81"/>
      <c r="L16372" s="117"/>
      <c r="P16372" s="81"/>
    </row>
    <row r="16373" spans="7:16">
      <c r="G16373" s="117"/>
      <c r="I16373" s="81"/>
      <c r="L16373" s="117"/>
      <c r="P16373" s="81"/>
    </row>
    <row r="16374" spans="7:16">
      <c r="G16374" s="117"/>
      <c r="I16374" s="81"/>
      <c r="L16374" s="117"/>
      <c r="P16374" s="81"/>
    </row>
    <row r="16375" spans="7:16">
      <c r="G16375" s="117"/>
      <c r="I16375" s="81"/>
      <c r="L16375" s="117"/>
      <c r="P16375" s="81"/>
    </row>
    <row r="16376" spans="7:16">
      <c r="G16376" s="117"/>
      <c r="I16376" s="81"/>
      <c r="L16376" s="117"/>
      <c r="P16376" s="81"/>
    </row>
    <row r="16377" spans="7:16">
      <c r="G16377" s="117"/>
      <c r="I16377" s="81"/>
      <c r="L16377" s="117"/>
      <c r="P16377" s="81"/>
    </row>
    <row r="16378" spans="7:16">
      <c r="G16378" s="117"/>
      <c r="I16378" s="81"/>
      <c r="L16378" s="117"/>
      <c r="P16378" s="81"/>
    </row>
    <row r="16379" spans="7:16">
      <c r="G16379" s="117"/>
      <c r="I16379" s="81"/>
      <c r="L16379" s="117"/>
      <c r="P16379" s="81"/>
    </row>
    <row r="16380" spans="7:16">
      <c r="G16380" s="117"/>
      <c r="I16380" s="81"/>
      <c r="L16380" s="117"/>
      <c r="P16380" s="81"/>
    </row>
    <row r="16381" spans="7:16">
      <c r="G16381" s="117"/>
      <c r="I16381" s="81"/>
      <c r="L16381" s="117"/>
      <c r="P16381" s="81"/>
    </row>
    <row r="16382" spans="7:16">
      <c r="G16382" s="117"/>
      <c r="I16382" s="81"/>
      <c r="L16382" s="117"/>
      <c r="P16382" s="81"/>
    </row>
    <row r="16383" spans="7:16">
      <c r="G16383" s="117"/>
      <c r="I16383" s="81"/>
      <c r="L16383" s="117"/>
      <c r="P16383" s="81"/>
    </row>
    <row r="16384" spans="7:16">
      <c r="G16384" s="117"/>
      <c r="I16384" s="81"/>
      <c r="L16384" s="117"/>
      <c r="P16384" s="81"/>
    </row>
    <row r="16385" spans="7:16">
      <c r="G16385" s="117"/>
      <c r="I16385" s="81"/>
      <c r="L16385" s="117"/>
      <c r="P16385" s="81"/>
    </row>
    <row r="16386" spans="7:16">
      <c r="G16386" s="117"/>
      <c r="I16386" s="81"/>
      <c r="L16386" s="117"/>
      <c r="P16386" s="81"/>
    </row>
    <row r="16387" spans="7:16">
      <c r="G16387" s="117"/>
      <c r="I16387" s="81"/>
      <c r="L16387" s="117"/>
      <c r="P16387" s="81"/>
    </row>
    <row r="16388" spans="7:16">
      <c r="G16388" s="117"/>
      <c r="I16388" s="81"/>
      <c r="L16388" s="117"/>
      <c r="P16388" s="81"/>
    </row>
    <row r="16389" spans="7:16">
      <c r="G16389" s="117"/>
      <c r="I16389" s="81"/>
      <c r="L16389" s="117"/>
      <c r="P16389" s="81"/>
    </row>
    <row r="16390" spans="7:16">
      <c r="G16390" s="117"/>
      <c r="I16390" s="81"/>
      <c r="L16390" s="117"/>
      <c r="P16390" s="81"/>
    </row>
    <row r="16391" spans="7:16">
      <c r="G16391" s="117"/>
      <c r="I16391" s="81"/>
      <c r="L16391" s="117"/>
      <c r="P16391" s="81"/>
    </row>
    <row r="16392" spans="7:16">
      <c r="G16392" s="117"/>
      <c r="I16392" s="81"/>
      <c r="L16392" s="117"/>
      <c r="P16392" s="81"/>
    </row>
    <row r="16393" spans="7:16">
      <c r="G16393" s="117"/>
      <c r="I16393" s="81"/>
      <c r="L16393" s="117"/>
      <c r="P16393" s="81"/>
    </row>
    <row r="16394" spans="7:16">
      <c r="G16394" s="117"/>
      <c r="I16394" s="81"/>
      <c r="L16394" s="117"/>
      <c r="P16394" s="81"/>
    </row>
    <row r="16395" spans="7:16">
      <c r="G16395" s="117"/>
      <c r="I16395" s="81"/>
      <c r="L16395" s="117"/>
      <c r="P16395" s="81"/>
    </row>
    <row r="16396" spans="7:16">
      <c r="G16396" s="117"/>
      <c r="I16396" s="81"/>
      <c r="L16396" s="117"/>
      <c r="P16396" s="81"/>
    </row>
    <row r="16397" spans="7:16">
      <c r="G16397" s="117"/>
      <c r="I16397" s="81"/>
      <c r="L16397" s="117"/>
      <c r="P16397" s="81"/>
    </row>
    <row r="16398" spans="7:16">
      <c r="G16398" s="117"/>
      <c r="I16398" s="81"/>
      <c r="L16398" s="117"/>
      <c r="P16398" s="81"/>
    </row>
    <row r="16399" spans="7:16">
      <c r="G16399" s="117"/>
      <c r="I16399" s="81"/>
      <c r="L16399" s="117"/>
      <c r="P16399" s="81"/>
    </row>
    <row r="16400" spans="7:16">
      <c r="G16400" s="117"/>
      <c r="I16400" s="81"/>
      <c r="L16400" s="117"/>
      <c r="P16400" s="81"/>
    </row>
    <row r="16401" spans="7:16">
      <c r="G16401" s="117"/>
      <c r="I16401" s="81"/>
      <c r="L16401" s="117"/>
      <c r="P16401" s="81"/>
    </row>
    <row r="16402" spans="7:16">
      <c r="G16402" s="117"/>
      <c r="I16402" s="81"/>
    </row>
    <row r="16403" spans="7:16">
      <c r="G16403" s="117"/>
      <c r="I16403" s="81"/>
    </row>
    <row r="16404" spans="7:16">
      <c r="G16404" s="117"/>
      <c r="I16404" s="81"/>
    </row>
    <row r="16405" spans="7:16">
      <c r="G16405" s="117"/>
      <c r="I16405" s="81"/>
    </row>
    <row r="16406" spans="7:16">
      <c r="G16406" s="117"/>
      <c r="I16406" s="81"/>
    </row>
    <row r="16407" spans="7:16">
      <c r="G16407" s="117"/>
      <c r="I16407" s="81"/>
    </row>
    <row r="16408" spans="7:16">
      <c r="G16408" s="117"/>
      <c r="I16408" s="81"/>
    </row>
    <row r="16409" spans="7:16">
      <c r="G16409" s="117"/>
      <c r="I16409" s="81"/>
    </row>
    <row r="16410" spans="7:16">
      <c r="G16410" s="117"/>
      <c r="I16410" s="81"/>
    </row>
    <row r="16411" spans="7:16">
      <c r="G16411" s="117"/>
      <c r="I16411" s="81"/>
    </row>
    <row r="16412" spans="7:16">
      <c r="G16412" s="117"/>
      <c r="I16412" s="81"/>
    </row>
    <row r="16413" spans="7:16">
      <c r="G16413" s="117"/>
      <c r="I16413" s="81"/>
    </row>
    <row r="16414" spans="7:16">
      <c r="G16414" s="117"/>
      <c r="I16414" s="81"/>
    </row>
    <row r="16415" spans="7:16">
      <c r="G16415" s="117"/>
      <c r="I16415" s="81"/>
    </row>
    <row r="16416" spans="7:16">
      <c r="G16416" s="117"/>
      <c r="I16416" s="81"/>
    </row>
    <row r="16417" spans="7:9">
      <c r="G16417" s="117"/>
      <c r="I16417" s="81"/>
    </row>
    <row r="16418" spans="7:9">
      <c r="G16418" s="117"/>
      <c r="I16418" s="81"/>
    </row>
    <row r="16419" spans="7:9">
      <c r="G16419" s="117"/>
      <c r="I16419" s="81"/>
    </row>
    <row r="16420" spans="7:9">
      <c r="G16420" s="117"/>
      <c r="I16420" s="81"/>
    </row>
  </sheetData>
  <pageMargins left="0.7" right="0.7" top="0.75" bottom="0.75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>
    <tabColor theme="7" tint="0.59999389629810485"/>
  </sheetPr>
  <dimension ref="A1:A78"/>
  <sheetViews>
    <sheetView showGridLines="0" rightToLeft="1" zoomScale="110" zoomScaleNormal="110" workbookViewId="0">
      <selection activeCell="I18" sqref="I18"/>
    </sheetView>
  </sheetViews>
  <sheetFormatPr defaultRowHeight="15"/>
  <cols>
    <col min="3" max="3" width="25.875" customWidth="1"/>
    <col min="4" max="4" width="13" customWidth="1"/>
    <col min="5" max="5" width="10.875" customWidth="1"/>
    <col min="6" max="6" width="13" customWidth="1"/>
    <col min="9" max="9" width="13.75" customWidth="1"/>
  </cols>
  <sheetData>
    <row r="1" spans="1:1">
      <c r="A1" s="98"/>
    </row>
    <row r="4" spans="1:1" ht="21.75" customHeight="1"/>
    <row r="5" spans="1:1" ht="20.25" customHeight="1"/>
    <row r="6" spans="1:1" ht="19.5" customHeight="1"/>
    <row r="12" spans="1:1" ht="20.25" customHeight="1"/>
    <row r="13" spans="1:1" ht="23.25" customHeight="1"/>
    <row r="14" spans="1:1" ht="17.25" customHeight="1"/>
    <row r="15" spans="1:1" ht="28.5" customHeight="1"/>
    <row r="16" spans="1:1" ht="20.25" customHeight="1"/>
    <row r="17" ht="18" customHeight="1"/>
    <row r="18" ht="23.25" customHeight="1"/>
    <row r="22" ht="30" customHeight="1"/>
    <row r="23" ht="39" customHeight="1"/>
    <row r="25" ht="32.25" customHeight="1"/>
    <row r="26" ht="20.25" customHeight="1"/>
    <row r="27" ht="21.75" customHeight="1"/>
    <row r="28" hidden="1"/>
    <row r="29" ht="23.25" customHeight="1"/>
    <row r="30" ht="30" customHeight="1"/>
    <row r="31" ht="24" customHeight="1"/>
    <row r="32" ht="19.5" customHeight="1"/>
    <row r="33" ht="24.75" customHeight="1"/>
    <row r="35" ht="36" customHeight="1"/>
    <row r="36" ht="28.5" customHeight="1"/>
    <row r="37" ht="16.5" customHeight="1"/>
    <row r="38" ht="21" customHeight="1"/>
    <row r="39" ht="19.5" customHeight="1"/>
    <row r="40" ht="21.75" customHeight="1"/>
    <row r="78" ht="12.75" customHeight="1"/>
  </sheetData>
  <pageMargins left="0.7" right="0.7" top="0.75" bottom="0.75" header="0.3" footer="0.3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249977111117893"/>
  </sheetPr>
  <dimension ref="A2:M28"/>
  <sheetViews>
    <sheetView rightToLeft="1" zoomScaleNormal="100" workbookViewId="0">
      <selection activeCell="D12" sqref="D12"/>
    </sheetView>
  </sheetViews>
  <sheetFormatPr defaultColWidth="9.125" defaultRowHeight="15"/>
  <cols>
    <col min="1" max="1" width="4.125" style="565" customWidth="1"/>
    <col min="2" max="2" width="17.625" style="565" customWidth="1"/>
    <col min="3" max="4" width="10.375" style="565" customWidth="1"/>
    <col min="5" max="5" width="10.875" style="565" customWidth="1"/>
    <col min="6" max="6" width="10.75" style="565" customWidth="1"/>
    <col min="7" max="7" width="13" style="565" customWidth="1"/>
    <col min="8" max="8" width="12.25" style="565" customWidth="1"/>
    <col min="9" max="9" width="5.25" style="565" customWidth="1"/>
    <col min="10" max="10" width="7.75" style="565" customWidth="1"/>
    <col min="11" max="11" width="14.625" style="565" bestFit="1" customWidth="1"/>
    <col min="12" max="12" width="11.75" style="565" bestFit="1" customWidth="1"/>
    <col min="13" max="13" width="11.875" style="565" customWidth="1"/>
    <col min="14" max="14" width="15.25" style="565" bestFit="1" customWidth="1"/>
    <col min="15" max="15" width="11.75" style="565" bestFit="1" customWidth="1"/>
    <col min="16" max="16384" width="9.125" style="565"/>
  </cols>
  <sheetData>
    <row r="2" spans="1:13" ht="18.75" customHeight="1">
      <c r="A2" s="775"/>
      <c r="B2" s="774"/>
      <c r="C2" s="981" t="s">
        <v>47</v>
      </c>
      <c r="D2" s="981"/>
      <c r="E2" s="982"/>
      <c r="F2" s="983" t="s">
        <v>68</v>
      </c>
      <c r="G2" s="973"/>
      <c r="H2" s="974"/>
    </row>
    <row r="3" spans="1:13" ht="16.5" customHeight="1">
      <c r="A3" s="975" t="s">
        <v>367</v>
      </c>
      <c r="B3" s="984"/>
      <c r="C3" s="977" t="s">
        <v>1063</v>
      </c>
      <c r="D3" s="977" t="s">
        <v>1062</v>
      </c>
      <c r="E3" s="977" t="s">
        <v>1363</v>
      </c>
      <c r="F3" s="985" t="s">
        <v>48</v>
      </c>
      <c r="G3" s="976" t="s">
        <v>784</v>
      </c>
      <c r="H3" s="980" t="s">
        <v>1362</v>
      </c>
    </row>
    <row r="4" spans="1:13" ht="18.75" customHeight="1">
      <c r="A4" s="975" t="s">
        <v>821</v>
      </c>
      <c r="B4" s="984"/>
      <c r="C4" s="977"/>
      <c r="D4" s="977"/>
      <c r="E4" s="977"/>
      <c r="F4" s="975"/>
      <c r="G4" s="976"/>
      <c r="H4" s="980"/>
    </row>
    <row r="5" spans="1:13" ht="18.75" customHeight="1">
      <c r="A5" s="796">
        <v>1</v>
      </c>
      <c r="B5" s="771" t="s">
        <v>113</v>
      </c>
      <c r="C5" s="763">
        <v>12599972</v>
      </c>
      <c r="D5" s="763">
        <v>4081686</v>
      </c>
      <c r="E5" s="799">
        <v>17534918</v>
      </c>
      <c r="F5" s="788">
        <f t="shared" ref="F5:F13" si="0">(C5/D5)-1</f>
        <v>2.0869527935269887</v>
      </c>
      <c r="G5" s="788">
        <f t="shared" ref="G5:G13" si="1">(C5/E5)-1</f>
        <v>-0.28143536228683819</v>
      </c>
      <c r="H5" s="760">
        <f t="shared" ref="H5:H13" si="2">C5/$C$13</f>
        <v>0.70160078370095347</v>
      </c>
      <c r="K5" s="802"/>
      <c r="L5" s="801" t="s">
        <v>1366</v>
      </c>
      <c r="M5" s="801" t="s">
        <v>1365</v>
      </c>
    </row>
    <row r="6" spans="1:13" ht="18.75" customHeight="1">
      <c r="A6" s="796">
        <v>2</v>
      </c>
      <c r="B6" s="771" t="s">
        <v>115</v>
      </c>
      <c r="C6" s="763">
        <v>3971698</v>
      </c>
      <c r="D6" s="763">
        <v>19595</v>
      </c>
      <c r="E6" s="763">
        <v>267292</v>
      </c>
      <c r="F6" s="788">
        <f t="shared" si="0"/>
        <v>201.68935953049248</v>
      </c>
      <c r="G6" s="788">
        <f t="shared" si="1"/>
        <v>13.859023090851952</v>
      </c>
      <c r="H6" s="760">
        <f t="shared" si="2"/>
        <v>0.22115496998116421</v>
      </c>
      <c r="K6" s="798" t="s">
        <v>340</v>
      </c>
      <c r="L6" s="800">
        <v>7104243376</v>
      </c>
      <c r="M6" s="800">
        <f>M9-M7</f>
        <v>21915485137</v>
      </c>
    </row>
    <row r="7" spans="1:13" ht="18.75" customHeight="1">
      <c r="A7" s="796">
        <v>3</v>
      </c>
      <c r="B7" s="771" t="s">
        <v>114</v>
      </c>
      <c r="C7" s="763">
        <v>153840</v>
      </c>
      <c r="D7" s="763">
        <v>15392</v>
      </c>
      <c r="E7" s="799">
        <v>378428</v>
      </c>
      <c r="F7" s="788">
        <f t="shared" si="0"/>
        <v>8.9948024948024941</v>
      </c>
      <c r="G7" s="788">
        <f t="shared" si="1"/>
        <v>-0.59347616983944107</v>
      </c>
      <c r="H7" s="760">
        <f t="shared" si="2"/>
        <v>8.5662305094451538E-3</v>
      </c>
      <c r="K7" s="798" t="s">
        <v>339</v>
      </c>
      <c r="L7" s="800">
        <v>5298548291</v>
      </c>
      <c r="M7" s="800">
        <v>7862499094</v>
      </c>
    </row>
    <row r="8" spans="1:13" ht="18.75" customHeight="1">
      <c r="A8" s="796">
        <v>4</v>
      </c>
      <c r="B8" s="771" t="s">
        <v>785</v>
      </c>
      <c r="C8" s="763">
        <v>119884</v>
      </c>
      <c r="D8" s="763">
        <v>34778</v>
      </c>
      <c r="E8" s="799">
        <v>74925</v>
      </c>
      <c r="F8" s="788">
        <f t="shared" si="0"/>
        <v>2.4471217436310311</v>
      </c>
      <c r="G8" s="788">
        <f t="shared" si="1"/>
        <v>0.60005338672005348</v>
      </c>
      <c r="H8" s="760">
        <f t="shared" si="2"/>
        <v>6.6754678782782297E-3</v>
      </c>
      <c r="K8" s="798"/>
      <c r="L8" s="797"/>
      <c r="M8" s="797"/>
    </row>
    <row r="9" spans="1:13" ht="18.75" customHeight="1">
      <c r="A9" s="796">
        <v>5</v>
      </c>
      <c r="B9" s="764" t="s">
        <v>1364</v>
      </c>
      <c r="C9" s="763">
        <v>81100</v>
      </c>
      <c r="D9" s="763">
        <v>30457</v>
      </c>
      <c r="E9" s="792">
        <v>72988</v>
      </c>
      <c r="F9" s="788">
        <f t="shared" si="0"/>
        <v>1.662770463276094</v>
      </c>
      <c r="G9" s="788">
        <f t="shared" si="1"/>
        <v>0.11114155751630395</v>
      </c>
      <c r="H9" s="760">
        <f t="shared" si="2"/>
        <v>4.5158690478159262E-3</v>
      </c>
      <c r="K9" s="795" t="s">
        <v>43</v>
      </c>
      <c r="L9" s="794">
        <v>12402791667</v>
      </c>
      <c r="M9" s="794">
        <v>29777984231</v>
      </c>
    </row>
    <row r="10" spans="1:13" ht="17.25">
      <c r="A10" s="793"/>
      <c r="B10" s="771" t="s">
        <v>338</v>
      </c>
      <c r="C10" s="769">
        <f>SUM(C5:C9)</f>
        <v>16926494</v>
      </c>
      <c r="D10" s="769">
        <f>SUM(D5:D9)</f>
        <v>4181908</v>
      </c>
      <c r="E10" s="792">
        <f>SUM(E5:E9)</f>
        <v>18328551</v>
      </c>
      <c r="F10" s="791">
        <f t="shared" si="0"/>
        <v>3.0475529351673929</v>
      </c>
      <c r="G10" s="791">
        <f t="shared" si="1"/>
        <v>-7.6495790638332561E-2</v>
      </c>
      <c r="H10" s="790">
        <f t="shared" si="2"/>
        <v>0.94251332111765695</v>
      </c>
    </row>
    <row r="11" spans="1:13" ht="17.25">
      <c r="A11" s="789"/>
      <c r="B11" s="771" t="s">
        <v>118</v>
      </c>
      <c r="C11" s="769">
        <f>C13-C10-C12</f>
        <v>164615</v>
      </c>
      <c r="D11" s="769">
        <f>D13-D10-D12</f>
        <v>153764</v>
      </c>
      <c r="E11" s="769">
        <f>E13-E10-E12</f>
        <v>3206672</v>
      </c>
      <c r="F11" s="788">
        <f t="shared" si="0"/>
        <v>7.0569183944226177E-2</v>
      </c>
      <c r="G11" s="788">
        <f t="shared" si="1"/>
        <v>-0.94866484629547398</v>
      </c>
      <c r="H11" s="760">
        <f t="shared" si="2"/>
        <v>9.1662118780051621E-3</v>
      </c>
    </row>
    <row r="12" spans="1:13" ht="18" thickBot="1">
      <c r="A12" s="787"/>
      <c r="B12" s="786" t="s">
        <v>339</v>
      </c>
      <c r="C12" s="785">
        <v>867782</v>
      </c>
      <c r="D12" s="785">
        <v>305463</v>
      </c>
      <c r="E12" s="784">
        <v>603563</v>
      </c>
      <c r="F12" s="783">
        <f t="shared" si="0"/>
        <v>1.8408743448470029</v>
      </c>
      <c r="G12" s="783">
        <f t="shared" si="1"/>
        <v>0.43776540311450507</v>
      </c>
      <c r="H12" s="782">
        <f t="shared" si="2"/>
        <v>4.8320467004337848E-2</v>
      </c>
    </row>
    <row r="13" spans="1:13" ht="17.25" thickTop="1">
      <c r="A13" s="781"/>
      <c r="B13" s="780" t="s">
        <v>43</v>
      </c>
      <c r="C13" s="779">
        <v>17958891</v>
      </c>
      <c r="D13" s="779">
        <v>4641135</v>
      </c>
      <c r="E13" s="778">
        <v>22138786</v>
      </c>
      <c r="F13" s="777">
        <f t="shared" si="0"/>
        <v>2.86950411914327</v>
      </c>
      <c r="G13" s="777">
        <f t="shared" si="1"/>
        <v>-0.18880416478121254</v>
      </c>
      <c r="H13" s="776">
        <f t="shared" si="2"/>
        <v>1</v>
      </c>
    </row>
    <row r="17" spans="1:8" ht="18.75">
      <c r="A17" s="775"/>
      <c r="B17" s="774"/>
      <c r="C17" s="981" t="s">
        <v>47</v>
      </c>
      <c r="D17" s="981"/>
      <c r="E17" s="982"/>
      <c r="F17" s="973" t="s">
        <v>68</v>
      </c>
      <c r="G17" s="973"/>
      <c r="H17" s="974"/>
    </row>
    <row r="18" spans="1:8" ht="18.75" customHeight="1">
      <c r="A18" s="975" t="s">
        <v>367</v>
      </c>
      <c r="B18" s="976"/>
      <c r="C18" s="977" t="s">
        <v>1063</v>
      </c>
      <c r="D18" s="977" t="s">
        <v>1062</v>
      </c>
      <c r="E18" s="977" t="s">
        <v>1363</v>
      </c>
      <c r="F18" s="978" t="s">
        <v>48</v>
      </c>
      <c r="G18" s="976" t="s">
        <v>784</v>
      </c>
      <c r="H18" s="980" t="s">
        <v>1362</v>
      </c>
    </row>
    <row r="19" spans="1:8" ht="18.75">
      <c r="A19" s="975" t="s">
        <v>822</v>
      </c>
      <c r="B19" s="976"/>
      <c r="C19" s="977"/>
      <c r="D19" s="977"/>
      <c r="E19" s="977"/>
      <c r="F19" s="979"/>
      <c r="G19" s="976"/>
      <c r="H19" s="980"/>
    </row>
    <row r="20" spans="1:8" ht="17.25">
      <c r="A20" s="772">
        <v>1</v>
      </c>
      <c r="B20" s="773" t="s">
        <v>113</v>
      </c>
      <c r="C20" s="763">
        <v>2891930</v>
      </c>
      <c r="D20" s="763">
        <v>1518206</v>
      </c>
      <c r="E20" s="763">
        <v>5227723</v>
      </c>
      <c r="F20" s="766">
        <f t="shared" ref="F20:F28" si="3">(C20/D20)-1</f>
        <v>0.9048337313908652</v>
      </c>
      <c r="G20" s="766">
        <f t="shared" ref="G20:G28" si="4">(C20/E20)-1</f>
        <v>-0.44680886879431059</v>
      </c>
      <c r="H20" s="760">
        <f t="shared" ref="H20:H28" si="5">C20/$C$28</f>
        <v>0.24468290417885705</v>
      </c>
    </row>
    <row r="21" spans="1:8" ht="17.25">
      <c r="A21" s="772">
        <v>2</v>
      </c>
      <c r="B21" s="764" t="s">
        <v>112</v>
      </c>
      <c r="C21" s="763">
        <v>336992</v>
      </c>
      <c r="D21" s="763">
        <v>246219</v>
      </c>
      <c r="E21" s="763">
        <v>609579</v>
      </c>
      <c r="F21" s="761">
        <f t="shared" si="3"/>
        <v>0.36866773076001436</v>
      </c>
      <c r="G21" s="760">
        <f t="shared" si="4"/>
        <v>-0.4471725567973962</v>
      </c>
      <c r="H21" s="760">
        <f t="shared" si="5"/>
        <v>2.8512509377834661E-2</v>
      </c>
    </row>
    <row r="22" spans="1:8" ht="17.25">
      <c r="A22" s="772">
        <v>3</v>
      </c>
      <c r="B22" s="764" t="s">
        <v>114</v>
      </c>
      <c r="C22" s="763">
        <v>292916</v>
      </c>
      <c r="D22" s="763">
        <v>134525</v>
      </c>
      <c r="E22" s="763">
        <v>497078</v>
      </c>
      <c r="F22" s="761">
        <f t="shared" si="3"/>
        <v>1.1774094034566067</v>
      </c>
      <c r="G22" s="760">
        <f t="shared" si="4"/>
        <v>-0.41072427264936284</v>
      </c>
      <c r="H22" s="760">
        <f t="shared" si="5"/>
        <v>2.4783289208402032E-2</v>
      </c>
    </row>
    <row r="23" spans="1:8" ht="17.25">
      <c r="A23" s="772">
        <v>4</v>
      </c>
      <c r="B23" s="771" t="s">
        <v>785</v>
      </c>
      <c r="C23" s="763">
        <v>160667</v>
      </c>
      <c r="D23" s="763">
        <v>107137</v>
      </c>
      <c r="E23" s="763">
        <v>231181</v>
      </c>
      <c r="F23" s="761">
        <f t="shared" si="3"/>
        <v>0.49964064702203714</v>
      </c>
      <c r="G23" s="760">
        <f t="shared" si="4"/>
        <v>-0.30501641570890337</v>
      </c>
      <c r="H23" s="760">
        <f t="shared" si="5"/>
        <v>1.359385191401743E-2</v>
      </c>
    </row>
    <row r="24" spans="1:8" ht="17.25">
      <c r="A24" s="772">
        <v>5</v>
      </c>
      <c r="B24" s="771" t="s">
        <v>333</v>
      </c>
      <c r="C24" s="763">
        <v>139641</v>
      </c>
      <c r="D24" s="763">
        <v>108442</v>
      </c>
      <c r="E24" s="763">
        <v>284374</v>
      </c>
      <c r="F24" s="761">
        <f t="shared" si="3"/>
        <v>0.28770218181147533</v>
      </c>
      <c r="G24" s="761">
        <f t="shared" si="4"/>
        <v>-0.50895299851603881</v>
      </c>
      <c r="H24" s="760">
        <f t="shared" si="5"/>
        <v>1.1814865996908562E-2</v>
      </c>
    </row>
    <row r="25" spans="1:8" ht="17.25">
      <c r="A25" s="770"/>
      <c r="B25" s="764" t="s">
        <v>338</v>
      </c>
      <c r="C25" s="769">
        <f>SUM(C20:C24)</f>
        <v>3822146</v>
      </c>
      <c r="D25" s="769">
        <f>SUM(D20:D24)</f>
        <v>2114529</v>
      </c>
      <c r="E25" s="769">
        <f>SUM(E20:E24)</f>
        <v>6849935</v>
      </c>
      <c r="F25" s="768">
        <f t="shared" si="3"/>
        <v>0.80756376479111891</v>
      </c>
      <c r="G25" s="768">
        <f t="shared" si="4"/>
        <v>-0.4420171870244024</v>
      </c>
      <c r="H25" s="768">
        <f t="shared" si="5"/>
        <v>0.32338742067601972</v>
      </c>
    </row>
    <row r="26" spans="1:8" ht="17.25">
      <c r="A26" s="767"/>
      <c r="B26" s="764" t="s">
        <v>118</v>
      </c>
      <c r="C26" s="763">
        <f>C28-C25-C27</f>
        <v>1002230</v>
      </c>
      <c r="D26" s="763">
        <f>D28-D25-D27</f>
        <v>654041</v>
      </c>
      <c r="E26" s="763">
        <f>E28-E25-E27</f>
        <v>1958259</v>
      </c>
      <c r="F26" s="766">
        <f t="shared" si="3"/>
        <v>0.53236570796020444</v>
      </c>
      <c r="G26" s="761">
        <f t="shared" si="4"/>
        <v>-0.48820355223696155</v>
      </c>
      <c r="H26" s="760">
        <f t="shared" si="5"/>
        <v>8.479753903281749E-2</v>
      </c>
    </row>
    <row r="27" spans="1:8" ht="17.25">
      <c r="A27" s="765"/>
      <c r="B27" s="764" t="s">
        <v>339</v>
      </c>
      <c r="C27" s="763">
        <v>6994717</v>
      </c>
      <c r="D27" s="763">
        <v>4993086</v>
      </c>
      <c r="E27" s="763">
        <v>10173273</v>
      </c>
      <c r="F27" s="762">
        <f t="shared" si="3"/>
        <v>0.40088053760740361</v>
      </c>
      <c r="G27" s="761">
        <f t="shared" si="4"/>
        <v>-0.31244182673560417</v>
      </c>
      <c r="H27" s="760">
        <f t="shared" si="5"/>
        <v>0.59181504029116283</v>
      </c>
    </row>
    <row r="28" spans="1:8" ht="16.5">
      <c r="A28" s="759"/>
      <c r="B28" s="758" t="s">
        <v>43</v>
      </c>
      <c r="C28" s="757">
        <v>11819093</v>
      </c>
      <c r="D28" s="757">
        <v>7761656</v>
      </c>
      <c r="E28" s="757">
        <v>18981467</v>
      </c>
      <c r="F28" s="756">
        <f t="shared" si="3"/>
        <v>0.52275403599438053</v>
      </c>
      <c r="G28" s="756">
        <f t="shared" si="4"/>
        <v>-0.37733511324493518</v>
      </c>
      <c r="H28" s="756">
        <f t="shared" si="5"/>
        <v>1</v>
      </c>
    </row>
  </sheetData>
  <mergeCells count="20">
    <mergeCell ref="F2:H2"/>
    <mergeCell ref="A3:B3"/>
    <mergeCell ref="D3:D4"/>
    <mergeCell ref="E3:E4"/>
    <mergeCell ref="F3:F4"/>
    <mergeCell ref="H3:H4"/>
    <mergeCell ref="A4:B4"/>
    <mergeCell ref="C2:E2"/>
    <mergeCell ref="C3:C4"/>
    <mergeCell ref="G3:G4"/>
    <mergeCell ref="F17:H17"/>
    <mergeCell ref="A18:B18"/>
    <mergeCell ref="D18:D19"/>
    <mergeCell ref="E18:E19"/>
    <mergeCell ref="F18:F19"/>
    <mergeCell ref="H18:H19"/>
    <mergeCell ref="A19:B19"/>
    <mergeCell ref="C18:C19"/>
    <mergeCell ref="C17:E17"/>
    <mergeCell ref="G18:G19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9" tint="0.59999389629810485"/>
  </sheetPr>
  <dimension ref="A2:G68"/>
  <sheetViews>
    <sheetView showGridLines="0" rightToLeft="1" zoomScale="90" zoomScaleNormal="90" workbookViewId="0">
      <selection activeCell="F61" sqref="F61"/>
    </sheetView>
  </sheetViews>
  <sheetFormatPr defaultRowHeight="15"/>
  <cols>
    <col min="1" max="1" width="34.25" customWidth="1"/>
    <col min="2" max="2" width="13.125" bestFit="1" customWidth="1"/>
    <col min="3" max="3" width="13.25" bestFit="1" customWidth="1"/>
    <col min="4" max="4" width="13.125" bestFit="1" customWidth="1"/>
    <col min="5" max="5" width="13.25" bestFit="1" customWidth="1"/>
    <col min="6" max="6" width="11.25" customWidth="1"/>
    <col min="7" max="7" width="14.375" bestFit="1" customWidth="1"/>
    <col min="8" max="8" width="15.625" customWidth="1"/>
    <col min="9" max="9" width="10.75" customWidth="1"/>
  </cols>
  <sheetData>
    <row r="2" spans="1:7" ht="16.5">
      <c r="A2" s="700"/>
      <c r="B2" s="701" t="s">
        <v>455</v>
      </c>
      <c r="C2" s="701" t="s">
        <v>850</v>
      </c>
      <c r="D2" s="701" t="s">
        <v>884</v>
      </c>
      <c r="E2" s="701" t="s">
        <v>926</v>
      </c>
      <c r="F2" s="701" t="s">
        <v>1062</v>
      </c>
      <c r="G2" s="702" t="s">
        <v>1063</v>
      </c>
    </row>
    <row r="3" spans="1:7" ht="18.75">
      <c r="A3" s="404" t="s">
        <v>341</v>
      </c>
      <c r="B3" s="621"/>
      <c r="C3" s="621"/>
      <c r="D3" s="621"/>
      <c r="E3" s="621"/>
      <c r="F3" s="621"/>
      <c r="G3" s="622"/>
    </row>
    <row r="4" spans="1:7" ht="17.25">
      <c r="A4" s="68" t="s">
        <v>1</v>
      </c>
      <c r="B4" s="122">
        <v>2075322.17432656</v>
      </c>
      <c r="C4" s="122">
        <v>2521452.7502433299</v>
      </c>
      <c r="D4" s="122">
        <v>2493702.5334386299</v>
      </c>
      <c r="E4" s="122">
        <v>2416833.8250293802</v>
      </c>
      <c r="F4" s="122">
        <v>2405710.47252726</v>
      </c>
      <c r="G4" s="465">
        <v>2403033.2003092398</v>
      </c>
    </row>
    <row r="5" spans="1:7" ht="17.25">
      <c r="A5" s="68" t="s">
        <v>2</v>
      </c>
      <c r="B5" s="122">
        <v>1145673.51973449</v>
      </c>
      <c r="C5" s="122">
        <v>1418079.02708842</v>
      </c>
      <c r="D5" s="122">
        <v>1417410.6406942101</v>
      </c>
      <c r="E5" s="122">
        <v>1406022.8352451201</v>
      </c>
      <c r="F5" s="122">
        <v>1393319.97989276</v>
      </c>
      <c r="G5" s="465">
        <v>1324226.4820683</v>
      </c>
    </row>
    <row r="6" spans="1:7" ht="18">
      <c r="A6" s="302" t="s">
        <v>43</v>
      </c>
      <c r="B6" s="303">
        <v>3220995.6940610502</v>
      </c>
      <c r="C6" s="303">
        <v>3939531.7773317499</v>
      </c>
      <c r="D6" s="303">
        <v>3911113.1741328398</v>
      </c>
      <c r="E6" s="303">
        <v>3822856.6602744898</v>
      </c>
      <c r="F6" s="303">
        <v>3799030.45242002</v>
      </c>
      <c r="G6" s="466">
        <v>3727259.6823775498</v>
      </c>
    </row>
    <row r="7" spans="1:7">
      <c r="A7" s="880" t="s">
        <v>3</v>
      </c>
      <c r="B7" s="881"/>
      <c r="C7" s="881"/>
      <c r="D7" s="881"/>
      <c r="E7" s="98"/>
      <c r="F7" s="98"/>
      <c r="G7" s="98"/>
    </row>
    <row r="8" spans="1:7" ht="25.5" customHeight="1">
      <c r="A8" s="73"/>
      <c r="B8" s="882" t="s">
        <v>1063</v>
      </c>
      <c r="C8" s="882"/>
      <c r="D8" s="882" t="s">
        <v>1064</v>
      </c>
      <c r="E8" s="882"/>
      <c r="F8" s="882" t="s">
        <v>926</v>
      </c>
      <c r="G8" s="883"/>
    </row>
    <row r="9" spans="1:7" ht="25.5" customHeight="1">
      <c r="A9" s="67" t="s">
        <v>4</v>
      </c>
      <c r="B9" s="550" t="s">
        <v>371</v>
      </c>
      <c r="C9" s="550" t="s">
        <v>149</v>
      </c>
      <c r="D9" s="550" t="s">
        <v>371</v>
      </c>
      <c r="E9" s="550" t="s">
        <v>149</v>
      </c>
      <c r="F9" s="550" t="s">
        <v>371</v>
      </c>
      <c r="G9" s="551" t="s">
        <v>149</v>
      </c>
    </row>
    <row r="10" spans="1:7" ht="18">
      <c r="A10" s="69" t="s">
        <v>116</v>
      </c>
      <c r="B10" s="229">
        <v>3727259.6823775498</v>
      </c>
      <c r="C10" s="546">
        <v>1</v>
      </c>
      <c r="D10" s="229">
        <v>3799030.45242002</v>
      </c>
      <c r="E10" s="230">
        <v>1</v>
      </c>
      <c r="F10" s="229">
        <v>3822856.6602744898</v>
      </c>
      <c r="G10" s="546">
        <v>1</v>
      </c>
    </row>
    <row r="11" spans="1:7" ht="17.25">
      <c r="A11" s="68" t="s">
        <v>35</v>
      </c>
      <c r="B11" s="122">
        <v>788178.872967</v>
      </c>
      <c r="C11" s="547">
        <v>0.21146336454460199</v>
      </c>
      <c r="D11" s="122">
        <v>832707.11527750001</v>
      </c>
      <c r="E11" s="123">
        <v>0.219189376264951</v>
      </c>
      <c r="F11" s="122">
        <v>842845.27160800004</v>
      </c>
      <c r="G11" s="547">
        <v>0.220475248357201</v>
      </c>
    </row>
    <row r="12" spans="1:7" ht="17.25">
      <c r="A12" s="68" t="s">
        <v>29</v>
      </c>
      <c r="B12" s="122">
        <v>556342.34496318805</v>
      </c>
      <c r="C12" s="547">
        <v>0.14926310275443599</v>
      </c>
      <c r="D12" s="122">
        <v>541846.68331180001</v>
      </c>
      <c r="E12" s="123">
        <v>0.14262762304699</v>
      </c>
      <c r="F12" s="122">
        <v>543405.89155779104</v>
      </c>
      <c r="G12" s="547">
        <v>0.14214655161011799</v>
      </c>
    </row>
    <row r="13" spans="1:7" ht="17.25">
      <c r="A13" s="68" t="s">
        <v>28</v>
      </c>
      <c r="B13" s="122">
        <v>349459.98788299999</v>
      </c>
      <c r="C13" s="547">
        <v>9.3757885863236995E-2</v>
      </c>
      <c r="D13" s="122">
        <v>332323.176982</v>
      </c>
      <c r="E13" s="123">
        <v>8.7475786557675003E-2</v>
      </c>
      <c r="F13" s="122">
        <v>329696.76902900002</v>
      </c>
      <c r="G13" s="547">
        <v>8.6243560334099995E-2</v>
      </c>
    </row>
    <row r="14" spans="1:7" ht="17.25">
      <c r="A14" s="68" t="s">
        <v>9</v>
      </c>
      <c r="B14" s="122">
        <v>277868.35963000002</v>
      </c>
      <c r="C14" s="547">
        <v>7.4550308620502007E-2</v>
      </c>
      <c r="D14" s="122">
        <v>277919.303824</v>
      </c>
      <c r="E14" s="123">
        <v>7.3155324050366996E-2</v>
      </c>
      <c r="F14" s="122">
        <v>260216.65239800001</v>
      </c>
      <c r="G14" s="547">
        <v>6.8068639638536002E-2</v>
      </c>
    </row>
    <row r="15" spans="1:7" ht="17.25">
      <c r="A15" s="68" t="s">
        <v>39</v>
      </c>
      <c r="B15" s="122">
        <v>267844.8</v>
      </c>
      <c r="C15" s="547">
        <v>7.1861051502895998E-2</v>
      </c>
      <c r="D15" s="122">
        <v>305536.8</v>
      </c>
      <c r="E15" s="123">
        <v>8.0424941001821001E-2</v>
      </c>
      <c r="F15" s="122">
        <v>306753.59999999998</v>
      </c>
      <c r="G15" s="547">
        <v>8.0241983223606997E-2</v>
      </c>
    </row>
    <row r="16" spans="1:7" ht="17.25">
      <c r="A16" s="68" t="s">
        <v>12</v>
      </c>
      <c r="B16" s="122">
        <v>254374.12120600001</v>
      </c>
      <c r="C16" s="547">
        <v>6.8246954299610002E-2</v>
      </c>
      <c r="D16" s="122">
        <v>259360.23402900001</v>
      </c>
      <c r="E16" s="123">
        <v>6.8270111881779005E-2</v>
      </c>
      <c r="F16" s="122">
        <v>263641.73577600002</v>
      </c>
      <c r="G16" s="547">
        <v>6.8964588318377998E-2</v>
      </c>
    </row>
    <row r="17" spans="1:7" ht="17.25">
      <c r="A17" s="68" t="s">
        <v>26</v>
      </c>
      <c r="B17" s="122">
        <v>222290</v>
      </c>
      <c r="C17" s="547">
        <v>5.9638989215316997E-2</v>
      </c>
      <c r="D17" s="122">
        <v>231168.75</v>
      </c>
      <c r="E17" s="123">
        <v>6.0849406946117998E-2</v>
      </c>
      <c r="F17" s="122">
        <v>235835</v>
      </c>
      <c r="G17" s="547">
        <v>6.1690777593284001E-2</v>
      </c>
    </row>
    <row r="18" spans="1:7" ht="17.25">
      <c r="A18" s="68" t="s">
        <v>18</v>
      </c>
      <c r="B18" s="122">
        <v>148378.656816</v>
      </c>
      <c r="C18" s="547">
        <v>3.9809047251935001E-2</v>
      </c>
      <c r="D18" s="122">
        <v>149730.30532799999</v>
      </c>
      <c r="E18" s="123">
        <v>3.9412767863606001E-2</v>
      </c>
      <c r="F18" s="122">
        <v>145753.145376</v>
      </c>
      <c r="G18" s="547">
        <v>3.8126761824634002E-2</v>
      </c>
    </row>
    <row r="19" spans="1:7" ht="17.25">
      <c r="A19" s="68" t="s">
        <v>16</v>
      </c>
      <c r="B19" s="122">
        <v>138981.453970501</v>
      </c>
      <c r="C19" s="547">
        <v>3.7287837664652997E-2</v>
      </c>
      <c r="D19" s="301">
        <v>135837.18499239199</v>
      </c>
      <c r="E19" s="123">
        <v>3.5755750498356997E-2</v>
      </c>
      <c r="F19" s="122">
        <v>149840.028526065</v>
      </c>
      <c r="G19" s="547">
        <v>3.9195827058634003E-2</v>
      </c>
    </row>
    <row r="20" spans="1:7" ht="17.25">
      <c r="A20" s="68" t="s">
        <v>41</v>
      </c>
      <c r="B20" s="122">
        <v>116586.64976</v>
      </c>
      <c r="C20" s="547">
        <v>3.1279454530957998E-2</v>
      </c>
      <c r="D20" s="122">
        <v>117086.2488</v>
      </c>
      <c r="E20" s="123">
        <v>3.0820034286752E-2</v>
      </c>
      <c r="F20" s="122">
        <v>120299.21962</v>
      </c>
      <c r="G20" s="547">
        <v>3.1468409702644001E-2</v>
      </c>
    </row>
    <row r="21" spans="1:7" ht="17.25">
      <c r="A21" s="68" t="s">
        <v>27</v>
      </c>
      <c r="B21" s="122">
        <v>97821.288</v>
      </c>
      <c r="C21" s="547">
        <v>2.6244827657835999E-2</v>
      </c>
      <c r="D21" s="122">
        <v>107128.848</v>
      </c>
      <c r="E21" s="123">
        <v>2.8198996912951E-2</v>
      </c>
      <c r="F21" s="122">
        <v>103696.768</v>
      </c>
      <c r="G21" s="547">
        <v>2.7125465905529E-2</v>
      </c>
    </row>
    <row r="22" spans="1:7" ht="17.25">
      <c r="A22" s="68" t="s">
        <v>15</v>
      </c>
      <c r="B22" s="122">
        <v>67257.39</v>
      </c>
      <c r="C22" s="547">
        <v>1.8044728763598999E-2</v>
      </c>
      <c r="D22" s="122">
        <v>67246.77</v>
      </c>
      <c r="E22" s="123">
        <v>1.7701034735629E-2</v>
      </c>
      <c r="F22" s="122">
        <v>68919.039999999994</v>
      </c>
      <c r="G22" s="547">
        <v>1.8028151752634999E-2</v>
      </c>
    </row>
    <row r="23" spans="1:7" ht="17.25">
      <c r="A23" s="68" t="s">
        <v>24</v>
      </c>
      <c r="B23" s="122">
        <v>67234.244999999995</v>
      </c>
      <c r="C23" s="547">
        <v>1.8038519107719999E-2</v>
      </c>
      <c r="D23" s="122">
        <v>70345.752999999997</v>
      </c>
      <c r="E23" s="123">
        <v>1.8516764706424001E-2</v>
      </c>
      <c r="F23" s="122">
        <v>72452.846999999994</v>
      </c>
      <c r="G23" s="547">
        <v>1.8952540845409999E-2</v>
      </c>
    </row>
    <row r="24" spans="1:7" ht="17.25">
      <c r="A24" s="68" t="s">
        <v>14</v>
      </c>
      <c r="B24" s="122">
        <v>62058.671000000002</v>
      </c>
      <c r="C24" s="547">
        <v>1.6649945613774E-2</v>
      </c>
      <c r="D24" s="122">
        <v>65627.429999999993</v>
      </c>
      <c r="E24" s="123">
        <v>1.7274783874974001E-2</v>
      </c>
      <c r="F24" s="122">
        <v>66199.106</v>
      </c>
      <c r="G24" s="547">
        <v>1.7316659211399001E-2</v>
      </c>
    </row>
    <row r="25" spans="1:7" ht="17.25">
      <c r="A25" s="68" t="s">
        <v>25</v>
      </c>
      <c r="B25" s="122">
        <v>50063.085774004001</v>
      </c>
      <c r="C25" s="547">
        <v>1.3431606606511E-2</v>
      </c>
      <c r="D25" s="122">
        <v>49656.234634503999</v>
      </c>
      <c r="E25" s="123">
        <v>1.3070765095571001E-2</v>
      </c>
      <c r="F25" s="122">
        <v>51422.918281550003</v>
      </c>
      <c r="G25" s="547">
        <v>1.3451437720884E-2</v>
      </c>
    </row>
    <row r="26" spans="1:7" ht="17.25">
      <c r="A26" s="68" t="s">
        <v>36</v>
      </c>
      <c r="B26" s="122">
        <v>38404.681022796001</v>
      </c>
      <c r="C26" s="547">
        <v>1.0303730970066999E-2</v>
      </c>
      <c r="D26" s="122">
        <v>37145.643513547999</v>
      </c>
      <c r="E26" s="123">
        <v>9.7776640589669998E-3</v>
      </c>
      <c r="F26" s="122">
        <v>38039.028607280001</v>
      </c>
      <c r="G26" s="547">
        <v>9.9504198006080003E-3</v>
      </c>
    </row>
    <row r="27" spans="1:7" ht="17.25">
      <c r="A27" s="68" t="s">
        <v>34</v>
      </c>
      <c r="B27" s="122">
        <v>27318.437259999999</v>
      </c>
      <c r="C27" s="547">
        <v>7.3293624775220001E-3</v>
      </c>
      <c r="D27" s="122">
        <v>28802.412520000002</v>
      </c>
      <c r="E27" s="123">
        <v>7.5815166213400002E-3</v>
      </c>
      <c r="F27" s="122">
        <v>29125.37328</v>
      </c>
      <c r="G27" s="547">
        <v>7.6187458406849996E-3</v>
      </c>
    </row>
    <row r="28" spans="1:7" ht="17.25">
      <c r="A28" s="68" t="s">
        <v>81</v>
      </c>
      <c r="B28" s="122">
        <v>23920</v>
      </c>
      <c r="C28" s="547">
        <v>6.417583436189E-3</v>
      </c>
      <c r="D28" s="122">
        <v>23920</v>
      </c>
      <c r="E28" s="123">
        <v>6.2963433169539998E-3</v>
      </c>
      <c r="F28" s="122">
        <v>23920</v>
      </c>
      <c r="G28" s="547">
        <v>6.2571009393490003E-3</v>
      </c>
    </row>
    <row r="29" spans="1:7" ht="17.25">
      <c r="A29" s="68" t="s">
        <v>10</v>
      </c>
      <c r="B29" s="124">
        <v>22233.199822480001</v>
      </c>
      <c r="C29" s="548">
        <v>5.965025707116E-3</v>
      </c>
      <c r="D29" s="124">
        <v>20408.603867440001</v>
      </c>
      <c r="E29" s="163">
        <v>5.3720558766350004E-3</v>
      </c>
      <c r="F29" s="122">
        <v>21213.374865959999</v>
      </c>
      <c r="G29" s="548">
        <v>5.5490897909930004E-3</v>
      </c>
    </row>
    <row r="30" spans="1:7" ht="17.25">
      <c r="A30" s="68" t="s">
        <v>13</v>
      </c>
      <c r="B30" s="122">
        <v>22156.65</v>
      </c>
      <c r="C30" s="547">
        <v>5.9444878779859999E-3</v>
      </c>
      <c r="D30" s="122">
        <v>21131</v>
      </c>
      <c r="E30" s="123">
        <v>5.5622086384010004E-3</v>
      </c>
      <c r="F30" s="122">
        <v>21840</v>
      </c>
      <c r="G30" s="547">
        <v>5.7130052054930004E-3</v>
      </c>
    </row>
    <row r="31" spans="1:7" ht="17.25">
      <c r="A31" s="68" t="s">
        <v>33</v>
      </c>
      <c r="B31" s="122">
        <v>17369.507105009001</v>
      </c>
      <c r="C31" s="547">
        <v>4.6601279720679999E-3</v>
      </c>
      <c r="D31" s="122">
        <v>16522.287182846001</v>
      </c>
      <c r="E31" s="123">
        <v>4.3490799533660003E-3</v>
      </c>
      <c r="F31" s="122">
        <v>17532.841666854001</v>
      </c>
      <c r="G31" s="547">
        <v>4.586319400632E-3</v>
      </c>
    </row>
    <row r="32" spans="1:7" ht="17.25">
      <c r="A32" s="68" t="s">
        <v>23</v>
      </c>
      <c r="B32" s="122">
        <v>16196.33</v>
      </c>
      <c r="C32" s="547">
        <v>4.3453720374180002E-3</v>
      </c>
      <c r="D32" s="122">
        <v>15871.36</v>
      </c>
      <c r="E32" s="123">
        <v>4.177739609823E-3</v>
      </c>
      <c r="F32" s="122">
        <v>16969.82</v>
      </c>
      <c r="G32" s="547">
        <v>4.4390416664960002E-3</v>
      </c>
    </row>
    <row r="33" spans="1:7" ht="17.25">
      <c r="A33" s="68" t="s">
        <v>30</v>
      </c>
      <c r="B33" s="122">
        <v>15554.960964387999</v>
      </c>
      <c r="C33" s="547">
        <v>4.17329681587E-3</v>
      </c>
      <c r="D33" s="122">
        <v>15375.92191316</v>
      </c>
      <c r="E33" s="123">
        <v>4.0473278921379996E-3</v>
      </c>
      <c r="F33" s="122">
        <v>13850.490957864</v>
      </c>
      <c r="G33" s="547">
        <v>3.62307357788E-3</v>
      </c>
    </row>
    <row r="34" spans="1:7" ht="17.25">
      <c r="A34" s="68" t="s">
        <v>21</v>
      </c>
      <c r="B34" s="122">
        <v>13435.212190488</v>
      </c>
      <c r="C34" s="547">
        <v>3.6045817397720001E-3</v>
      </c>
      <c r="D34" s="122">
        <v>13419.862793982</v>
      </c>
      <c r="E34" s="123">
        <v>3.5324441227980001E-3</v>
      </c>
      <c r="F34" s="122">
        <v>13763.324357035999</v>
      </c>
      <c r="G34" s="547">
        <v>3.6002721472819998E-3</v>
      </c>
    </row>
    <row r="35" spans="1:7" ht="17.25">
      <c r="A35" s="68" t="s">
        <v>88</v>
      </c>
      <c r="B35" s="122">
        <v>12733.9</v>
      </c>
      <c r="C35" s="547">
        <v>3.4164241520940001E-3</v>
      </c>
      <c r="D35" s="122">
        <v>11881.9</v>
      </c>
      <c r="E35" s="123">
        <v>3.127613781677E-3</v>
      </c>
      <c r="F35" s="122">
        <v>12442.9</v>
      </c>
      <c r="G35" s="547">
        <v>3.2548696186550001E-3</v>
      </c>
    </row>
    <row r="36" spans="1:7" ht="17.25">
      <c r="A36" s="68" t="s">
        <v>22</v>
      </c>
      <c r="B36" s="122">
        <v>12012.514059089999</v>
      </c>
      <c r="C36" s="547">
        <v>3.2228809052089998E-3</v>
      </c>
      <c r="D36" s="122">
        <v>11162.579510928001</v>
      </c>
      <c r="E36" s="123">
        <v>2.938270606338E-3</v>
      </c>
      <c r="F36" s="122">
        <v>11708.334688552</v>
      </c>
      <c r="G36" s="547">
        <v>3.0627187281750002E-3</v>
      </c>
    </row>
    <row r="37" spans="1:7" ht="17.25">
      <c r="A37" s="68" t="s">
        <v>32</v>
      </c>
      <c r="B37" s="122">
        <v>10923.21764467</v>
      </c>
      <c r="C37" s="547">
        <v>2.9306296248460002E-3</v>
      </c>
      <c r="D37" s="122">
        <v>10818.810633352001</v>
      </c>
      <c r="E37" s="123">
        <v>2.847782024611E-3</v>
      </c>
      <c r="F37" s="122">
        <v>11966.225845507999</v>
      </c>
      <c r="G37" s="547">
        <v>3.1301790542810001E-3</v>
      </c>
    </row>
    <row r="38" spans="1:7" ht="17.25">
      <c r="A38" s="68" t="s">
        <v>5</v>
      </c>
      <c r="B38" s="122">
        <v>9313.4</v>
      </c>
      <c r="C38" s="547">
        <v>2.4987258183359999E-3</v>
      </c>
      <c r="D38" s="122">
        <v>9313.4</v>
      </c>
      <c r="E38" s="123">
        <v>2.4515202277639999E-3</v>
      </c>
      <c r="F38" s="122">
        <v>9313.4</v>
      </c>
      <c r="G38" s="547">
        <v>2.43624096524E-3</v>
      </c>
    </row>
    <row r="39" spans="1:7" ht="17.25">
      <c r="A39" s="68" t="s">
        <v>8</v>
      </c>
      <c r="B39" s="122">
        <v>4806.9722250000004</v>
      </c>
      <c r="C39" s="547">
        <v>1.289679988686E-3</v>
      </c>
      <c r="D39" s="122">
        <v>4434.3993099999998</v>
      </c>
      <c r="E39" s="123">
        <v>1.167245002518E-3</v>
      </c>
      <c r="F39" s="122">
        <v>4377.0803999999998</v>
      </c>
      <c r="G39" s="547">
        <v>1.1449763328779999E-3</v>
      </c>
    </row>
    <row r="40" spans="1:7" ht="17.25">
      <c r="A40" s="68" t="s">
        <v>31</v>
      </c>
      <c r="B40" s="122">
        <v>4531.1726390000003</v>
      </c>
      <c r="C40" s="547">
        <v>1.2156847188359999E-3</v>
      </c>
      <c r="D40" s="122">
        <v>3965.0867859999998</v>
      </c>
      <c r="E40" s="123">
        <v>1.043710187549E-3</v>
      </c>
      <c r="F40" s="122">
        <v>3749.6159389999998</v>
      </c>
      <c r="G40" s="547">
        <v>9.8084136346600001E-4</v>
      </c>
    </row>
    <row r="41" spans="1:7" ht="17.25">
      <c r="A41" s="68" t="s">
        <v>17</v>
      </c>
      <c r="B41" s="122">
        <v>3318.5836382399998</v>
      </c>
      <c r="C41" s="547">
        <v>8.90354823929E-4</v>
      </c>
      <c r="D41" s="122">
        <v>3318.5836382399998</v>
      </c>
      <c r="E41" s="123">
        <v>8.7353436088600004E-4</v>
      </c>
      <c r="F41" s="122">
        <v>3318.83099838</v>
      </c>
      <c r="G41" s="547">
        <v>8.6815470558099998E-4</v>
      </c>
    </row>
    <row r="42" spans="1:7" ht="17.25">
      <c r="A42" s="68" t="s">
        <v>11</v>
      </c>
      <c r="B42" s="122">
        <v>2200.6</v>
      </c>
      <c r="C42" s="547">
        <v>5.9040694438399995E-4</v>
      </c>
      <c r="D42" s="122">
        <v>2188.4</v>
      </c>
      <c r="E42" s="123">
        <v>5.7604171048600001E-4</v>
      </c>
      <c r="F42" s="122">
        <v>2460.4</v>
      </c>
      <c r="G42" s="547">
        <v>6.4360247287499996E-4</v>
      </c>
    </row>
    <row r="43" spans="1:7" ht="17.25">
      <c r="A43" s="68" t="s">
        <v>37</v>
      </c>
      <c r="B43" s="122">
        <v>1476.2280000000001</v>
      </c>
      <c r="C43" s="547">
        <v>3.9606255689099998E-4</v>
      </c>
      <c r="D43" s="122">
        <v>1411.1655000000001</v>
      </c>
      <c r="E43" s="123">
        <v>3.71454116431E-4</v>
      </c>
      <c r="F43" s="122">
        <v>1559.0740000000001</v>
      </c>
      <c r="G43" s="547">
        <v>4.0782957315700001E-4</v>
      </c>
    </row>
    <row r="44" spans="1:7" ht="17.25">
      <c r="A44" s="68" t="s">
        <v>40</v>
      </c>
      <c r="B44" s="122">
        <v>1224.6048366949999</v>
      </c>
      <c r="C44" s="547">
        <v>3.2855366705099998E-4</v>
      </c>
      <c r="D44" s="122">
        <v>1204.8270713249999</v>
      </c>
      <c r="E44" s="123">
        <v>3.1714067218300001E-4</v>
      </c>
      <c r="F44" s="122">
        <v>1206.139495655</v>
      </c>
      <c r="G44" s="547">
        <v>3.15507381741E-4</v>
      </c>
    </row>
    <row r="45" spans="1:7" ht="17.25">
      <c r="A45" s="68" t="s">
        <v>42</v>
      </c>
      <c r="B45" s="122">
        <v>922.4</v>
      </c>
      <c r="C45" s="547">
        <v>2.8645556232399999E-4</v>
      </c>
      <c r="D45" s="122"/>
      <c r="E45" s="123"/>
      <c r="F45" s="122"/>
      <c r="G45" s="547"/>
    </row>
    <row r="46" spans="1:7" ht="17.25">
      <c r="A46" s="68" t="s">
        <v>38</v>
      </c>
      <c r="B46" s="122">
        <v>841</v>
      </c>
      <c r="C46" s="547">
        <v>2.2563493603000001E-4</v>
      </c>
      <c r="D46" s="122">
        <v>717.4</v>
      </c>
      <c r="E46" s="123">
        <v>1.8883765449800001E-4</v>
      </c>
      <c r="F46" s="122">
        <v>750.4</v>
      </c>
      <c r="G46" s="547">
        <v>1.9629299936800001E-4</v>
      </c>
    </row>
    <row r="47" spans="1:7" ht="17.25">
      <c r="A47" s="68" t="s">
        <v>20</v>
      </c>
      <c r="B47" s="122">
        <v>824.7</v>
      </c>
      <c r="C47" s="547">
        <v>2.2126174999299999E-4</v>
      </c>
      <c r="D47" s="122">
        <v>874.2</v>
      </c>
      <c r="E47" s="123">
        <v>2.3011134312999999E-4</v>
      </c>
      <c r="F47" s="122">
        <v>1044</v>
      </c>
      <c r="G47" s="547">
        <v>2.7309420487800002E-4</v>
      </c>
    </row>
    <row r="48" spans="1:7" ht="17.25">
      <c r="A48" s="68" t="s">
        <v>19</v>
      </c>
      <c r="B48" s="122">
        <v>649.20000000000005</v>
      </c>
      <c r="C48" s="547">
        <v>1.7417621934699999E-4</v>
      </c>
      <c r="D48" s="122">
        <v>651.29999999999995</v>
      </c>
      <c r="E48" s="123">
        <v>1.7143847835799999E-4</v>
      </c>
      <c r="F48" s="122">
        <v>733.8</v>
      </c>
      <c r="G48" s="547">
        <v>1.9195069687700001E-4</v>
      </c>
    </row>
    <row r="49" spans="1:7" ht="17.25">
      <c r="A49" s="68" t="s">
        <v>7</v>
      </c>
      <c r="B49" s="122">
        <v>584.33399999999995</v>
      </c>
      <c r="C49" s="547">
        <v>1.5677308526799999E-4</v>
      </c>
      <c r="D49" s="122">
        <v>491.67</v>
      </c>
      <c r="E49" s="123">
        <v>1.2941986281999999E-4</v>
      </c>
      <c r="F49" s="122">
        <v>474.012</v>
      </c>
      <c r="G49" s="547">
        <v>1.23994186056E-4</v>
      </c>
    </row>
    <row r="50" spans="1:7" ht="17.25">
      <c r="A50" s="75" t="s">
        <v>6</v>
      </c>
      <c r="B50" s="127">
        <v>490.35</v>
      </c>
      <c r="C50" s="549">
        <v>1.3155777750600001E-4</v>
      </c>
      <c r="D50" s="127">
        <v>478.8</v>
      </c>
      <c r="E50" s="128">
        <v>1.2603215636100001E-4</v>
      </c>
      <c r="F50" s="127">
        <v>520.20000000000005</v>
      </c>
      <c r="G50" s="549">
        <v>1.3607625036199999E-4</v>
      </c>
    </row>
    <row r="53" spans="1:7" ht="16.5" customHeight="1">
      <c r="A53" s="74"/>
      <c r="B53" s="74"/>
      <c r="C53" s="74"/>
      <c r="D53" s="74"/>
      <c r="E53" s="74"/>
      <c r="F53" s="74"/>
      <c r="G53" s="65" t="s">
        <v>370</v>
      </c>
    </row>
    <row r="54" spans="1:7" ht="16.5" customHeight="1">
      <c r="A54" s="73"/>
      <c r="B54" s="878" t="s">
        <v>1063</v>
      </c>
      <c r="C54" s="878"/>
      <c r="D54" s="878" t="s">
        <v>1064</v>
      </c>
      <c r="E54" s="878"/>
      <c r="F54" s="878" t="s">
        <v>926</v>
      </c>
      <c r="G54" s="879"/>
    </row>
    <row r="55" spans="1:7" ht="18.75">
      <c r="A55" s="499"/>
      <c r="B55" s="499" t="s">
        <v>371</v>
      </c>
      <c r="C55" s="499" t="s">
        <v>149</v>
      </c>
      <c r="D55" s="499" t="s">
        <v>371</v>
      </c>
      <c r="E55" s="499" t="s">
        <v>149</v>
      </c>
      <c r="F55" s="499" t="s">
        <v>371</v>
      </c>
      <c r="G55" s="500" t="s">
        <v>149</v>
      </c>
    </row>
    <row r="56" spans="1:7" ht="17.25">
      <c r="A56" s="68" t="s">
        <v>35</v>
      </c>
      <c r="B56" s="122">
        <v>788178.872967</v>
      </c>
      <c r="C56" s="126">
        <v>0.21146336454460199</v>
      </c>
      <c r="D56" s="122">
        <v>832707.11527750001</v>
      </c>
      <c r="E56" s="123">
        <v>0.219189376264951</v>
      </c>
      <c r="F56" s="400">
        <v>842845.27160800004</v>
      </c>
      <c r="G56" s="401">
        <v>0.220475248357201</v>
      </c>
    </row>
    <row r="57" spans="1:7" ht="17.25">
      <c r="A57" s="68" t="s">
        <v>29</v>
      </c>
      <c r="B57" s="122">
        <v>556342.34496318805</v>
      </c>
      <c r="C57" s="126">
        <v>0.14926310275443599</v>
      </c>
      <c r="D57" s="122">
        <v>541846.68331180001</v>
      </c>
      <c r="E57" s="123">
        <v>0.14262762304699</v>
      </c>
      <c r="F57" s="402">
        <v>543405.89155779104</v>
      </c>
      <c r="G57" s="126">
        <v>0.14214655161011799</v>
      </c>
    </row>
    <row r="58" spans="1:7" ht="17.25">
      <c r="A58" s="68" t="s">
        <v>28</v>
      </c>
      <c r="B58" s="122">
        <v>349459.98788299999</v>
      </c>
      <c r="C58" s="126">
        <v>9.3757885863236995E-2</v>
      </c>
      <c r="D58" s="122">
        <v>332323.176982</v>
      </c>
      <c r="E58" s="123">
        <v>8.7475786557675003E-2</v>
      </c>
      <c r="F58" s="402">
        <v>329696.76902900002</v>
      </c>
      <c r="G58" s="126">
        <v>8.6243560334099995E-2</v>
      </c>
    </row>
    <row r="59" spans="1:7" ht="17.25">
      <c r="A59" s="68" t="s">
        <v>9</v>
      </c>
      <c r="B59" s="122">
        <v>277868.35963000002</v>
      </c>
      <c r="C59" s="126">
        <v>7.4550308620502007E-2</v>
      </c>
      <c r="D59" s="122">
        <v>277919.303824</v>
      </c>
      <c r="E59" s="123">
        <v>7.3155324050366996E-2</v>
      </c>
      <c r="F59" s="402">
        <v>260216.65239800001</v>
      </c>
      <c r="G59" s="126">
        <v>6.8068639638536002E-2</v>
      </c>
    </row>
    <row r="60" spans="1:7" ht="17.25">
      <c r="A60" s="68" t="s">
        <v>39</v>
      </c>
      <c r="B60" s="122">
        <v>267844.8</v>
      </c>
      <c r="C60" s="126">
        <v>7.1861051502895998E-2</v>
      </c>
      <c r="D60" s="122">
        <v>305536.8</v>
      </c>
      <c r="E60" s="123">
        <v>8.0424941001821001E-2</v>
      </c>
      <c r="F60" s="402">
        <v>306753.59999999998</v>
      </c>
      <c r="G60" s="126">
        <v>8.0241983223606997E-2</v>
      </c>
    </row>
    <row r="61" spans="1:7" ht="17.25">
      <c r="A61" s="68" t="s">
        <v>12</v>
      </c>
      <c r="B61" s="122">
        <v>254374.12120600001</v>
      </c>
      <c r="C61" s="126">
        <v>6.8246954299610002E-2</v>
      </c>
      <c r="D61" s="122">
        <v>259360.23402900001</v>
      </c>
      <c r="E61" s="123">
        <v>6.8270111881779005E-2</v>
      </c>
      <c r="F61" s="402">
        <v>263641.73577600002</v>
      </c>
      <c r="G61" s="126">
        <v>6.8964588318377998E-2</v>
      </c>
    </row>
    <row r="62" spans="1:7" ht="17.25">
      <c r="A62" s="68" t="s">
        <v>26</v>
      </c>
      <c r="B62" s="122">
        <v>222290</v>
      </c>
      <c r="C62" s="126">
        <v>5.9638989215316997E-2</v>
      </c>
      <c r="D62" s="122">
        <v>231168.75</v>
      </c>
      <c r="E62" s="123">
        <v>6.0849406946117998E-2</v>
      </c>
      <c r="F62" s="402">
        <v>235835</v>
      </c>
      <c r="G62" s="126">
        <v>6.1690777593284001E-2</v>
      </c>
    </row>
    <row r="63" spans="1:7" ht="17.25">
      <c r="A63" s="68" t="s">
        <v>18</v>
      </c>
      <c r="B63" s="122">
        <v>148378.656816</v>
      </c>
      <c r="C63" s="126">
        <v>3.9809047251935001E-2</v>
      </c>
      <c r="D63" s="122">
        <v>149730.30532799999</v>
      </c>
      <c r="E63" s="123">
        <v>3.9412767863606001E-2</v>
      </c>
      <c r="F63" s="402">
        <v>145753.145376</v>
      </c>
      <c r="G63" s="126">
        <v>3.8126761824634002E-2</v>
      </c>
    </row>
    <row r="64" spans="1:7" ht="17.25">
      <c r="A64" s="68" t="s">
        <v>16</v>
      </c>
      <c r="B64" s="122">
        <v>138981.453970501</v>
      </c>
      <c r="C64" s="126">
        <v>3.7287837664652997E-2</v>
      </c>
      <c r="D64" s="124">
        <v>135837.18499239199</v>
      </c>
      <c r="E64" s="123">
        <v>3.5755750498356997E-2</v>
      </c>
      <c r="F64" s="402">
        <v>149840.028526065</v>
      </c>
      <c r="G64" s="126">
        <v>3.9195827058634003E-2</v>
      </c>
    </row>
    <row r="65" spans="1:7" ht="17.25">
      <c r="A65" s="68" t="s">
        <v>41</v>
      </c>
      <c r="B65" s="122">
        <v>116586.64976</v>
      </c>
      <c r="C65" s="126">
        <v>3.1279454530957998E-2</v>
      </c>
      <c r="D65" s="122">
        <v>117086.2488</v>
      </c>
      <c r="E65" s="123">
        <v>3.0820034286752E-2</v>
      </c>
      <c r="F65" s="402">
        <v>120299.21962</v>
      </c>
      <c r="G65" s="126">
        <v>3.1468409702644001E-2</v>
      </c>
    </row>
    <row r="66" spans="1:7" ht="17.25">
      <c r="A66" s="68" t="s">
        <v>43</v>
      </c>
      <c r="B66" s="472">
        <f>SUM(B56:B65)</f>
        <v>3120305.247195689</v>
      </c>
      <c r="C66" s="389">
        <f>B66/$B$68</f>
        <v>0.83715799624814558</v>
      </c>
      <c r="D66" s="441">
        <f>SUM(D56:D65)</f>
        <v>3183515.8025446921</v>
      </c>
      <c r="E66" s="389">
        <f>D66/D68</f>
        <v>0.83798112239841638</v>
      </c>
      <c r="F66" s="441">
        <f>SUM(F56:F65)</f>
        <v>3198287.3138908562</v>
      </c>
      <c r="G66" s="389">
        <f>F66/$F$68</f>
        <v>0.83662234766113674</v>
      </c>
    </row>
    <row r="67" spans="1:7" ht="17.25">
      <c r="A67" s="68" t="s">
        <v>117</v>
      </c>
      <c r="B67" s="122">
        <f>B68-B66</f>
        <v>606954.43518186081</v>
      </c>
      <c r="C67" s="126">
        <f>B67/$B$68</f>
        <v>0.16284200375185445</v>
      </c>
      <c r="D67" s="403">
        <f>D68-D66</f>
        <v>615514.64987532794</v>
      </c>
      <c r="E67" s="129">
        <f>E68-E66</f>
        <v>0.16201887760158362</v>
      </c>
      <c r="F67" s="403">
        <f>F68-F66</f>
        <v>624569.34638363356</v>
      </c>
      <c r="G67" s="129">
        <f>F67/$F$68</f>
        <v>0.16337765233886328</v>
      </c>
    </row>
    <row r="68" spans="1:7" ht="17.25">
      <c r="A68" s="75" t="s">
        <v>148</v>
      </c>
      <c r="B68" s="498">
        <f>G6</f>
        <v>3727259.6823775498</v>
      </c>
      <c r="C68" s="497">
        <v>1</v>
      </c>
      <c r="D68" s="470">
        <f>F6</f>
        <v>3799030.45242002</v>
      </c>
      <c r="E68" s="471">
        <v>1</v>
      </c>
      <c r="F68" s="470">
        <f>E6</f>
        <v>3822856.6602744898</v>
      </c>
      <c r="G68" s="471">
        <f>F68/$F$68</f>
        <v>1</v>
      </c>
    </row>
  </sheetData>
  <sortState ref="A10:G50">
    <sortCondition descending="1" ref="B10"/>
  </sortState>
  <mergeCells count="7">
    <mergeCell ref="B54:C54"/>
    <mergeCell ref="D54:E54"/>
    <mergeCell ref="F54:G54"/>
    <mergeCell ref="A7:D7"/>
    <mergeCell ref="B8:C8"/>
    <mergeCell ref="D8:E8"/>
    <mergeCell ref="F8:G8"/>
  </mergeCells>
  <pageMargins left="0.7" right="0.7" top="0.75" bottom="0.75" header="0.3" footer="0.3"/>
  <pageSetup orientation="portrait" r:id="rId1"/>
  <ignoredErrors>
    <ignoredError sqref="E66 C66:C67" formula="1"/>
  </ignoredErrors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N120"/>
  <sheetViews>
    <sheetView rightToLeft="1" zoomScaleNormal="100" workbookViewId="0">
      <selection activeCell="A11" sqref="A11"/>
    </sheetView>
  </sheetViews>
  <sheetFormatPr defaultColWidth="9.125" defaultRowHeight="15"/>
  <cols>
    <col min="1" max="1" width="14.75" style="565" customWidth="1"/>
    <col min="2" max="2" width="15.25" style="565" bestFit="1" customWidth="1"/>
    <col min="3" max="3" width="16.875" style="565" customWidth="1"/>
    <col min="4" max="4" width="16.375" style="565" customWidth="1"/>
    <col min="5" max="5" width="18.125" style="565" customWidth="1"/>
    <col min="6" max="6" width="11.25" style="565" customWidth="1"/>
    <col min="7" max="7" width="15.25" style="565" bestFit="1" customWidth="1"/>
    <col min="8" max="8" width="12.375" style="565" customWidth="1"/>
    <col min="9" max="9" width="12.875" style="565" customWidth="1"/>
    <col min="10" max="10" width="15.125" style="565" customWidth="1"/>
    <col min="11" max="11" width="12.375" style="565" customWidth="1"/>
    <col min="12" max="12" width="11.875" style="565" customWidth="1"/>
    <col min="13" max="16384" width="9.125" style="565"/>
  </cols>
  <sheetData>
    <row r="1" spans="1:14" ht="17.25">
      <c r="A1" s="803"/>
      <c r="L1" s="804" t="s">
        <v>373</v>
      </c>
    </row>
    <row r="2" spans="1:14" ht="19.5">
      <c r="A2" s="803"/>
      <c r="B2" s="805" t="s">
        <v>434</v>
      </c>
      <c r="C2" s="806" t="s">
        <v>365</v>
      </c>
      <c r="D2" s="806" t="s">
        <v>375</v>
      </c>
      <c r="E2" s="806" t="s">
        <v>366</v>
      </c>
      <c r="F2" s="807" t="s">
        <v>375</v>
      </c>
      <c r="H2" s="986" t="s">
        <v>1367</v>
      </c>
      <c r="I2" s="987"/>
      <c r="J2" s="987"/>
      <c r="K2" s="987"/>
      <c r="L2" s="988"/>
    </row>
    <row r="3" spans="1:14" ht="20.25" customHeight="1">
      <c r="B3" s="808" t="s">
        <v>435</v>
      </c>
      <c r="C3" s="809">
        <v>41905612446068.5</v>
      </c>
      <c r="D3" s="328">
        <f t="shared" ref="D3:D28" si="0">C3/(C3+E3)</f>
        <v>0.44618688817441865</v>
      </c>
      <c r="E3" s="809">
        <v>52013804633904.5</v>
      </c>
      <c r="F3" s="328">
        <f t="shared" ref="F3:F28" si="1">E3/(E3+C3)</f>
        <v>0.55381311182558135</v>
      </c>
      <c r="H3" s="810" t="s">
        <v>434</v>
      </c>
      <c r="I3" s="811" t="s">
        <v>365</v>
      </c>
      <c r="J3" s="811" t="s">
        <v>375</v>
      </c>
      <c r="K3" s="811" t="s">
        <v>366</v>
      </c>
      <c r="L3" s="812" t="s">
        <v>375</v>
      </c>
    </row>
    <row r="4" spans="1:14" ht="18.75" customHeight="1">
      <c r="B4" s="808" t="s">
        <v>436</v>
      </c>
      <c r="C4" s="809">
        <v>65194008736087.5</v>
      </c>
      <c r="D4" s="328">
        <f t="shared" si="0"/>
        <v>0.56979507022036924</v>
      </c>
      <c r="E4" s="809">
        <v>49222580917581.5</v>
      </c>
      <c r="F4" s="328">
        <f t="shared" si="1"/>
        <v>0.43020492977963076</v>
      </c>
      <c r="H4" s="813" t="s">
        <v>435</v>
      </c>
      <c r="I4" s="809">
        <f t="shared" ref="I4:I14" si="2">C3/10^9</f>
        <v>41905.612446068502</v>
      </c>
      <c r="J4" s="328">
        <f>I4/(I4+K4)</f>
        <v>0.44618688817441865</v>
      </c>
      <c r="K4" s="809">
        <f t="shared" ref="K4:K14" si="3">E3/10^9</f>
        <v>52013.804633904503</v>
      </c>
      <c r="L4" s="328">
        <f t="shared" ref="L4:L29" si="4">K4/(K4+I4)</f>
        <v>0.55381311182558135</v>
      </c>
      <c r="M4" s="814"/>
      <c r="N4" s="814"/>
    </row>
    <row r="5" spans="1:14" ht="18">
      <c r="B5" s="808" t="s">
        <v>437</v>
      </c>
      <c r="C5" s="809">
        <v>52609412687774.5</v>
      </c>
      <c r="D5" s="328">
        <f t="shared" si="0"/>
        <v>0.61128249385875011</v>
      </c>
      <c r="E5" s="809">
        <v>33454580991604.5</v>
      </c>
      <c r="F5" s="328">
        <f t="shared" si="1"/>
        <v>0.38871750614124989</v>
      </c>
      <c r="H5" s="813" t="s">
        <v>436</v>
      </c>
      <c r="I5" s="809">
        <f t="shared" si="2"/>
        <v>65194.008736087497</v>
      </c>
      <c r="J5" s="328">
        <f t="shared" ref="J5:J29" si="5">I5/(I5+K5)</f>
        <v>0.56979507022036924</v>
      </c>
      <c r="K5" s="809">
        <f t="shared" si="3"/>
        <v>49222.580917581501</v>
      </c>
      <c r="L5" s="328">
        <f t="shared" si="4"/>
        <v>0.43020492977963076</v>
      </c>
    </row>
    <row r="6" spans="1:14" ht="18">
      <c r="B6" s="808" t="s">
        <v>438</v>
      </c>
      <c r="C6" s="809">
        <v>42331726675062.5</v>
      </c>
      <c r="D6" s="328">
        <f t="shared" si="0"/>
        <v>0.57476972756810463</v>
      </c>
      <c r="E6" s="809">
        <v>31318162392984.5</v>
      </c>
      <c r="F6" s="328">
        <f t="shared" si="1"/>
        <v>0.42523027243189537</v>
      </c>
      <c r="H6" s="813" t="s">
        <v>437</v>
      </c>
      <c r="I6" s="809">
        <f t="shared" si="2"/>
        <v>52609.4126877745</v>
      </c>
      <c r="J6" s="328">
        <f t="shared" si="5"/>
        <v>0.61128249385875011</v>
      </c>
      <c r="K6" s="809">
        <f t="shared" si="3"/>
        <v>33454.580991604496</v>
      </c>
      <c r="L6" s="328">
        <f t="shared" si="4"/>
        <v>0.38871750614124989</v>
      </c>
      <c r="M6" s="566"/>
      <c r="N6" s="566"/>
    </row>
    <row r="7" spans="1:14" ht="18">
      <c r="B7" s="808" t="s">
        <v>439</v>
      </c>
      <c r="C7" s="809">
        <v>43753908995888.5</v>
      </c>
      <c r="D7" s="328">
        <f t="shared" si="0"/>
        <v>0.57034999263095332</v>
      </c>
      <c r="E7" s="809">
        <v>32960230674837.5</v>
      </c>
      <c r="F7" s="328">
        <f t="shared" si="1"/>
        <v>0.42965000736904663</v>
      </c>
      <c r="H7" s="813" t="s">
        <v>438</v>
      </c>
      <c r="I7" s="809">
        <f t="shared" si="2"/>
        <v>42331.726675062499</v>
      </c>
      <c r="J7" s="328">
        <f t="shared" si="5"/>
        <v>0.57476972756810463</v>
      </c>
      <c r="K7" s="809">
        <f t="shared" si="3"/>
        <v>31318.162392984501</v>
      </c>
      <c r="L7" s="328">
        <f t="shared" si="4"/>
        <v>0.42523027243189543</v>
      </c>
      <c r="M7" s="566"/>
      <c r="N7" s="566"/>
    </row>
    <row r="8" spans="1:14" ht="18">
      <c r="B8" s="808" t="s">
        <v>440</v>
      </c>
      <c r="C8" s="809">
        <v>48732170923962.5</v>
      </c>
      <c r="D8" s="328">
        <f t="shared" si="0"/>
        <v>0.68368684636914823</v>
      </c>
      <c r="E8" s="809">
        <v>22546326216598.5</v>
      </c>
      <c r="F8" s="328">
        <f t="shared" si="1"/>
        <v>0.31631315363085177</v>
      </c>
      <c r="H8" s="813" t="s">
        <v>439</v>
      </c>
      <c r="I8" s="809">
        <f t="shared" si="2"/>
        <v>43753.908995888502</v>
      </c>
      <c r="J8" s="328">
        <f t="shared" si="5"/>
        <v>0.57034999263095343</v>
      </c>
      <c r="K8" s="809">
        <f t="shared" si="3"/>
        <v>32960.230674837498</v>
      </c>
      <c r="L8" s="328">
        <f t="shared" si="4"/>
        <v>0.42965000736904663</v>
      </c>
      <c r="M8" s="566"/>
      <c r="N8" s="566"/>
    </row>
    <row r="9" spans="1:14" ht="18">
      <c r="B9" s="808" t="s">
        <v>441</v>
      </c>
      <c r="C9" s="809">
        <v>48766314459691.5</v>
      </c>
      <c r="D9" s="328">
        <f t="shared" si="0"/>
        <v>0.58643512706301693</v>
      </c>
      <c r="E9" s="809">
        <v>34390904828864.5</v>
      </c>
      <c r="F9" s="328">
        <f t="shared" si="1"/>
        <v>0.41356487293698307</v>
      </c>
      <c r="H9" s="813" t="s">
        <v>440</v>
      </c>
      <c r="I9" s="809">
        <f t="shared" si="2"/>
        <v>48732.170923962498</v>
      </c>
      <c r="J9" s="328">
        <f t="shared" si="5"/>
        <v>0.68368684636914823</v>
      </c>
      <c r="K9" s="809">
        <f t="shared" si="3"/>
        <v>22546.3262165985</v>
      </c>
      <c r="L9" s="328">
        <f t="shared" si="4"/>
        <v>0.31631315363085177</v>
      </c>
      <c r="M9" s="566"/>
      <c r="N9" s="566"/>
    </row>
    <row r="10" spans="1:14" ht="18">
      <c r="B10" s="808" t="s">
        <v>442</v>
      </c>
      <c r="C10" s="809">
        <v>67274499965478</v>
      </c>
      <c r="D10" s="328">
        <f t="shared" si="0"/>
        <v>0.63366359703140396</v>
      </c>
      <c r="E10" s="809">
        <v>38893031640640</v>
      </c>
      <c r="F10" s="328">
        <f t="shared" si="1"/>
        <v>0.36633640296859604</v>
      </c>
      <c r="H10" s="813" t="s">
        <v>441</v>
      </c>
      <c r="I10" s="809">
        <f t="shared" si="2"/>
        <v>48766.314459691501</v>
      </c>
      <c r="J10" s="328">
        <f t="shared" si="5"/>
        <v>0.58643512706301704</v>
      </c>
      <c r="K10" s="809">
        <f t="shared" si="3"/>
        <v>34390.904828864499</v>
      </c>
      <c r="L10" s="328">
        <f t="shared" si="4"/>
        <v>0.41356487293698307</v>
      </c>
      <c r="M10" s="566"/>
      <c r="N10" s="566"/>
    </row>
    <row r="11" spans="1:14" ht="18">
      <c r="B11" s="808" t="s">
        <v>443</v>
      </c>
      <c r="C11" s="809">
        <v>51607033980803.5</v>
      </c>
      <c r="D11" s="328">
        <f t="shared" si="0"/>
        <v>0.67145983333687165</v>
      </c>
      <c r="E11" s="809">
        <v>25250927461712.5</v>
      </c>
      <c r="F11" s="328">
        <f t="shared" si="1"/>
        <v>0.32854016666312835</v>
      </c>
      <c r="H11" s="813" t="s">
        <v>442</v>
      </c>
      <c r="I11" s="809">
        <f t="shared" si="2"/>
        <v>67274.499965477997</v>
      </c>
      <c r="J11" s="328">
        <f t="shared" si="5"/>
        <v>0.63366359703140396</v>
      </c>
      <c r="K11" s="809">
        <f t="shared" si="3"/>
        <v>38893.031640640002</v>
      </c>
      <c r="L11" s="328">
        <f t="shared" si="4"/>
        <v>0.3663364029685961</v>
      </c>
      <c r="M11" s="566"/>
      <c r="N11" s="566"/>
    </row>
    <row r="12" spans="1:14" ht="18">
      <c r="B12" s="808" t="s">
        <v>444</v>
      </c>
      <c r="C12" s="809">
        <v>50780621733632.5</v>
      </c>
      <c r="D12" s="328">
        <f t="shared" si="0"/>
        <v>0.69407252642881356</v>
      </c>
      <c r="E12" s="809">
        <v>22382657030493.5</v>
      </c>
      <c r="F12" s="328">
        <f t="shared" si="1"/>
        <v>0.30592747357118638</v>
      </c>
      <c r="H12" s="813" t="s">
        <v>443</v>
      </c>
      <c r="I12" s="809">
        <f t="shared" si="2"/>
        <v>51607.033980803499</v>
      </c>
      <c r="J12" s="328">
        <f t="shared" si="5"/>
        <v>0.67145983333687165</v>
      </c>
      <c r="K12" s="809">
        <f t="shared" si="3"/>
        <v>25250.927461712501</v>
      </c>
      <c r="L12" s="328">
        <f t="shared" si="4"/>
        <v>0.32854016666312841</v>
      </c>
      <c r="M12" s="566"/>
      <c r="N12" s="566"/>
    </row>
    <row r="13" spans="1:14" ht="18">
      <c r="B13" s="815" t="s">
        <v>445</v>
      </c>
      <c r="C13" s="809">
        <v>80869833481285</v>
      </c>
      <c r="D13" s="328">
        <f t="shared" si="0"/>
        <v>0.72677026789708343</v>
      </c>
      <c r="E13" s="809">
        <v>30403063957520</v>
      </c>
      <c r="F13" s="328">
        <f t="shared" si="1"/>
        <v>0.27322973210291657</v>
      </c>
      <c r="H13" s="813" t="s">
        <v>444</v>
      </c>
      <c r="I13" s="809">
        <f t="shared" si="2"/>
        <v>50780.621733632499</v>
      </c>
      <c r="J13" s="328">
        <f t="shared" si="5"/>
        <v>0.69407252642881356</v>
      </c>
      <c r="K13" s="809">
        <f t="shared" si="3"/>
        <v>22382.657030493501</v>
      </c>
      <c r="L13" s="328">
        <f t="shared" si="4"/>
        <v>0.30592747357118638</v>
      </c>
      <c r="M13" s="566"/>
      <c r="N13" s="566"/>
    </row>
    <row r="14" spans="1:14" ht="18">
      <c r="B14" s="815" t="s">
        <v>446</v>
      </c>
      <c r="C14" s="809">
        <v>108055062368020</v>
      </c>
      <c r="D14" s="328">
        <f t="shared" si="0"/>
        <v>0.81146090197235865</v>
      </c>
      <c r="E14" s="809">
        <v>25106082063435</v>
      </c>
      <c r="F14" s="328">
        <f t="shared" si="1"/>
        <v>0.18853909802764132</v>
      </c>
      <c r="H14" s="813" t="s">
        <v>445</v>
      </c>
      <c r="I14" s="809">
        <f t="shared" si="2"/>
        <v>80869.833481284993</v>
      </c>
      <c r="J14" s="328">
        <f t="shared" si="5"/>
        <v>0.72677026789708343</v>
      </c>
      <c r="K14" s="809">
        <f t="shared" si="3"/>
        <v>30403.06395752</v>
      </c>
      <c r="L14" s="328">
        <f t="shared" si="4"/>
        <v>0.27322973210291657</v>
      </c>
      <c r="M14" s="566"/>
      <c r="N14" s="566"/>
    </row>
    <row r="15" spans="1:14" ht="18">
      <c r="B15" s="815" t="s">
        <v>447</v>
      </c>
      <c r="C15" s="809">
        <v>30242727089493.5</v>
      </c>
      <c r="D15" s="328">
        <f t="shared" si="0"/>
        <v>0.50163407079454536</v>
      </c>
      <c r="E15" s="809">
        <v>30045695986697.5</v>
      </c>
      <c r="F15" s="328">
        <f t="shared" si="1"/>
        <v>0.49836592920545464</v>
      </c>
      <c r="H15" s="815" t="s">
        <v>446</v>
      </c>
      <c r="I15" s="809">
        <v>108055</v>
      </c>
      <c r="J15" s="328">
        <f t="shared" si="5"/>
        <v>0.81146131374801933</v>
      </c>
      <c r="K15" s="809">
        <v>25106</v>
      </c>
      <c r="L15" s="328">
        <f t="shared" si="4"/>
        <v>0.1885386862519807</v>
      </c>
      <c r="M15" s="566"/>
      <c r="N15" s="566"/>
    </row>
    <row r="16" spans="1:14" ht="18">
      <c r="B16" s="815" t="s">
        <v>448</v>
      </c>
      <c r="C16" s="809">
        <v>75410681263037</v>
      </c>
      <c r="D16" s="328">
        <f t="shared" si="0"/>
        <v>0.66341053146838713</v>
      </c>
      <c r="E16" s="809">
        <v>38260533898597</v>
      </c>
      <c r="F16" s="328">
        <f t="shared" si="1"/>
        <v>0.33658946853161287</v>
      </c>
      <c r="H16" s="815" t="s">
        <v>447</v>
      </c>
      <c r="I16" s="809">
        <f>C15/1000000000</f>
        <v>30242.727089493499</v>
      </c>
      <c r="J16" s="328">
        <f t="shared" si="5"/>
        <v>0.50163407079454536</v>
      </c>
      <c r="K16" s="809">
        <f>E15/1000000000</f>
        <v>30045.695986697501</v>
      </c>
      <c r="L16" s="328">
        <f t="shared" si="4"/>
        <v>0.49836592920545464</v>
      </c>
    </row>
    <row r="17" spans="2:12" ht="18">
      <c r="B17" s="815" t="s">
        <v>449</v>
      </c>
      <c r="C17" s="809">
        <v>45975421648126.5</v>
      </c>
      <c r="D17" s="328">
        <f t="shared" si="0"/>
        <v>0.64219285569555606</v>
      </c>
      <c r="E17" s="809">
        <v>25615878753885.5</v>
      </c>
      <c r="F17" s="328">
        <f t="shared" si="1"/>
        <v>0.35780714430444388</v>
      </c>
      <c r="H17" s="815" t="s">
        <v>448</v>
      </c>
      <c r="I17" s="809">
        <f t="shared" ref="I17:I29" si="6">C16/1000000000</f>
        <v>75410.681263036997</v>
      </c>
      <c r="J17" s="328">
        <f t="shared" si="5"/>
        <v>0.66341053146838713</v>
      </c>
      <c r="K17" s="809">
        <f t="shared" ref="K17:K29" si="7">E16/1000000000</f>
        <v>38260.533898597001</v>
      </c>
      <c r="L17" s="328">
        <f t="shared" si="4"/>
        <v>0.33658946853161287</v>
      </c>
    </row>
    <row r="18" spans="2:12" ht="19.5" customHeight="1">
      <c r="B18" s="815" t="s">
        <v>469</v>
      </c>
      <c r="C18" s="809">
        <v>43751733642342.5</v>
      </c>
      <c r="D18" s="857">
        <f t="shared" si="0"/>
        <v>0.65143958933210655</v>
      </c>
      <c r="E18" s="813">
        <v>23409879435547.5</v>
      </c>
      <c r="F18" s="328">
        <f t="shared" si="1"/>
        <v>0.34856041066789345</v>
      </c>
      <c r="H18" s="815" t="s">
        <v>449</v>
      </c>
      <c r="I18" s="809">
        <f t="shared" si="6"/>
        <v>45975.421648126503</v>
      </c>
      <c r="J18" s="328">
        <f t="shared" si="5"/>
        <v>0.64219285569555618</v>
      </c>
      <c r="K18" s="809">
        <f t="shared" si="7"/>
        <v>25615.878753885499</v>
      </c>
      <c r="L18" s="328">
        <f t="shared" si="4"/>
        <v>0.35780714430444388</v>
      </c>
    </row>
    <row r="19" spans="2:12" ht="18">
      <c r="B19" s="815" t="s">
        <v>704</v>
      </c>
      <c r="C19" s="809">
        <v>54682398383623</v>
      </c>
      <c r="D19" s="857">
        <f t="shared" si="0"/>
        <v>0.66165453334511526</v>
      </c>
      <c r="E19" s="813">
        <v>27962540368880</v>
      </c>
      <c r="F19" s="328">
        <f t="shared" si="1"/>
        <v>0.3383454666548848</v>
      </c>
      <c r="H19" s="815" t="s">
        <v>469</v>
      </c>
      <c r="I19" s="809">
        <f t="shared" si="6"/>
        <v>43751.7336423425</v>
      </c>
      <c r="J19" s="328">
        <f t="shared" si="5"/>
        <v>0.65143958933210666</v>
      </c>
      <c r="K19" s="809">
        <f t="shared" si="7"/>
        <v>23409.8794355475</v>
      </c>
      <c r="L19" s="328">
        <f t="shared" si="4"/>
        <v>0.34856041066789345</v>
      </c>
    </row>
    <row r="20" spans="2:12" ht="18">
      <c r="B20" s="815" t="s">
        <v>728</v>
      </c>
      <c r="C20" s="809">
        <v>58306577212818</v>
      </c>
      <c r="D20" s="857">
        <f t="shared" si="0"/>
        <v>0.6997678649364556</v>
      </c>
      <c r="E20" s="813">
        <v>25016164705479</v>
      </c>
      <c r="F20" s="328">
        <f t="shared" si="1"/>
        <v>0.3002321350635444</v>
      </c>
      <c r="H20" s="815" t="s">
        <v>704</v>
      </c>
      <c r="I20" s="809">
        <f t="shared" si="6"/>
        <v>54682.398383623004</v>
      </c>
      <c r="J20" s="328">
        <f t="shared" si="5"/>
        <v>0.66165453334511526</v>
      </c>
      <c r="K20" s="809">
        <f t="shared" si="7"/>
        <v>27962.54036888</v>
      </c>
      <c r="L20" s="328">
        <f t="shared" si="4"/>
        <v>0.3383454666548848</v>
      </c>
    </row>
    <row r="21" spans="2:12" ht="25.5" customHeight="1">
      <c r="B21" s="815" t="s">
        <v>786</v>
      </c>
      <c r="C21" s="809">
        <v>64248118703988</v>
      </c>
      <c r="D21" s="857">
        <f t="shared" si="0"/>
        <v>0.70058891266264822</v>
      </c>
      <c r="E21" s="813">
        <v>27457755515185</v>
      </c>
      <c r="F21" s="328">
        <f t="shared" si="1"/>
        <v>0.29941108733735172</v>
      </c>
      <c r="H21" s="815" t="s">
        <v>728</v>
      </c>
      <c r="I21" s="809">
        <f t="shared" si="6"/>
        <v>58306.577212818003</v>
      </c>
      <c r="J21" s="328">
        <f t="shared" si="5"/>
        <v>0.6997678649364556</v>
      </c>
      <c r="K21" s="809">
        <f t="shared" si="7"/>
        <v>25016.164705479001</v>
      </c>
      <c r="L21" s="328">
        <f t="shared" si="4"/>
        <v>0.3002321350635444</v>
      </c>
    </row>
    <row r="22" spans="2:12" ht="19.5" customHeight="1">
      <c r="B22" s="815" t="s">
        <v>823</v>
      </c>
      <c r="C22" s="809">
        <v>68852258429197.5</v>
      </c>
      <c r="D22" s="857">
        <f t="shared" si="0"/>
        <v>0.71114232893294105</v>
      </c>
      <c r="E22" s="813">
        <v>27966979616313.5</v>
      </c>
      <c r="F22" s="328">
        <f t="shared" si="1"/>
        <v>0.28885767106705901</v>
      </c>
      <c r="H22" s="815" t="s">
        <v>786</v>
      </c>
      <c r="I22" s="809">
        <f t="shared" si="6"/>
        <v>64248.118703988002</v>
      </c>
      <c r="J22" s="328">
        <f t="shared" si="5"/>
        <v>0.70058891266264833</v>
      </c>
      <c r="K22" s="809">
        <f t="shared" si="7"/>
        <v>27457.755515184999</v>
      </c>
      <c r="L22" s="328">
        <f t="shared" si="4"/>
        <v>0.29941108733735172</v>
      </c>
    </row>
    <row r="23" spans="2:12" ht="19.5" customHeight="1">
      <c r="B23" s="815" t="s">
        <v>848</v>
      </c>
      <c r="C23" s="809">
        <v>77643734109708.5</v>
      </c>
      <c r="D23" s="857">
        <f t="shared" si="0"/>
        <v>0.69870185413345354</v>
      </c>
      <c r="E23" s="813">
        <v>33481968005400.5</v>
      </c>
      <c r="F23" s="328">
        <f t="shared" si="1"/>
        <v>0.30129814586654646</v>
      </c>
      <c r="H23" s="815" t="s">
        <v>823</v>
      </c>
      <c r="I23" s="809">
        <f t="shared" si="6"/>
        <v>68852.258429197507</v>
      </c>
      <c r="J23" s="328">
        <f t="shared" si="5"/>
        <v>0.71114232893294105</v>
      </c>
      <c r="K23" s="809">
        <f t="shared" si="7"/>
        <v>27966.9796163135</v>
      </c>
      <c r="L23" s="328">
        <f t="shared" si="4"/>
        <v>0.28885767106705895</v>
      </c>
    </row>
    <row r="24" spans="2:12" ht="19.5" customHeight="1">
      <c r="B24" s="815" t="s">
        <v>882</v>
      </c>
      <c r="C24" s="809">
        <v>64782281901816</v>
      </c>
      <c r="D24" s="857">
        <f t="shared" si="0"/>
        <v>0.64814483968926295</v>
      </c>
      <c r="E24" s="813">
        <v>35168034655320</v>
      </c>
      <c r="F24" s="328">
        <f t="shared" si="1"/>
        <v>0.35185516031073705</v>
      </c>
      <c r="H24" s="815" t="s">
        <v>848</v>
      </c>
      <c r="I24" s="809">
        <f t="shared" si="6"/>
        <v>77643.734109708501</v>
      </c>
      <c r="J24" s="328">
        <f t="shared" si="5"/>
        <v>0.69870185413345354</v>
      </c>
      <c r="K24" s="809">
        <f t="shared" si="7"/>
        <v>33481.9680054005</v>
      </c>
      <c r="L24" s="328">
        <f t="shared" si="4"/>
        <v>0.30129814586654646</v>
      </c>
    </row>
    <row r="25" spans="2:12" ht="19.5" customHeight="1">
      <c r="B25" s="815" t="s">
        <v>925</v>
      </c>
      <c r="C25" s="809">
        <v>74538875564118</v>
      </c>
      <c r="D25" s="857">
        <f t="shared" si="0"/>
        <v>0.69979699182512001</v>
      </c>
      <c r="E25" s="813">
        <v>31976122978124</v>
      </c>
      <c r="F25" s="328">
        <f t="shared" si="1"/>
        <v>0.30020300817487994</v>
      </c>
      <c r="H25" s="815" t="s">
        <v>882</v>
      </c>
      <c r="I25" s="809">
        <f t="shared" si="6"/>
        <v>64782.281901816001</v>
      </c>
      <c r="J25" s="328">
        <f t="shared" si="5"/>
        <v>0.64814483968926295</v>
      </c>
      <c r="K25" s="809">
        <f t="shared" si="7"/>
        <v>35168.03465532</v>
      </c>
      <c r="L25" s="328">
        <f t="shared" si="4"/>
        <v>0.35185516031073699</v>
      </c>
    </row>
    <row r="26" spans="2:12" ht="19.5" customHeight="1">
      <c r="B26" s="815" t="s">
        <v>975</v>
      </c>
      <c r="C26" s="809">
        <v>213333340659986.5</v>
      </c>
      <c r="D26" s="857">
        <f t="shared" si="0"/>
        <v>0.8927427710076864</v>
      </c>
      <c r="E26" s="813">
        <v>25630611318236.5</v>
      </c>
      <c r="F26" s="328">
        <f t="shared" si="1"/>
        <v>0.10725722899231362</v>
      </c>
      <c r="H26" s="815" t="s">
        <v>925</v>
      </c>
      <c r="I26" s="809">
        <f t="shared" si="6"/>
        <v>74538.875564118003</v>
      </c>
      <c r="J26" s="328">
        <f t="shared" si="5"/>
        <v>0.69979699182512012</v>
      </c>
      <c r="K26" s="809">
        <f t="shared" si="7"/>
        <v>31976.122978124</v>
      </c>
      <c r="L26" s="328">
        <f t="shared" si="4"/>
        <v>0.30020300817487994</v>
      </c>
    </row>
    <row r="27" spans="2:12" ht="19.5" customHeight="1">
      <c r="B27" s="815" t="s">
        <v>1369</v>
      </c>
      <c r="C27" s="809">
        <v>33554582607815</v>
      </c>
      <c r="D27" s="857">
        <f t="shared" si="0"/>
        <v>0.6918281940821922</v>
      </c>
      <c r="E27" s="813">
        <v>14946740256498</v>
      </c>
      <c r="F27" s="328">
        <f t="shared" si="1"/>
        <v>0.3081718059178078</v>
      </c>
      <c r="H27" s="815" t="s">
        <v>975</v>
      </c>
      <c r="I27" s="809">
        <f t="shared" si="6"/>
        <v>213333.34065998651</v>
      </c>
      <c r="J27" s="328">
        <f t="shared" si="5"/>
        <v>0.8927427710076864</v>
      </c>
      <c r="K27" s="809">
        <f t="shared" si="7"/>
        <v>25630.611318236501</v>
      </c>
      <c r="L27" s="328">
        <f t="shared" si="4"/>
        <v>0.10725722899231362</v>
      </c>
    </row>
    <row r="28" spans="2:12" ht="19.5" customHeight="1">
      <c r="B28" s="815" t="s">
        <v>1370</v>
      </c>
      <c r="C28" s="809">
        <v>84815266190194.5</v>
      </c>
      <c r="D28" s="857">
        <f t="shared" si="0"/>
        <v>0.772671330411557</v>
      </c>
      <c r="E28" s="813">
        <v>24953613347523.5</v>
      </c>
      <c r="F28" s="328">
        <f t="shared" si="1"/>
        <v>0.22732866958844303</v>
      </c>
      <c r="H28" s="815" t="s">
        <v>1369</v>
      </c>
      <c r="I28" s="809">
        <f t="shared" si="6"/>
        <v>33554.582607814998</v>
      </c>
      <c r="J28" s="328">
        <f t="shared" si="5"/>
        <v>0.6918281940821922</v>
      </c>
      <c r="K28" s="809">
        <f t="shared" si="7"/>
        <v>14946.740256498</v>
      </c>
      <c r="L28" s="328">
        <f t="shared" si="4"/>
        <v>0.3081718059178078</v>
      </c>
    </row>
    <row r="29" spans="2:12" ht="19.5" customHeight="1">
      <c r="H29" s="815" t="s">
        <v>1370</v>
      </c>
      <c r="I29" s="809">
        <f t="shared" si="6"/>
        <v>84815.266190194496</v>
      </c>
      <c r="J29" s="328">
        <f t="shared" si="5"/>
        <v>0.772671330411557</v>
      </c>
      <c r="K29" s="809">
        <f t="shared" si="7"/>
        <v>24953.6133475235</v>
      </c>
      <c r="L29" s="328">
        <f t="shared" si="4"/>
        <v>0.22732866958844306</v>
      </c>
    </row>
    <row r="30" spans="2:12" ht="19.5" customHeight="1"/>
    <row r="31" spans="2:12" ht="19.5" customHeight="1"/>
    <row r="32" spans="2:12" ht="19.5" customHeight="1"/>
    <row r="33" spans="2:12" ht="19.5" customHeight="1"/>
    <row r="34" spans="2:12" ht="18.75">
      <c r="H34" s="986" t="s">
        <v>1371</v>
      </c>
      <c r="I34" s="987"/>
      <c r="J34" s="987"/>
      <c r="K34" s="987"/>
      <c r="L34" s="988"/>
    </row>
    <row r="35" spans="2:12" ht="19.5" customHeight="1">
      <c r="B35" s="805" t="s">
        <v>434</v>
      </c>
      <c r="C35" s="806" t="s">
        <v>365</v>
      </c>
      <c r="D35" s="806" t="s">
        <v>375</v>
      </c>
      <c r="E35" s="806" t="s">
        <v>366</v>
      </c>
      <c r="F35" s="807" t="s">
        <v>375</v>
      </c>
      <c r="H35" s="810" t="s">
        <v>434</v>
      </c>
      <c r="I35" s="811" t="s">
        <v>365</v>
      </c>
      <c r="J35" s="811" t="s">
        <v>375</v>
      </c>
      <c r="K35" s="811" t="s">
        <v>366</v>
      </c>
      <c r="L35" s="812" t="s">
        <v>375</v>
      </c>
    </row>
    <row r="36" spans="2:12" ht="18">
      <c r="B36" s="808" t="s">
        <v>435</v>
      </c>
      <c r="C36" s="809">
        <v>23347745844805</v>
      </c>
      <c r="D36" s="328">
        <f t="shared" ref="D36:D61" si="8">C36/(C36+E36)</f>
        <v>0.31609198361691526</v>
      </c>
      <c r="E36" s="809">
        <v>50516025003307</v>
      </c>
      <c r="F36" s="328">
        <f t="shared" ref="F36:F61" si="9">E36/(E36+C36)</f>
        <v>0.68390801638308474</v>
      </c>
      <c r="H36" s="813" t="s">
        <v>435</v>
      </c>
      <c r="I36" s="809">
        <f>C36/10^9</f>
        <v>23347.745844804998</v>
      </c>
      <c r="J36" s="328">
        <f t="shared" ref="J36:J61" si="10">I36/(I36+K36)</f>
        <v>0.31609198361691526</v>
      </c>
      <c r="K36" s="809">
        <f>E36/10^9</f>
        <v>50516.025003306997</v>
      </c>
      <c r="L36" s="328">
        <f t="shared" ref="L36:L61" si="11">K36/(K36+I36)</f>
        <v>0.68390801638308474</v>
      </c>
    </row>
    <row r="37" spans="2:12" ht="18">
      <c r="B37" s="808" t="s">
        <v>436</v>
      </c>
      <c r="C37" s="809">
        <v>24816023969384.5</v>
      </c>
      <c r="D37" s="328">
        <f t="shared" si="8"/>
        <v>0.34451493805737765</v>
      </c>
      <c r="E37" s="809">
        <v>47215755289056.5</v>
      </c>
      <c r="F37" s="328">
        <f t="shared" si="9"/>
        <v>0.65548506194262235</v>
      </c>
      <c r="H37" s="813" t="s">
        <v>436</v>
      </c>
      <c r="I37" s="809">
        <f>C37/10^9</f>
        <v>24816.0239693845</v>
      </c>
      <c r="J37" s="328">
        <f t="shared" si="10"/>
        <v>0.3445149380573776</v>
      </c>
      <c r="K37" s="809">
        <f>E37/10^9</f>
        <v>47215.755289056498</v>
      </c>
      <c r="L37" s="328">
        <f t="shared" si="11"/>
        <v>0.65548506194262235</v>
      </c>
    </row>
    <row r="38" spans="2:12" ht="18">
      <c r="B38" s="808" t="s">
        <v>437</v>
      </c>
      <c r="C38" s="809">
        <v>29580575134469</v>
      </c>
      <c r="D38" s="328">
        <f t="shared" si="8"/>
        <v>0.4792313047884465</v>
      </c>
      <c r="E38" s="809">
        <v>32144472538548</v>
      </c>
      <c r="F38" s="328">
        <f t="shared" si="9"/>
        <v>0.52076869521155356</v>
      </c>
      <c r="H38" s="813" t="s">
        <v>437</v>
      </c>
      <c r="I38" s="809">
        <f>C38/10^9</f>
        <v>29580.575134469</v>
      </c>
      <c r="J38" s="328">
        <f t="shared" si="10"/>
        <v>0.47923130478844644</v>
      </c>
      <c r="K38" s="809">
        <f>E38/10^9</f>
        <v>32144.472538548001</v>
      </c>
      <c r="L38" s="328">
        <f t="shared" si="11"/>
        <v>0.52076869521155345</v>
      </c>
    </row>
    <row r="39" spans="2:12" ht="18">
      <c r="B39" s="808" t="s">
        <v>438</v>
      </c>
      <c r="C39" s="809">
        <v>25068047475009</v>
      </c>
      <c r="D39" s="328">
        <f t="shared" si="8"/>
        <v>0.45415699236758922</v>
      </c>
      <c r="E39" s="809">
        <v>30128829147600</v>
      </c>
      <c r="F39" s="328">
        <f t="shared" si="9"/>
        <v>0.54584300763241078</v>
      </c>
      <c r="H39" s="813" t="s">
        <v>438</v>
      </c>
      <c r="I39" s="809">
        <f>C39/10^9</f>
        <v>25068.047475009</v>
      </c>
      <c r="J39" s="328">
        <f t="shared" si="10"/>
        <v>0.45415699236758922</v>
      </c>
      <c r="K39" s="809">
        <f>E39/10^9</f>
        <v>30128.829147600001</v>
      </c>
      <c r="L39" s="328">
        <f t="shared" si="11"/>
        <v>0.54584300763241078</v>
      </c>
    </row>
    <row r="40" spans="2:12" ht="18">
      <c r="B40" s="808" t="s">
        <v>439</v>
      </c>
      <c r="C40" s="809">
        <v>23115483555624</v>
      </c>
      <c r="D40" s="328">
        <f t="shared" si="8"/>
        <v>0.42163244487029161</v>
      </c>
      <c r="E40" s="809">
        <v>31708294445462</v>
      </c>
      <c r="F40" s="328">
        <f t="shared" si="9"/>
        <v>0.57836755512970839</v>
      </c>
      <c r="H40" s="813" t="s">
        <v>439</v>
      </c>
      <c r="I40" s="809">
        <f t="shared" ref="I40:I61" si="12">C40/10^9</f>
        <v>23115.483555624</v>
      </c>
      <c r="J40" s="328">
        <f t="shared" si="10"/>
        <v>0.42163244487029161</v>
      </c>
      <c r="K40" s="809">
        <f t="shared" ref="K40:K61" si="13">E40/10^9</f>
        <v>31708.294445462001</v>
      </c>
      <c r="L40" s="328">
        <f t="shared" si="11"/>
        <v>0.57836755512970839</v>
      </c>
    </row>
    <row r="41" spans="2:12" ht="21" customHeight="1">
      <c r="B41" s="808" t="s">
        <v>440</v>
      </c>
      <c r="C41" s="809">
        <v>28709795195637</v>
      </c>
      <c r="D41" s="328">
        <f t="shared" si="8"/>
        <v>0.57576674160869257</v>
      </c>
      <c r="E41" s="809">
        <v>21153792123460</v>
      </c>
      <c r="F41" s="328">
        <f t="shared" si="9"/>
        <v>0.42423325839130749</v>
      </c>
      <c r="H41" s="813" t="s">
        <v>440</v>
      </c>
      <c r="I41" s="809">
        <f t="shared" si="12"/>
        <v>28709.795195637002</v>
      </c>
      <c r="J41" s="328">
        <f t="shared" si="10"/>
        <v>0.57576674160869257</v>
      </c>
      <c r="K41" s="809">
        <f t="shared" si="13"/>
        <v>21153.79212346</v>
      </c>
      <c r="L41" s="328">
        <f t="shared" si="11"/>
        <v>0.42423325839130743</v>
      </c>
    </row>
    <row r="42" spans="2:12" ht="18">
      <c r="B42" s="808" t="s">
        <v>441</v>
      </c>
      <c r="C42" s="809">
        <v>16476559579943.5</v>
      </c>
      <c r="D42" s="328">
        <f t="shared" si="8"/>
        <v>0.33235744982660964</v>
      </c>
      <c r="E42" s="809">
        <v>33098256897133.5</v>
      </c>
      <c r="F42" s="328">
        <f t="shared" si="9"/>
        <v>0.66764255017339036</v>
      </c>
      <c r="H42" s="813" t="s">
        <v>441</v>
      </c>
      <c r="I42" s="809">
        <f t="shared" si="12"/>
        <v>16476.5595799435</v>
      </c>
      <c r="J42" s="328">
        <f t="shared" si="10"/>
        <v>0.3323574498266097</v>
      </c>
      <c r="K42" s="809">
        <f t="shared" si="13"/>
        <v>33098.256897133499</v>
      </c>
      <c r="L42" s="328">
        <f t="shared" si="11"/>
        <v>0.66764255017339036</v>
      </c>
    </row>
    <row r="43" spans="2:12" ht="18.75" customHeight="1">
      <c r="B43" s="808" t="s">
        <v>442</v>
      </c>
      <c r="C43" s="809">
        <v>30926688766938</v>
      </c>
      <c r="D43" s="328">
        <f t="shared" si="8"/>
        <v>0.45323851098186163</v>
      </c>
      <c r="E43" s="809">
        <v>37308220706974</v>
      </c>
      <c r="F43" s="328">
        <f t="shared" si="9"/>
        <v>0.54676148901813837</v>
      </c>
      <c r="H43" s="813" t="s">
        <v>442</v>
      </c>
      <c r="I43" s="809">
        <f t="shared" si="12"/>
        <v>30926.688766938001</v>
      </c>
      <c r="J43" s="328">
        <f t="shared" si="10"/>
        <v>0.45323851098186163</v>
      </c>
      <c r="K43" s="809">
        <f t="shared" si="13"/>
        <v>37308.220706974003</v>
      </c>
      <c r="L43" s="328">
        <f t="shared" si="11"/>
        <v>0.54676148901813837</v>
      </c>
    </row>
    <row r="44" spans="2:12" ht="18">
      <c r="B44" s="808" t="s">
        <v>443</v>
      </c>
      <c r="C44" s="809">
        <v>24611216635664.5</v>
      </c>
      <c r="D44" s="328">
        <f t="shared" si="8"/>
        <v>0.51094398222975701</v>
      </c>
      <c r="E44" s="809">
        <v>23556914297713.5</v>
      </c>
      <c r="F44" s="328">
        <f t="shared" si="9"/>
        <v>0.48905601777024293</v>
      </c>
      <c r="H44" s="813" t="s">
        <v>443</v>
      </c>
      <c r="I44" s="809">
        <f t="shared" si="12"/>
        <v>24611.216635664499</v>
      </c>
      <c r="J44" s="328">
        <f t="shared" si="10"/>
        <v>0.51094398222975701</v>
      </c>
      <c r="K44" s="809">
        <f t="shared" si="13"/>
        <v>23556.914297713502</v>
      </c>
      <c r="L44" s="328">
        <f t="shared" si="11"/>
        <v>0.48905601777024299</v>
      </c>
    </row>
    <row r="45" spans="2:12" ht="18">
      <c r="B45" s="808" t="s">
        <v>444</v>
      </c>
      <c r="C45" s="809">
        <v>20928483266033</v>
      </c>
      <c r="D45" s="328">
        <f t="shared" si="8"/>
        <v>0.49977690407533509</v>
      </c>
      <c r="E45" s="809">
        <v>20947167840242</v>
      </c>
      <c r="F45" s="328">
        <f t="shared" si="9"/>
        <v>0.50022309592466496</v>
      </c>
      <c r="H45" s="813" t="s">
        <v>444</v>
      </c>
      <c r="I45" s="809">
        <f t="shared" si="12"/>
        <v>20928.483266032999</v>
      </c>
      <c r="J45" s="328">
        <f t="shared" si="10"/>
        <v>0.49977690407533509</v>
      </c>
      <c r="K45" s="809">
        <f t="shared" si="13"/>
        <v>20947.167840242</v>
      </c>
      <c r="L45" s="328">
        <f t="shared" si="11"/>
        <v>0.50022309592466496</v>
      </c>
    </row>
    <row r="46" spans="2:12" ht="18">
      <c r="B46" s="808" t="s">
        <v>445</v>
      </c>
      <c r="C46" s="809">
        <v>25350469937377.5</v>
      </c>
      <c r="D46" s="328">
        <f t="shared" si="8"/>
        <v>0.4745015159655428</v>
      </c>
      <c r="E46" s="809">
        <v>28075007293802.5</v>
      </c>
      <c r="F46" s="328">
        <f t="shared" si="9"/>
        <v>0.5254984840344572</v>
      </c>
      <c r="H46" s="813" t="s">
        <v>445</v>
      </c>
      <c r="I46" s="809">
        <f t="shared" si="12"/>
        <v>25350.4699373775</v>
      </c>
      <c r="J46" s="328">
        <f t="shared" si="10"/>
        <v>0.47450151596554274</v>
      </c>
      <c r="K46" s="809">
        <f t="shared" si="13"/>
        <v>28075.0072938025</v>
      </c>
      <c r="L46" s="328">
        <f t="shared" si="11"/>
        <v>0.5254984840344572</v>
      </c>
    </row>
    <row r="47" spans="2:12" ht="18">
      <c r="B47" s="808" t="s">
        <v>446</v>
      </c>
      <c r="C47" s="809">
        <v>72991332819539</v>
      </c>
      <c r="D47" s="328">
        <f t="shared" si="8"/>
        <v>0.76272245504228897</v>
      </c>
      <c r="E47" s="809">
        <v>22707085834586</v>
      </c>
      <c r="F47" s="328">
        <f t="shared" si="9"/>
        <v>0.23727754495771106</v>
      </c>
      <c r="H47" s="813" t="s">
        <v>446</v>
      </c>
      <c r="I47" s="809">
        <f t="shared" si="12"/>
        <v>72991.332819539006</v>
      </c>
      <c r="J47" s="328">
        <f t="shared" si="10"/>
        <v>0.76272245504228897</v>
      </c>
      <c r="K47" s="809">
        <f t="shared" si="13"/>
        <v>22707.085834586</v>
      </c>
      <c r="L47" s="328">
        <f t="shared" si="11"/>
        <v>0.23727754495771103</v>
      </c>
    </row>
    <row r="48" spans="2:12" ht="18">
      <c r="B48" s="808" t="s">
        <v>447</v>
      </c>
      <c r="C48" s="809">
        <v>12709290052394.5</v>
      </c>
      <c r="D48" s="328">
        <f t="shared" si="8"/>
        <v>0.3052923127021967</v>
      </c>
      <c r="E48" s="809">
        <v>28920615201040.5</v>
      </c>
      <c r="F48" s="328">
        <f t="shared" si="9"/>
        <v>0.6947076872978033</v>
      </c>
      <c r="H48" s="813" t="s">
        <v>447</v>
      </c>
      <c r="I48" s="809">
        <f t="shared" si="12"/>
        <v>12709.290052394501</v>
      </c>
      <c r="J48" s="328">
        <f t="shared" si="10"/>
        <v>0.30529231270219676</v>
      </c>
      <c r="K48" s="809">
        <f t="shared" si="13"/>
        <v>28920.615201040499</v>
      </c>
      <c r="L48" s="328">
        <f t="shared" si="11"/>
        <v>0.6947076872978033</v>
      </c>
    </row>
    <row r="49" spans="2:12" ht="18">
      <c r="B49" s="808" t="s">
        <v>448</v>
      </c>
      <c r="C49" s="809">
        <v>54111708667279</v>
      </c>
      <c r="D49" s="328">
        <f t="shared" si="8"/>
        <v>0.59634383532545365</v>
      </c>
      <c r="E49" s="809">
        <v>36627400990403</v>
      </c>
      <c r="F49" s="328">
        <f t="shared" si="9"/>
        <v>0.40365616467454629</v>
      </c>
      <c r="H49" s="813" t="s">
        <v>448</v>
      </c>
      <c r="I49" s="809">
        <f t="shared" si="12"/>
        <v>54111.708667279003</v>
      </c>
      <c r="J49" s="328">
        <f t="shared" si="10"/>
        <v>0.59634383532545365</v>
      </c>
      <c r="K49" s="809">
        <f t="shared" si="13"/>
        <v>36627.400990403003</v>
      </c>
      <c r="L49" s="328">
        <f t="shared" si="11"/>
        <v>0.40365616467454629</v>
      </c>
    </row>
    <row r="50" spans="2:12" ht="18">
      <c r="B50" s="808" t="s">
        <v>449</v>
      </c>
      <c r="C50" s="809">
        <v>25838699335011</v>
      </c>
      <c r="D50" s="328">
        <f t="shared" si="8"/>
        <v>0.51952589759876711</v>
      </c>
      <c r="E50" s="809">
        <v>23896452376264</v>
      </c>
      <c r="F50" s="328">
        <f t="shared" si="9"/>
        <v>0.48047410240123295</v>
      </c>
      <c r="H50" s="813" t="s">
        <v>449</v>
      </c>
      <c r="I50" s="809">
        <f t="shared" si="12"/>
        <v>25838.699335010999</v>
      </c>
      <c r="J50" s="328">
        <f t="shared" si="10"/>
        <v>0.51952589759876699</v>
      </c>
      <c r="K50" s="809">
        <f t="shared" si="13"/>
        <v>23896.452376263998</v>
      </c>
      <c r="L50" s="328">
        <f t="shared" si="11"/>
        <v>0.48047410240123289</v>
      </c>
    </row>
    <row r="51" spans="2:12" ht="18">
      <c r="B51" s="808" t="s">
        <v>469</v>
      </c>
      <c r="C51" s="809">
        <v>23270718523274.5</v>
      </c>
      <c r="D51" s="328">
        <f t="shared" si="8"/>
        <v>0.51403789407534695</v>
      </c>
      <c r="E51" s="809">
        <v>21999715410655.5</v>
      </c>
      <c r="F51" s="328">
        <f t="shared" si="9"/>
        <v>0.48596210592465311</v>
      </c>
      <c r="H51" s="813" t="s">
        <v>469</v>
      </c>
      <c r="I51" s="809">
        <f t="shared" si="12"/>
        <v>23270.7185232745</v>
      </c>
      <c r="J51" s="328">
        <f t="shared" si="10"/>
        <v>0.51403789407534695</v>
      </c>
      <c r="K51" s="809">
        <f t="shared" si="13"/>
        <v>21999.715410655499</v>
      </c>
      <c r="L51" s="328">
        <f t="shared" si="11"/>
        <v>0.48596210592465305</v>
      </c>
    </row>
    <row r="52" spans="2:12" ht="18">
      <c r="B52" s="808" t="s">
        <v>704</v>
      </c>
      <c r="C52" s="809">
        <v>34610722554887</v>
      </c>
      <c r="D52" s="328">
        <f t="shared" si="8"/>
        <v>0.568873727967803</v>
      </c>
      <c r="E52" s="809">
        <v>26230059596413</v>
      </c>
      <c r="F52" s="328">
        <f t="shared" si="9"/>
        <v>0.431126272032197</v>
      </c>
      <c r="H52" s="813" t="s">
        <v>704</v>
      </c>
      <c r="I52" s="809">
        <f t="shared" si="12"/>
        <v>34610.722554886997</v>
      </c>
      <c r="J52" s="857">
        <f t="shared" si="10"/>
        <v>0.568873727967803</v>
      </c>
      <c r="K52" s="813">
        <f t="shared" si="13"/>
        <v>26230.059596413001</v>
      </c>
      <c r="L52" s="328">
        <f t="shared" si="11"/>
        <v>0.43112627203219706</v>
      </c>
    </row>
    <row r="53" spans="2:12" ht="18">
      <c r="B53" s="808" t="s">
        <v>728</v>
      </c>
      <c r="C53" s="809">
        <v>24105251169702</v>
      </c>
      <c r="D53" s="328">
        <f t="shared" si="8"/>
        <v>0.5139509124230387</v>
      </c>
      <c r="E53" s="809">
        <v>22796603826638</v>
      </c>
      <c r="F53" s="328">
        <f t="shared" si="9"/>
        <v>0.4860490875769613</v>
      </c>
      <c r="H53" s="815" t="s">
        <v>728</v>
      </c>
      <c r="I53" s="809">
        <f t="shared" si="12"/>
        <v>24105.251169702002</v>
      </c>
      <c r="J53" s="857">
        <f t="shared" si="10"/>
        <v>0.5139509124230387</v>
      </c>
      <c r="K53" s="813">
        <f t="shared" si="13"/>
        <v>22796.603826637998</v>
      </c>
      <c r="L53" s="328">
        <f t="shared" si="11"/>
        <v>0.48604908757696125</v>
      </c>
    </row>
    <row r="54" spans="2:12" ht="20.25" customHeight="1">
      <c r="B54" s="808" t="s">
        <v>786</v>
      </c>
      <c r="C54" s="809">
        <v>27868243011392.5</v>
      </c>
      <c r="D54" s="328">
        <f t="shared" si="8"/>
        <v>0.52726181439703068</v>
      </c>
      <c r="E54" s="809">
        <v>24986415244605.5</v>
      </c>
      <c r="F54" s="328">
        <f t="shared" si="9"/>
        <v>0.47273818560296937</v>
      </c>
      <c r="H54" s="815" t="s">
        <v>786</v>
      </c>
      <c r="I54" s="809">
        <f t="shared" si="12"/>
        <v>27868.2430113925</v>
      </c>
      <c r="J54" s="857">
        <f t="shared" si="10"/>
        <v>0.52726181439703057</v>
      </c>
      <c r="K54" s="813">
        <f t="shared" si="13"/>
        <v>24986.415244605501</v>
      </c>
      <c r="L54" s="328">
        <f t="shared" si="11"/>
        <v>0.47273818560296937</v>
      </c>
    </row>
    <row r="55" spans="2:12" ht="20.25" customHeight="1">
      <c r="B55" s="808" t="s">
        <v>823</v>
      </c>
      <c r="C55" s="809">
        <v>21663636967848.5</v>
      </c>
      <c r="D55" s="328">
        <f t="shared" si="8"/>
        <v>0.45808422414236</v>
      </c>
      <c r="E55" s="809">
        <v>25628183675850.5</v>
      </c>
      <c r="F55" s="328">
        <f t="shared" si="9"/>
        <v>0.54191577585764006</v>
      </c>
      <c r="H55" s="815" t="s">
        <v>823</v>
      </c>
      <c r="I55" s="809">
        <f t="shared" si="12"/>
        <v>21663.636967848499</v>
      </c>
      <c r="J55" s="857">
        <f t="shared" si="10"/>
        <v>0.45808422414235994</v>
      </c>
      <c r="K55" s="813">
        <f t="shared" si="13"/>
        <v>25628.183675850501</v>
      </c>
      <c r="L55" s="328">
        <f t="shared" si="11"/>
        <v>0.54191577585764006</v>
      </c>
    </row>
    <row r="56" spans="2:12" ht="20.25" customHeight="1">
      <c r="B56" s="808" t="s">
        <v>848</v>
      </c>
      <c r="C56" s="809">
        <v>31187864790494.5</v>
      </c>
      <c r="D56" s="328">
        <f t="shared" si="8"/>
        <v>0.50264924232996666</v>
      </c>
      <c r="E56" s="809">
        <v>30859109847181.5</v>
      </c>
      <c r="F56" s="328">
        <f t="shared" si="9"/>
        <v>0.49735075767003334</v>
      </c>
      <c r="H56" s="815" t="s">
        <v>848</v>
      </c>
      <c r="I56" s="809">
        <f t="shared" si="12"/>
        <v>31187.864790494499</v>
      </c>
      <c r="J56" s="857">
        <f t="shared" si="10"/>
        <v>0.50264924232996666</v>
      </c>
      <c r="K56" s="813">
        <f t="shared" si="13"/>
        <v>30859.109847181498</v>
      </c>
      <c r="L56" s="328">
        <f t="shared" si="11"/>
        <v>0.49735075767003328</v>
      </c>
    </row>
    <row r="57" spans="2:12" ht="20.25" customHeight="1">
      <c r="B57" s="808" t="s">
        <v>882</v>
      </c>
      <c r="C57" s="809">
        <v>34207324004147</v>
      </c>
      <c r="D57" s="328">
        <f t="shared" si="8"/>
        <v>0.51506361358166264</v>
      </c>
      <c r="E57" s="809">
        <v>32206460821916</v>
      </c>
      <c r="F57" s="328">
        <f t="shared" si="9"/>
        <v>0.48493638641833742</v>
      </c>
      <c r="H57" s="815" t="s">
        <v>882</v>
      </c>
      <c r="I57" s="809">
        <f t="shared" si="12"/>
        <v>34207.324004146998</v>
      </c>
      <c r="J57" s="857">
        <f t="shared" si="10"/>
        <v>0.51506361358166264</v>
      </c>
      <c r="K57" s="813">
        <f t="shared" si="13"/>
        <v>32206.460821916</v>
      </c>
      <c r="L57" s="328">
        <f t="shared" si="11"/>
        <v>0.48493638641833742</v>
      </c>
    </row>
    <row r="58" spans="2:12" ht="28.5" customHeight="1">
      <c r="B58" s="808" t="s">
        <v>925</v>
      </c>
      <c r="C58" s="809">
        <v>37854144376963</v>
      </c>
      <c r="D58" s="328">
        <f t="shared" si="8"/>
        <v>0.56300228370368566</v>
      </c>
      <c r="E58" s="809">
        <v>29382073792422</v>
      </c>
      <c r="F58" s="328">
        <f t="shared" si="9"/>
        <v>0.43699771629631429</v>
      </c>
      <c r="H58" s="815" t="s">
        <v>925</v>
      </c>
      <c r="I58" s="809">
        <f t="shared" si="12"/>
        <v>37854.144376962999</v>
      </c>
      <c r="J58" s="857">
        <f t="shared" si="10"/>
        <v>0.56300228370368566</v>
      </c>
      <c r="K58" s="813">
        <f t="shared" si="13"/>
        <v>29382.073792422001</v>
      </c>
      <c r="L58" s="328">
        <f t="shared" si="11"/>
        <v>0.43699771629631434</v>
      </c>
    </row>
    <row r="59" spans="2:12" ht="28.5" customHeight="1">
      <c r="B59" s="808" t="s">
        <v>975</v>
      </c>
      <c r="C59" s="809">
        <v>73487503364038</v>
      </c>
      <c r="D59" s="328">
        <f t="shared" si="8"/>
        <v>0.77047314222048802</v>
      </c>
      <c r="E59" s="809">
        <v>21892204684251</v>
      </c>
      <c r="F59" s="328">
        <f t="shared" si="9"/>
        <v>0.22952685777951196</v>
      </c>
      <c r="H59" s="815" t="s">
        <v>975</v>
      </c>
      <c r="I59" s="809">
        <f t="shared" si="12"/>
        <v>73487.503364037999</v>
      </c>
      <c r="J59" s="857">
        <f t="shared" si="10"/>
        <v>0.77047314222048802</v>
      </c>
      <c r="K59" s="813">
        <f t="shared" si="13"/>
        <v>21892.204684250999</v>
      </c>
      <c r="L59" s="328">
        <f t="shared" si="11"/>
        <v>0.22952685777951193</v>
      </c>
    </row>
    <row r="60" spans="2:12" ht="28.5" customHeight="1">
      <c r="B60" s="808" t="s">
        <v>1369</v>
      </c>
      <c r="C60" s="809">
        <v>9411673012572.5</v>
      </c>
      <c r="D60" s="328">
        <f t="shared" si="8"/>
        <v>0.42712202046760317</v>
      </c>
      <c r="E60" s="809">
        <v>12623418978865.5</v>
      </c>
      <c r="F60" s="328">
        <f t="shared" si="9"/>
        <v>0.57287797953239683</v>
      </c>
      <c r="H60" s="815" t="s">
        <v>1369</v>
      </c>
      <c r="I60" s="809">
        <f t="shared" si="12"/>
        <v>9411.6730125725007</v>
      </c>
      <c r="J60" s="857">
        <f t="shared" si="10"/>
        <v>0.42712202046760323</v>
      </c>
      <c r="K60" s="813">
        <f t="shared" si="13"/>
        <v>12623.4189788655</v>
      </c>
      <c r="L60" s="328">
        <f t="shared" si="11"/>
        <v>0.57287797953239683</v>
      </c>
    </row>
    <row r="61" spans="2:12" ht="28.5" customHeight="1">
      <c r="B61" s="808" t="s">
        <v>1370</v>
      </c>
      <c r="C61" s="809">
        <v>36464560332602.5</v>
      </c>
      <c r="D61" s="328">
        <f t="shared" si="8"/>
        <v>0.62890037722528347</v>
      </c>
      <c r="E61" s="809">
        <v>21516896911046.5</v>
      </c>
      <c r="F61" s="328">
        <f t="shared" si="9"/>
        <v>0.37109962277471653</v>
      </c>
      <c r="H61" s="815" t="s">
        <v>1370</v>
      </c>
      <c r="I61" s="809">
        <f t="shared" si="12"/>
        <v>36464.560332602501</v>
      </c>
      <c r="J61" s="857">
        <f t="shared" si="10"/>
        <v>0.62890037722528347</v>
      </c>
      <c r="K61" s="813">
        <f t="shared" si="13"/>
        <v>21516.8969110465</v>
      </c>
      <c r="L61" s="328">
        <f t="shared" si="11"/>
        <v>0.37109962277471659</v>
      </c>
    </row>
    <row r="62" spans="2:12" ht="28.5" customHeight="1"/>
    <row r="63" spans="2:12" ht="24" customHeight="1">
      <c r="B63" s="820" t="s">
        <v>434</v>
      </c>
      <c r="C63" s="821" t="s">
        <v>332</v>
      </c>
      <c r="D63" s="821" t="s">
        <v>375</v>
      </c>
      <c r="E63" s="821" t="s">
        <v>366</v>
      </c>
      <c r="F63" s="822" t="s">
        <v>375</v>
      </c>
      <c r="H63" s="986" t="s">
        <v>1372</v>
      </c>
      <c r="I63" s="987"/>
      <c r="J63" s="987"/>
      <c r="K63" s="987"/>
      <c r="L63" s="988"/>
    </row>
    <row r="64" spans="2:12" ht="19.5">
      <c r="B64" s="808" t="s">
        <v>435</v>
      </c>
      <c r="C64" s="809">
        <v>16901978182644</v>
      </c>
      <c r="D64" s="328">
        <f>C64/(C64+E64)</f>
        <v>0.95136088492827053</v>
      </c>
      <c r="E64" s="809">
        <v>864127666787</v>
      </c>
      <c r="F64" s="328">
        <f>E64/(E64+C64)</f>
        <v>4.8639115071729445E-2</v>
      </c>
      <c r="H64" s="810" t="s">
        <v>434</v>
      </c>
      <c r="I64" s="811" t="s">
        <v>365</v>
      </c>
      <c r="J64" s="811" t="s">
        <v>375</v>
      </c>
      <c r="K64" s="811" t="s">
        <v>366</v>
      </c>
      <c r="L64" s="812" t="s">
        <v>375</v>
      </c>
    </row>
    <row r="65" spans="2:12" ht="18">
      <c r="B65" s="808" t="s">
        <v>436</v>
      </c>
      <c r="C65" s="809">
        <v>38500840561319</v>
      </c>
      <c r="D65" s="328">
        <f t="shared" ref="D65:D89" si="14">C65/(C65+E65)</f>
        <v>0.96143016471719522</v>
      </c>
      <c r="E65" s="809">
        <v>1544543881808</v>
      </c>
      <c r="F65" s="328">
        <f t="shared" ref="F65:F89" si="15">E65/(E65+C65)</f>
        <v>3.8569835282804742E-2</v>
      </c>
      <c r="H65" s="813" t="s">
        <v>435</v>
      </c>
      <c r="I65" s="809">
        <f t="shared" ref="I65:I90" si="16">C64/10^9</f>
        <v>16901.978182644001</v>
      </c>
      <c r="J65" s="328">
        <f t="shared" ref="J65:J90" si="17">I65/(I65+K65)</f>
        <v>0.95136088492827053</v>
      </c>
      <c r="K65" s="809">
        <f t="shared" ref="K65:K90" si="18">E64/10^9</f>
        <v>864.12766678699995</v>
      </c>
      <c r="L65" s="328">
        <f t="shared" ref="L65:L90" si="19">K65/(K65+I65)</f>
        <v>4.8639115071729438E-2</v>
      </c>
    </row>
    <row r="66" spans="2:12" ht="18">
      <c r="B66" s="808" t="s">
        <v>437</v>
      </c>
      <c r="C66" s="809">
        <v>22138937423520</v>
      </c>
      <c r="D66" s="328">
        <f t="shared" si="14"/>
        <v>0.95596829675732298</v>
      </c>
      <c r="E66" s="809">
        <v>1019714906914</v>
      </c>
      <c r="F66" s="328">
        <f t="shared" si="15"/>
        <v>4.4031703242677002E-2</v>
      </c>
      <c r="H66" s="813" t="s">
        <v>436</v>
      </c>
      <c r="I66" s="809">
        <f t="shared" si="16"/>
        <v>38500.840561318997</v>
      </c>
      <c r="J66" s="328">
        <f t="shared" si="17"/>
        <v>0.96143016471719522</v>
      </c>
      <c r="K66" s="809">
        <f t="shared" si="18"/>
        <v>1544.5438818079999</v>
      </c>
      <c r="L66" s="328">
        <f t="shared" si="19"/>
        <v>3.8569835282804749E-2</v>
      </c>
    </row>
    <row r="67" spans="2:12" ht="18">
      <c r="B67" s="808" t="s">
        <v>438</v>
      </c>
      <c r="C67" s="809">
        <v>15942614822242</v>
      </c>
      <c r="D67" s="328">
        <f t="shared" si="14"/>
        <v>0.94485726511459167</v>
      </c>
      <c r="E67" s="809">
        <v>930425594406</v>
      </c>
      <c r="F67" s="328">
        <f t="shared" si="15"/>
        <v>5.5142734885408308E-2</v>
      </c>
      <c r="H67" s="813" t="s">
        <v>437</v>
      </c>
      <c r="I67" s="809">
        <f t="shared" si="16"/>
        <v>22138.937423520001</v>
      </c>
      <c r="J67" s="328">
        <f t="shared" si="17"/>
        <v>0.95596829675732298</v>
      </c>
      <c r="K67" s="809">
        <f t="shared" si="18"/>
        <v>1019.714906914</v>
      </c>
      <c r="L67" s="328">
        <f t="shared" si="19"/>
        <v>4.4031703242677002E-2</v>
      </c>
    </row>
    <row r="68" spans="2:12" ht="18">
      <c r="B68" s="808" t="s">
        <v>439</v>
      </c>
      <c r="C68" s="809">
        <v>19865753761760.5</v>
      </c>
      <c r="D68" s="328">
        <f t="shared" si="14"/>
        <v>0.9536518385025623</v>
      </c>
      <c r="E68" s="809">
        <v>965489842775.5</v>
      </c>
      <c r="F68" s="328">
        <f t="shared" si="15"/>
        <v>4.6348161497437666E-2</v>
      </c>
      <c r="H68" s="813" t="s">
        <v>438</v>
      </c>
      <c r="I68" s="809">
        <f t="shared" si="16"/>
        <v>15942.614822242</v>
      </c>
      <c r="J68" s="328">
        <f t="shared" si="17"/>
        <v>0.94485726511459167</v>
      </c>
      <c r="K68" s="809">
        <f t="shared" si="18"/>
        <v>930.42559440599996</v>
      </c>
      <c r="L68" s="328">
        <f t="shared" si="19"/>
        <v>5.5142734885408308E-2</v>
      </c>
    </row>
    <row r="69" spans="2:12" ht="18">
      <c r="B69" s="808" t="s">
        <v>440</v>
      </c>
      <c r="C69" s="809">
        <v>18263098120477.5</v>
      </c>
      <c r="D69" s="328">
        <f t="shared" si="14"/>
        <v>0.94291070055482873</v>
      </c>
      <c r="E69" s="809">
        <v>1105754210640.5</v>
      </c>
      <c r="F69" s="328">
        <f t="shared" si="15"/>
        <v>5.708929944517132E-2</v>
      </c>
      <c r="H69" s="813" t="s">
        <v>439</v>
      </c>
      <c r="I69" s="809">
        <f t="shared" si="16"/>
        <v>19865.753761760501</v>
      </c>
      <c r="J69" s="328">
        <f t="shared" si="17"/>
        <v>0.9536518385025623</v>
      </c>
      <c r="K69" s="809">
        <f t="shared" si="18"/>
        <v>965.48984277550005</v>
      </c>
      <c r="L69" s="328">
        <f t="shared" si="19"/>
        <v>4.6348161497437666E-2</v>
      </c>
    </row>
    <row r="70" spans="2:12" ht="18">
      <c r="B70" s="808" t="s">
        <v>441</v>
      </c>
      <c r="C70" s="809">
        <v>31141475401024</v>
      </c>
      <c r="D70" s="328">
        <f t="shared" si="14"/>
        <v>0.96698625452475184</v>
      </c>
      <c r="E70" s="809">
        <v>1063196852905</v>
      </c>
      <c r="F70" s="328">
        <f t="shared" si="15"/>
        <v>3.3013745475248206E-2</v>
      </c>
      <c r="H70" s="813" t="s">
        <v>440</v>
      </c>
      <c r="I70" s="809">
        <f t="shared" si="16"/>
        <v>18263.098120477502</v>
      </c>
      <c r="J70" s="328">
        <f t="shared" si="17"/>
        <v>0.94291070055482862</v>
      </c>
      <c r="K70" s="809">
        <f t="shared" si="18"/>
        <v>1105.7542106405001</v>
      </c>
      <c r="L70" s="328">
        <f t="shared" si="19"/>
        <v>5.7089299445171313E-2</v>
      </c>
    </row>
    <row r="71" spans="2:12" ht="18">
      <c r="B71" s="808" t="s">
        <v>442</v>
      </c>
      <c r="C71" s="809">
        <v>34944309221063</v>
      </c>
      <c r="D71" s="328">
        <f t="shared" si="14"/>
        <v>0.96487034746023348</v>
      </c>
      <c r="E71" s="809">
        <v>1272276056995</v>
      </c>
      <c r="F71" s="328">
        <f t="shared" si="15"/>
        <v>3.5129652539766493E-2</v>
      </c>
      <c r="H71" s="813" t="s">
        <v>441</v>
      </c>
      <c r="I71" s="809">
        <f t="shared" si="16"/>
        <v>31141.475401023999</v>
      </c>
      <c r="J71" s="328">
        <f t="shared" si="17"/>
        <v>0.96698625452475184</v>
      </c>
      <c r="K71" s="809">
        <f t="shared" si="18"/>
        <v>1063.196852905</v>
      </c>
      <c r="L71" s="328">
        <f t="shared" si="19"/>
        <v>3.3013745475248206E-2</v>
      </c>
    </row>
    <row r="72" spans="2:12" ht="18">
      <c r="B72" s="808" t="s">
        <v>443</v>
      </c>
      <c r="C72" s="809">
        <v>24888488913866.5</v>
      </c>
      <c r="D72" s="328">
        <f t="shared" si="14"/>
        <v>0.94974562390663708</v>
      </c>
      <c r="E72" s="809">
        <v>1316937347000.5</v>
      </c>
      <c r="F72" s="328">
        <f t="shared" si="15"/>
        <v>5.0254376093362939E-2</v>
      </c>
      <c r="H72" s="813" t="s">
        <v>442</v>
      </c>
      <c r="I72" s="809">
        <f t="shared" si="16"/>
        <v>34944.309221062998</v>
      </c>
      <c r="J72" s="328">
        <f t="shared" si="17"/>
        <v>0.96487034746023359</v>
      </c>
      <c r="K72" s="809">
        <f t="shared" si="18"/>
        <v>1272.2760569950001</v>
      </c>
      <c r="L72" s="328">
        <f t="shared" si="19"/>
        <v>3.51296525397665E-2</v>
      </c>
    </row>
    <row r="73" spans="2:12" ht="18">
      <c r="B73" s="808" t="s">
        <v>444</v>
      </c>
      <c r="C73" s="809">
        <v>28322671785371</v>
      </c>
      <c r="D73" s="328">
        <f t="shared" si="14"/>
        <v>0.96236289931108498</v>
      </c>
      <c r="E73" s="809">
        <v>1107672844130</v>
      </c>
      <c r="F73" s="328">
        <f t="shared" si="15"/>
        <v>3.7637100688915071E-2</v>
      </c>
      <c r="H73" s="813" t="s">
        <v>443</v>
      </c>
      <c r="I73" s="809">
        <f t="shared" si="16"/>
        <v>24888.488913866498</v>
      </c>
      <c r="J73" s="328">
        <f t="shared" si="17"/>
        <v>0.94974562390663697</v>
      </c>
      <c r="K73" s="809">
        <f t="shared" si="18"/>
        <v>1316.9373470005</v>
      </c>
      <c r="L73" s="328">
        <f t="shared" si="19"/>
        <v>5.0254376093362946E-2</v>
      </c>
    </row>
    <row r="74" spans="2:12" ht="18">
      <c r="B74" s="808" t="s">
        <v>445</v>
      </c>
      <c r="C74" s="809">
        <v>52835509066880</v>
      </c>
      <c r="D74" s="328">
        <f t="shared" si="14"/>
        <v>0.96475714421976233</v>
      </c>
      <c r="E74" s="809">
        <v>1930096332819</v>
      </c>
      <c r="F74" s="328">
        <f t="shared" si="15"/>
        <v>3.5242855780237718E-2</v>
      </c>
      <c r="H74" s="813" t="s">
        <v>444</v>
      </c>
      <c r="I74" s="809">
        <f t="shared" si="16"/>
        <v>28322.671785371</v>
      </c>
      <c r="J74" s="328">
        <f t="shared" si="17"/>
        <v>0.96236289931108487</v>
      </c>
      <c r="K74" s="809">
        <f t="shared" si="18"/>
        <v>1107.6728441299999</v>
      </c>
      <c r="L74" s="328">
        <f t="shared" si="19"/>
        <v>3.7637100688915071E-2</v>
      </c>
    </row>
    <row r="75" spans="2:12" ht="18">
      <c r="B75" s="808" t="s">
        <v>446</v>
      </c>
      <c r="C75" s="809">
        <v>33140359813428</v>
      </c>
      <c r="D75" s="328">
        <f t="shared" si="14"/>
        <v>0.94330632689030636</v>
      </c>
      <c r="E75" s="809">
        <v>1991769452235</v>
      </c>
      <c r="F75" s="328">
        <f t="shared" si="15"/>
        <v>5.6693673109693657E-2</v>
      </c>
      <c r="H75" s="813" t="s">
        <v>445</v>
      </c>
      <c r="I75" s="809">
        <f t="shared" si="16"/>
        <v>52835.509066879997</v>
      </c>
      <c r="J75" s="328">
        <f t="shared" si="17"/>
        <v>0.96475714421976233</v>
      </c>
      <c r="K75" s="809">
        <f t="shared" si="18"/>
        <v>1930.0963328190001</v>
      </c>
      <c r="L75" s="328">
        <f t="shared" si="19"/>
        <v>3.5242855780237725E-2</v>
      </c>
    </row>
    <row r="76" spans="2:12" ht="18">
      <c r="B76" s="815" t="s">
        <v>447</v>
      </c>
      <c r="C76" s="809">
        <v>16367360108624</v>
      </c>
      <c r="D76" s="328">
        <f t="shared" si="14"/>
        <v>0.95112036926514387</v>
      </c>
      <c r="E76" s="809">
        <v>841145394491</v>
      </c>
      <c r="F76" s="328">
        <f t="shared" si="15"/>
        <v>4.8879630734856086E-2</v>
      </c>
      <c r="H76" s="813" t="s">
        <v>446</v>
      </c>
      <c r="I76" s="809">
        <f t="shared" si="16"/>
        <v>33140.359813427996</v>
      </c>
      <c r="J76" s="328">
        <f t="shared" si="17"/>
        <v>0.94330632689030636</v>
      </c>
      <c r="K76" s="809">
        <f t="shared" si="18"/>
        <v>1991.769452235</v>
      </c>
      <c r="L76" s="328">
        <f t="shared" si="19"/>
        <v>5.6693673109693664E-2</v>
      </c>
    </row>
    <row r="77" spans="2:12" ht="18">
      <c r="B77" s="815" t="s">
        <v>448</v>
      </c>
      <c r="C77" s="809">
        <v>20278784327570.5</v>
      </c>
      <c r="D77" s="328">
        <f t="shared" si="14"/>
        <v>0.94157313465256987</v>
      </c>
      <c r="E77" s="809">
        <v>1258347076516.5</v>
      </c>
      <c r="F77" s="328">
        <f t="shared" si="15"/>
        <v>5.8426865347430135E-2</v>
      </c>
      <c r="H77" s="813" t="s">
        <v>447</v>
      </c>
      <c r="I77" s="809">
        <f t="shared" si="16"/>
        <v>16367.360108624</v>
      </c>
      <c r="J77" s="328">
        <f t="shared" si="17"/>
        <v>0.95112036926514387</v>
      </c>
      <c r="K77" s="809">
        <f t="shared" si="18"/>
        <v>841.14539449100005</v>
      </c>
      <c r="L77" s="328">
        <f t="shared" si="19"/>
        <v>4.8879630734856086E-2</v>
      </c>
    </row>
    <row r="78" spans="2:12" ht="18">
      <c r="B78" s="815" t="s">
        <v>449</v>
      </c>
      <c r="C78" s="809">
        <v>18974799449568.5</v>
      </c>
      <c r="D78" s="328">
        <f t="shared" si="14"/>
        <v>0.93805641853972865</v>
      </c>
      <c r="E78" s="809">
        <v>1252981177002.5</v>
      </c>
      <c r="F78" s="328">
        <f t="shared" si="15"/>
        <v>6.1943581460271381E-2</v>
      </c>
      <c r="H78" s="813" t="s">
        <v>448</v>
      </c>
      <c r="I78" s="809">
        <f t="shared" si="16"/>
        <v>20278.784327570502</v>
      </c>
      <c r="J78" s="328">
        <f t="shared" si="17"/>
        <v>0.94157313465256987</v>
      </c>
      <c r="K78" s="809">
        <f t="shared" si="18"/>
        <v>1258.3470765165</v>
      </c>
      <c r="L78" s="328">
        <f t="shared" si="19"/>
        <v>5.8426865347430128E-2</v>
      </c>
    </row>
    <row r="79" spans="2:12" ht="18">
      <c r="B79" s="815" t="s">
        <v>469</v>
      </c>
      <c r="C79" s="809">
        <v>19000478868982</v>
      </c>
      <c r="D79" s="328">
        <f t="shared" si="14"/>
        <v>0.94583645995654286</v>
      </c>
      <c r="E79" s="809">
        <v>1088066744765</v>
      </c>
      <c r="F79" s="328">
        <f t="shared" si="15"/>
        <v>5.4163540043457095E-2</v>
      </c>
      <c r="H79" s="813" t="s">
        <v>449</v>
      </c>
      <c r="I79" s="809">
        <f t="shared" si="16"/>
        <v>18974.799449568502</v>
      </c>
      <c r="J79" s="328">
        <f t="shared" si="17"/>
        <v>0.93805641853972854</v>
      </c>
      <c r="K79" s="809">
        <f t="shared" si="18"/>
        <v>1252.9811770025001</v>
      </c>
      <c r="L79" s="328">
        <f t="shared" si="19"/>
        <v>6.1943581460271374E-2</v>
      </c>
    </row>
    <row r="80" spans="2:12" ht="18">
      <c r="B80" s="815" t="s">
        <v>704</v>
      </c>
      <c r="C80" s="809">
        <v>18535850000000</v>
      </c>
      <c r="D80" s="328">
        <f t="shared" si="14"/>
        <v>0.93567687745059847</v>
      </c>
      <c r="E80" s="809">
        <v>1274247317467</v>
      </c>
      <c r="F80" s="328">
        <f t="shared" si="15"/>
        <v>6.4323122549401507E-2</v>
      </c>
      <c r="H80" s="813" t="s">
        <v>469</v>
      </c>
      <c r="I80" s="809">
        <f t="shared" si="16"/>
        <v>19000.478868982002</v>
      </c>
      <c r="J80" s="328">
        <f t="shared" si="17"/>
        <v>0.94583645995654286</v>
      </c>
      <c r="K80" s="809">
        <f t="shared" si="18"/>
        <v>1088.0667447650001</v>
      </c>
      <c r="L80" s="328">
        <f t="shared" si="19"/>
        <v>5.4163540043457088E-2</v>
      </c>
    </row>
    <row r="81" spans="2:12" ht="18">
      <c r="B81" s="815" t="s">
        <v>728</v>
      </c>
      <c r="C81" s="809">
        <v>30483977633765</v>
      </c>
      <c r="D81" s="328">
        <f t="shared" si="14"/>
        <v>0.95108714207235689</v>
      </c>
      <c r="E81" s="809">
        <v>1567741168092</v>
      </c>
      <c r="F81" s="328">
        <f t="shared" si="15"/>
        <v>4.8912857927643147E-2</v>
      </c>
      <c r="H81" s="813" t="s">
        <v>704</v>
      </c>
      <c r="I81" s="809">
        <f t="shared" si="16"/>
        <v>18535.849999999999</v>
      </c>
      <c r="J81" s="328">
        <f t="shared" si="17"/>
        <v>0.93567687745059847</v>
      </c>
      <c r="K81" s="809">
        <f t="shared" si="18"/>
        <v>1274.2473174669999</v>
      </c>
      <c r="L81" s="328">
        <f t="shared" si="19"/>
        <v>6.4323122549401507E-2</v>
      </c>
    </row>
    <row r="82" spans="2:12" ht="18">
      <c r="B82" s="815" t="s">
        <v>786</v>
      </c>
      <c r="C82" s="809">
        <v>33458639088449</v>
      </c>
      <c r="D82" s="328">
        <f t="shared" si="14"/>
        <v>0.95578468426859531</v>
      </c>
      <c r="E82" s="809">
        <v>1547821717159</v>
      </c>
      <c r="F82" s="328">
        <f t="shared" si="15"/>
        <v>4.4215315731404657E-2</v>
      </c>
      <c r="H82" s="813" t="s">
        <v>728</v>
      </c>
      <c r="I82" s="809">
        <f t="shared" si="16"/>
        <v>30483.977633765</v>
      </c>
      <c r="J82" s="328">
        <f t="shared" si="17"/>
        <v>0.95108714207235678</v>
      </c>
      <c r="K82" s="809">
        <f t="shared" si="18"/>
        <v>1567.741168092</v>
      </c>
      <c r="L82" s="328">
        <f t="shared" si="19"/>
        <v>4.891285792764314E-2</v>
      </c>
    </row>
    <row r="83" spans="2:12" ht="18">
      <c r="B83" s="815" t="s">
        <v>823</v>
      </c>
      <c r="C83" s="809">
        <v>44236195881681</v>
      </c>
      <c r="D83" s="328">
        <f t="shared" si="14"/>
        <v>0.96903860440644618</v>
      </c>
      <c r="E83" s="809">
        <v>1413374404300</v>
      </c>
      <c r="F83" s="328">
        <f t="shared" si="15"/>
        <v>3.0961395593553875E-2</v>
      </c>
      <c r="H83" s="813" t="s">
        <v>786</v>
      </c>
      <c r="I83" s="809">
        <f t="shared" si="16"/>
        <v>33458.639088449003</v>
      </c>
      <c r="J83" s="328">
        <f t="shared" si="17"/>
        <v>0.95578468426859531</v>
      </c>
      <c r="K83" s="809">
        <f t="shared" si="18"/>
        <v>1547.8217171589999</v>
      </c>
      <c r="L83" s="328">
        <f t="shared" si="19"/>
        <v>4.421531573140465E-2</v>
      </c>
    </row>
    <row r="84" spans="2:12" ht="18">
      <c r="B84" s="815" t="s">
        <v>848</v>
      </c>
      <c r="C84" s="809">
        <v>43599639252492.5</v>
      </c>
      <c r="D84" s="328">
        <f t="shared" si="14"/>
        <v>0.97498149712276694</v>
      </c>
      <c r="E84" s="809">
        <v>1118788103470.5</v>
      </c>
      <c r="F84" s="328">
        <f t="shared" si="15"/>
        <v>2.5018502877233107E-2</v>
      </c>
      <c r="H84" s="813" t="s">
        <v>823</v>
      </c>
      <c r="I84" s="809">
        <f t="shared" si="16"/>
        <v>44236.195881681</v>
      </c>
      <c r="J84" s="328">
        <f t="shared" si="17"/>
        <v>0.96903860440644618</v>
      </c>
      <c r="K84" s="809">
        <f t="shared" si="18"/>
        <v>1413.3744042999999</v>
      </c>
      <c r="L84" s="328">
        <f t="shared" si="19"/>
        <v>3.0961395593553875E-2</v>
      </c>
    </row>
    <row r="85" spans="2:12" ht="18">
      <c r="B85" s="815" t="s">
        <v>882</v>
      </c>
      <c r="C85" s="809">
        <v>26589918701375</v>
      </c>
      <c r="D85" s="328">
        <f t="shared" si="14"/>
        <v>0.95960170051620164</v>
      </c>
      <c r="E85" s="809">
        <v>1119409749243</v>
      </c>
      <c r="F85" s="328">
        <f t="shared" si="15"/>
        <v>4.0398299483798347E-2</v>
      </c>
      <c r="H85" s="813" t="s">
        <v>848</v>
      </c>
      <c r="I85" s="809">
        <f t="shared" si="16"/>
        <v>43599.639252492503</v>
      </c>
      <c r="J85" s="328">
        <f t="shared" si="17"/>
        <v>0.97498149712276694</v>
      </c>
      <c r="K85" s="809">
        <f t="shared" si="18"/>
        <v>1118.7881034704999</v>
      </c>
      <c r="L85" s="328">
        <f t="shared" si="19"/>
        <v>2.5018502877233104E-2</v>
      </c>
    </row>
    <row r="86" spans="2:12" ht="18">
      <c r="B86" s="815" t="s">
        <v>925</v>
      </c>
      <c r="C86" s="809">
        <v>32103081100867.5</v>
      </c>
      <c r="D86" s="328">
        <f t="shared" si="14"/>
        <v>0.96966845595171836</v>
      </c>
      <c r="E86" s="809">
        <v>1004194797221.5</v>
      </c>
      <c r="F86" s="328">
        <f t="shared" si="15"/>
        <v>3.0331544048281651E-2</v>
      </c>
      <c r="H86" s="813" t="s">
        <v>882</v>
      </c>
      <c r="I86" s="809">
        <f t="shared" si="16"/>
        <v>26589.918701375002</v>
      </c>
      <c r="J86" s="328">
        <f t="shared" si="17"/>
        <v>0.95960170051620164</v>
      </c>
      <c r="K86" s="809">
        <f t="shared" si="18"/>
        <v>1119.4097492430001</v>
      </c>
      <c r="L86" s="328">
        <f t="shared" si="19"/>
        <v>4.0398299483798347E-2</v>
      </c>
    </row>
    <row r="87" spans="2:12" ht="18">
      <c r="B87" s="815" t="s">
        <v>975</v>
      </c>
      <c r="C87" s="809">
        <v>134018957380565.5</v>
      </c>
      <c r="D87" s="328">
        <f t="shared" si="14"/>
        <v>0.98513491893214666</v>
      </c>
      <c r="E87" s="809">
        <v>2022263781138.5</v>
      </c>
      <c r="F87" s="328">
        <f t="shared" si="15"/>
        <v>1.4865081067853374E-2</v>
      </c>
      <c r="H87" s="813" t="s">
        <v>925</v>
      </c>
      <c r="I87" s="809">
        <f t="shared" si="16"/>
        <v>32103.081100867501</v>
      </c>
      <c r="J87" s="328">
        <f t="shared" si="17"/>
        <v>0.96966845595171836</v>
      </c>
      <c r="K87" s="809">
        <f t="shared" si="18"/>
        <v>1004.1947972215</v>
      </c>
      <c r="L87" s="328">
        <f t="shared" si="19"/>
        <v>3.0331544048281655E-2</v>
      </c>
    </row>
    <row r="88" spans="2:12" ht="18">
      <c r="B88" s="815" t="s">
        <v>1369</v>
      </c>
      <c r="C88" s="809">
        <v>22223523985040.5</v>
      </c>
      <c r="D88" s="328">
        <f t="shared" si="14"/>
        <v>0.93959221665138049</v>
      </c>
      <c r="E88" s="809">
        <v>1428783464081.5</v>
      </c>
      <c r="F88" s="328">
        <f t="shared" si="15"/>
        <v>6.0407783348619459E-2</v>
      </c>
      <c r="H88" s="813" t="s">
        <v>975</v>
      </c>
      <c r="I88" s="809">
        <f t="shared" si="16"/>
        <v>134018.95738056549</v>
      </c>
      <c r="J88" s="328">
        <f t="shared" si="17"/>
        <v>0.98513491893214666</v>
      </c>
      <c r="K88" s="809">
        <f t="shared" si="18"/>
        <v>2022.2637811385</v>
      </c>
      <c r="L88" s="328">
        <f t="shared" si="19"/>
        <v>1.4865081067853376E-2</v>
      </c>
    </row>
    <row r="89" spans="2:12" ht="18">
      <c r="B89" s="815" t="s">
        <v>1370</v>
      </c>
      <c r="C89" s="809">
        <v>44061666875300</v>
      </c>
      <c r="D89" s="328">
        <f t="shared" si="14"/>
        <v>0.95842916183217663</v>
      </c>
      <c r="E89" s="809">
        <v>1911127599223</v>
      </c>
      <c r="F89" s="328">
        <f t="shared" si="15"/>
        <v>4.1570838167823372E-2</v>
      </c>
      <c r="H89" s="813" t="s">
        <v>1369</v>
      </c>
      <c r="I89" s="809">
        <f t="shared" si="16"/>
        <v>22223.523985040501</v>
      </c>
      <c r="J89" s="328">
        <f t="shared" si="17"/>
        <v>0.93959221665138049</v>
      </c>
      <c r="K89" s="809">
        <f t="shared" si="18"/>
        <v>1428.7834640814999</v>
      </c>
      <c r="L89" s="328">
        <f t="shared" si="19"/>
        <v>6.0407783348619452E-2</v>
      </c>
    </row>
    <row r="90" spans="2:12" ht="17.25">
      <c r="H90" s="813" t="s">
        <v>1370</v>
      </c>
      <c r="I90" s="809">
        <f t="shared" si="16"/>
        <v>44061.666875299998</v>
      </c>
      <c r="J90" s="328">
        <f t="shared" si="17"/>
        <v>0.95842916183217663</v>
      </c>
      <c r="K90" s="809">
        <f t="shared" si="18"/>
        <v>1911.1275992230001</v>
      </c>
      <c r="L90" s="328">
        <f t="shared" si="19"/>
        <v>4.1570838167823372E-2</v>
      </c>
    </row>
    <row r="93" spans="2:12" ht="56.25">
      <c r="H93" s="820" t="s">
        <v>434</v>
      </c>
      <c r="I93" s="820" t="s">
        <v>450</v>
      </c>
      <c r="J93" s="820" t="s">
        <v>451</v>
      </c>
      <c r="K93" s="823" t="s">
        <v>452</v>
      </c>
    </row>
    <row r="94" spans="2:12" ht="18.75">
      <c r="B94" s="820" t="s">
        <v>434</v>
      </c>
      <c r="C94" s="823" t="s">
        <v>451</v>
      </c>
      <c r="H94" s="813" t="s">
        <v>435</v>
      </c>
      <c r="I94" s="809">
        <v>93919.417079973005</v>
      </c>
      <c r="J94" s="809">
        <v>93919.417079973005</v>
      </c>
      <c r="K94" s="824">
        <v>0</v>
      </c>
    </row>
    <row r="95" spans="2:12" ht="18">
      <c r="B95" s="816" t="s">
        <v>435</v>
      </c>
      <c r="C95" s="825">
        <v>93919417079973</v>
      </c>
      <c r="H95" s="813" t="s">
        <v>436</v>
      </c>
      <c r="I95" s="809">
        <f t="shared" ref="I95:I119" si="20">I94+J95</f>
        <v>208336.00673364202</v>
      </c>
      <c r="J95" s="809">
        <f t="shared" ref="J95:J105" si="21">C96/10^9</f>
        <v>114416.589653669</v>
      </c>
      <c r="K95" s="824">
        <f>K94+J94</f>
        <v>93919.417079973005</v>
      </c>
    </row>
    <row r="96" spans="2:12" ht="18">
      <c r="B96" s="816" t="s">
        <v>436</v>
      </c>
      <c r="C96" s="825">
        <v>114416589653669</v>
      </c>
      <c r="H96" s="813" t="s">
        <v>437</v>
      </c>
      <c r="I96" s="809">
        <f t="shared" si="20"/>
        <v>294400.00041302101</v>
      </c>
      <c r="J96" s="809">
        <f t="shared" si="21"/>
        <v>86063.993679378997</v>
      </c>
      <c r="K96" s="824">
        <f>K95+J95</f>
        <v>208336.00673364202</v>
      </c>
    </row>
    <row r="97" spans="1:11" ht="18">
      <c r="B97" s="816" t="s">
        <v>437</v>
      </c>
      <c r="C97" s="825">
        <v>86063993679379</v>
      </c>
      <c r="H97" s="813" t="s">
        <v>438</v>
      </c>
      <c r="I97" s="809">
        <f t="shared" si="20"/>
        <v>368049.88948106801</v>
      </c>
      <c r="J97" s="809">
        <f t="shared" si="21"/>
        <v>73649.889068047007</v>
      </c>
      <c r="K97" s="824">
        <f t="shared" ref="K97:K119" si="22">K96+J96</f>
        <v>294400.00041302101</v>
      </c>
    </row>
    <row r="98" spans="1:11" ht="18">
      <c r="A98" s="803"/>
      <c r="B98" s="816" t="s">
        <v>438</v>
      </c>
      <c r="C98" s="825">
        <v>73649889068047</v>
      </c>
      <c r="H98" s="813" t="s">
        <v>439</v>
      </c>
      <c r="I98" s="809">
        <f t="shared" si="20"/>
        <v>444764.02915179403</v>
      </c>
      <c r="J98" s="809">
        <f t="shared" si="21"/>
        <v>76714.139670725999</v>
      </c>
      <c r="K98" s="824">
        <f t="shared" si="22"/>
        <v>368049.88948106801</v>
      </c>
    </row>
    <row r="99" spans="1:11" ht="18">
      <c r="A99" s="803"/>
      <c r="B99" s="816" t="s">
        <v>439</v>
      </c>
      <c r="C99" s="825">
        <v>76714139670726</v>
      </c>
      <c r="H99" s="813" t="s">
        <v>440</v>
      </c>
      <c r="I99" s="809">
        <f t="shared" si="20"/>
        <v>516042.52629235503</v>
      </c>
      <c r="J99" s="809">
        <f t="shared" si="21"/>
        <v>71278.497140560998</v>
      </c>
      <c r="K99" s="824">
        <f t="shared" si="22"/>
        <v>444764.02915179403</v>
      </c>
    </row>
    <row r="100" spans="1:11" ht="18">
      <c r="A100" s="803"/>
      <c r="B100" s="816" t="s">
        <v>440</v>
      </c>
      <c r="C100" s="825">
        <v>71278497140561</v>
      </c>
      <c r="H100" s="813" t="s">
        <v>441</v>
      </c>
      <c r="I100" s="809">
        <f t="shared" si="20"/>
        <v>599199.74558091105</v>
      </c>
      <c r="J100" s="809">
        <f t="shared" si="21"/>
        <v>83157.219288556007</v>
      </c>
      <c r="K100" s="824">
        <f t="shared" si="22"/>
        <v>516042.52629235503</v>
      </c>
    </row>
    <row r="101" spans="1:11" ht="18">
      <c r="A101" s="803"/>
      <c r="B101" s="816" t="s">
        <v>441</v>
      </c>
      <c r="C101" s="825">
        <v>83157219288556</v>
      </c>
      <c r="H101" s="813" t="s">
        <v>442</v>
      </c>
      <c r="I101" s="809">
        <f t="shared" si="20"/>
        <v>705367.27718702902</v>
      </c>
      <c r="J101" s="809">
        <f t="shared" si="21"/>
        <v>106167.53160611801</v>
      </c>
      <c r="K101" s="824">
        <f t="shared" si="22"/>
        <v>599199.74558091105</v>
      </c>
    </row>
    <row r="102" spans="1:11" ht="18">
      <c r="A102" s="803"/>
      <c r="B102" s="816" t="s">
        <v>442</v>
      </c>
      <c r="C102" s="825">
        <v>106167531606118</v>
      </c>
      <c r="H102" s="813" t="s">
        <v>443</v>
      </c>
      <c r="I102" s="809">
        <f t="shared" si="20"/>
        <v>782225.23862954497</v>
      </c>
      <c r="J102" s="809">
        <f t="shared" si="21"/>
        <v>76857.961442515996</v>
      </c>
      <c r="K102" s="824">
        <f t="shared" si="22"/>
        <v>705367.27718702902</v>
      </c>
    </row>
    <row r="103" spans="1:11" ht="18">
      <c r="A103" s="803"/>
      <c r="B103" s="816" t="s">
        <v>443</v>
      </c>
      <c r="C103" s="825">
        <v>76857961442516</v>
      </c>
      <c r="H103" s="813" t="s">
        <v>444</v>
      </c>
      <c r="I103" s="809">
        <f t="shared" si="20"/>
        <v>855388.51739367098</v>
      </c>
      <c r="J103" s="809">
        <f t="shared" si="21"/>
        <v>73163.278764125993</v>
      </c>
      <c r="K103" s="824">
        <f t="shared" si="22"/>
        <v>782225.23862954497</v>
      </c>
    </row>
    <row r="104" spans="1:11" ht="18">
      <c r="A104" s="803"/>
      <c r="B104" s="816" t="s">
        <v>444</v>
      </c>
      <c r="C104" s="825">
        <v>73163278764126</v>
      </c>
      <c r="H104" s="813" t="s">
        <v>445</v>
      </c>
      <c r="I104" s="809">
        <f t="shared" si="20"/>
        <v>966661.41483247594</v>
      </c>
      <c r="J104" s="809">
        <f t="shared" si="21"/>
        <v>111272.897438805</v>
      </c>
      <c r="K104" s="824">
        <f t="shared" si="22"/>
        <v>855388.51739367098</v>
      </c>
    </row>
    <row r="105" spans="1:11" ht="18">
      <c r="A105" s="803"/>
      <c r="B105" s="816" t="s">
        <v>445</v>
      </c>
      <c r="C105" s="825">
        <v>111272897438805</v>
      </c>
      <c r="H105" s="813" t="s">
        <v>446</v>
      </c>
      <c r="I105" s="809">
        <f t="shared" si="20"/>
        <v>1099822.5592639309</v>
      </c>
      <c r="J105" s="809">
        <f t="shared" si="21"/>
        <v>133161.144431455</v>
      </c>
      <c r="K105" s="824">
        <f t="shared" si="22"/>
        <v>966661.41483247594</v>
      </c>
    </row>
    <row r="106" spans="1:11" ht="18">
      <c r="B106" s="816" t="s">
        <v>446</v>
      </c>
      <c r="C106" s="825">
        <v>133161144431455</v>
      </c>
      <c r="H106" s="813" t="s">
        <v>447</v>
      </c>
      <c r="I106" s="809">
        <f>I105+J106</f>
        <v>1160110.5592639309</v>
      </c>
      <c r="J106" s="809">
        <v>60288</v>
      </c>
      <c r="K106" s="824">
        <v>0</v>
      </c>
    </row>
    <row r="107" spans="1:11" ht="18">
      <c r="B107" s="816" t="s">
        <v>447</v>
      </c>
      <c r="C107" s="825">
        <v>60288423076191</v>
      </c>
      <c r="H107" s="813" t="s">
        <v>448</v>
      </c>
      <c r="I107" s="809">
        <f t="shared" si="20"/>
        <v>1273781.5592639309</v>
      </c>
      <c r="J107" s="809">
        <v>113671</v>
      </c>
      <c r="K107" s="824">
        <f t="shared" si="22"/>
        <v>60288</v>
      </c>
    </row>
    <row r="108" spans="1:11" ht="18">
      <c r="B108" s="816" t="s">
        <v>448</v>
      </c>
      <c r="C108" s="825">
        <v>113671215161634</v>
      </c>
      <c r="H108" s="813" t="s">
        <v>449</v>
      </c>
      <c r="I108" s="809">
        <f t="shared" si="20"/>
        <v>1345372.5592639309</v>
      </c>
      <c r="J108" s="809">
        <v>71591</v>
      </c>
      <c r="K108" s="824">
        <f t="shared" si="22"/>
        <v>173959</v>
      </c>
    </row>
    <row r="109" spans="1:11" ht="18">
      <c r="B109" s="816" t="s">
        <v>449</v>
      </c>
      <c r="C109" s="825">
        <v>71591300402012</v>
      </c>
      <c r="H109" s="813" t="s">
        <v>469</v>
      </c>
      <c r="I109" s="809">
        <f t="shared" si="20"/>
        <v>1412534.5592639309</v>
      </c>
      <c r="J109" s="809">
        <v>67162</v>
      </c>
      <c r="K109" s="824">
        <f t="shared" si="22"/>
        <v>245550</v>
      </c>
    </row>
    <row r="110" spans="1:11" ht="18">
      <c r="B110" s="816" t="s">
        <v>469</v>
      </c>
      <c r="C110" s="825">
        <v>67161613077890</v>
      </c>
      <c r="H110" s="813" t="s">
        <v>704</v>
      </c>
      <c r="I110" s="809">
        <f t="shared" si="20"/>
        <v>1495179.5592639309</v>
      </c>
      <c r="J110" s="809">
        <v>82645</v>
      </c>
      <c r="K110" s="824">
        <f t="shared" si="22"/>
        <v>312712</v>
      </c>
    </row>
    <row r="111" spans="1:11" ht="17.25">
      <c r="B111" s="819" t="s">
        <v>704</v>
      </c>
      <c r="C111" s="825">
        <v>82644938752503</v>
      </c>
      <c r="H111" s="813" t="s">
        <v>728</v>
      </c>
      <c r="I111" s="809">
        <f t="shared" si="20"/>
        <v>1578502.5592639309</v>
      </c>
      <c r="J111" s="809">
        <v>83323</v>
      </c>
      <c r="K111" s="824">
        <f t="shared" si="22"/>
        <v>395357</v>
      </c>
    </row>
    <row r="112" spans="1:11" ht="18">
      <c r="B112" s="816" t="s">
        <v>728</v>
      </c>
      <c r="C112" s="825">
        <v>83322741918297</v>
      </c>
      <c r="H112" s="813" t="s">
        <v>786</v>
      </c>
      <c r="I112" s="809">
        <f t="shared" si="20"/>
        <v>1670208.5592639309</v>
      </c>
      <c r="J112" s="809">
        <v>91706</v>
      </c>
      <c r="K112" s="824">
        <f t="shared" si="22"/>
        <v>478680</v>
      </c>
    </row>
    <row r="113" spans="2:11" ht="18">
      <c r="B113" s="816" t="s">
        <v>786</v>
      </c>
      <c r="C113" s="825">
        <v>91705874219173</v>
      </c>
      <c r="H113" s="813" t="s">
        <v>823</v>
      </c>
      <c r="I113" s="809">
        <f t="shared" si="20"/>
        <v>1767027.5592639309</v>
      </c>
      <c r="J113" s="809">
        <v>96819</v>
      </c>
      <c r="K113" s="824">
        <f t="shared" si="22"/>
        <v>570386</v>
      </c>
    </row>
    <row r="114" spans="2:11" ht="18">
      <c r="B114" s="816" t="s">
        <v>823</v>
      </c>
      <c r="C114" s="825">
        <v>96819238045511</v>
      </c>
      <c r="H114" s="813" t="s">
        <v>848</v>
      </c>
      <c r="I114" s="809">
        <f t="shared" si="20"/>
        <v>1878153.5592639309</v>
      </c>
      <c r="J114" s="809">
        <v>111126</v>
      </c>
      <c r="K114" s="824">
        <f t="shared" si="22"/>
        <v>667205</v>
      </c>
    </row>
    <row r="115" spans="2:11" ht="18">
      <c r="B115" s="816" t="s">
        <v>848</v>
      </c>
      <c r="C115" s="825">
        <v>111125702115109</v>
      </c>
      <c r="H115" s="813" t="s">
        <v>882</v>
      </c>
      <c r="I115" s="809">
        <f t="shared" si="20"/>
        <v>1978103.5592639309</v>
      </c>
      <c r="J115" s="809">
        <v>99950</v>
      </c>
      <c r="K115" s="824">
        <f t="shared" si="22"/>
        <v>778331</v>
      </c>
    </row>
    <row r="116" spans="2:11" ht="18">
      <c r="B116" s="816" t="s">
        <v>882</v>
      </c>
      <c r="C116" s="825">
        <v>99950316557136</v>
      </c>
      <c r="H116" s="813" t="s">
        <v>925</v>
      </c>
      <c r="I116" s="809">
        <f t="shared" si="20"/>
        <v>2084618.5592639309</v>
      </c>
      <c r="J116" s="809">
        <v>106515</v>
      </c>
      <c r="K116" s="824">
        <f t="shared" si="22"/>
        <v>878281</v>
      </c>
    </row>
    <row r="117" spans="2:11" ht="18">
      <c r="B117" s="816" t="s">
        <v>925</v>
      </c>
      <c r="C117" s="825">
        <v>106514998542242</v>
      </c>
      <c r="H117" s="813" t="s">
        <v>975</v>
      </c>
      <c r="I117" s="809">
        <f t="shared" si="20"/>
        <v>2323582.5592639307</v>
      </c>
      <c r="J117" s="809">
        <v>238964</v>
      </c>
      <c r="K117" s="824">
        <f t="shared" si="22"/>
        <v>984796</v>
      </c>
    </row>
    <row r="118" spans="2:11" ht="18">
      <c r="B118" s="816" t="s">
        <v>975</v>
      </c>
      <c r="C118" s="825">
        <v>238963951978223</v>
      </c>
      <c r="H118" s="813" t="s">
        <v>1369</v>
      </c>
      <c r="I118" s="809">
        <f t="shared" si="20"/>
        <v>2372083.5592639307</v>
      </c>
      <c r="J118" s="809">
        <v>48501</v>
      </c>
      <c r="K118" s="824">
        <f t="shared" si="22"/>
        <v>1223760</v>
      </c>
    </row>
    <row r="119" spans="2:11" ht="18">
      <c r="B119" s="816" t="s">
        <v>1369</v>
      </c>
      <c r="C119" s="825">
        <v>48501322864313</v>
      </c>
      <c r="H119" s="819" t="s">
        <v>1370</v>
      </c>
      <c r="I119" s="817">
        <f t="shared" si="20"/>
        <v>2481852.5592639307</v>
      </c>
      <c r="J119" s="817">
        <v>109769</v>
      </c>
      <c r="K119" s="825">
        <f t="shared" si="22"/>
        <v>1272261</v>
      </c>
    </row>
    <row r="120" spans="2:11" ht="18">
      <c r="B120" s="816" t="s">
        <v>1370</v>
      </c>
      <c r="C120" s="825">
        <v>109768879537718</v>
      </c>
    </row>
  </sheetData>
  <mergeCells count="3">
    <mergeCell ref="H2:L2"/>
    <mergeCell ref="H34:L34"/>
    <mergeCell ref="H63:L63"/>
  </mergeCells>
  <pageMargins left="0.7" right="0.7" top="0.75" bottom="0.75" header="0.3" footer="0.3"/>
  <pageSetup orientation="portrait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2:E23"/>
  <sheetViews>
    <sheetView rightToLeft="1" zoomScaleNormal="100" workbookViewId="0">
      <selection activeCell="E5" sqref="E5"/>
    </sheetView>
  </sheetViews>
  <sheetFormatPr defaultColWidth="9.125" defaultRowHeight="15"/>
  <cols>
    <col min="1" max="1" width="13" style="565" customWidth="1"/>
    <col min="2" max="2" width="36.875" style="565" customWidth="1"/>
    <col min="3" max="3" width="13.125" style="565" customWidth="1"/>
    <col min="4" max="4" width="12.25" style="565" customWidth="1"/>
    <col min="5" max="5" width="16.375" style="565" customWidth="1"/>
    <col min="6" max="6" width="17.875" style="565" customWidth="1"/>
    <col min="7" max="16384" width="9.125" style="565"/>
  </cols>
  <sheetData>
    <row r="2" spans="1:5" ht="18.75">
      <c r="A2" s="826"/>
      <c r="B2" s="827"/>
      <c r="C2" s="828" t="s">
        <v>1373</v>
      </c>
      <c r="D2" s="828" t="s">
        <v>1374</v>
      </c>
      <c r="E2" s="828" t="s">
        <v>470</v>
      </c>
    </row>
    <row r="3" spans="1:5" ht="16.5">
      <c r="A3" s="989" t="s">
        <v>50</v>
      </c>
      <c r="B3" s="829" t="s">
        <v>471</v>
      </c>
      <c r="C3" s="830">
        <f>SUM(C4:C5)</f>
        <v>20934</v>
      </c>
      <c r="D3" s="830">
        <f>SUM(D4:D5)</f>
        <v>66915</v>
      </c>
      <c r="E3" s="831">
        <f>(D3/C3)-1</f>
        <v>2.196474634565778</v>
      </c>
    </row>
    <row r="4" spans="1:5" ht="17.25">
      <c r="A4" s="989"/>
      <c r="B4" s="832" t="s">
        <v>472</v>
      </c>
      <c r="C4" s="833">
        <v>12553</v>
      </c>
      <c r="D4" s="833">
        <v>52838</v>
      </c>
      <c r="E4" s="463">
        <f t="shared" ref="E4:E23" si="0">(D4/C4)-1</f>
        <v>3.2091930215884652</v>
      </c>
    </row>
    <row r="5" spans="1:5" ht="17.25">
      <c r="A5" s="989"/>
      <c r="B5" s="832" t="s">
        <v>473</v>
      </c>
      <c r="C5" s="833">
        <v>8381</v>
      </c>
      <c r="D5" s="833">
        <v>14077</v>
      </c>
      <c r="E5" s="463">
        <f t="shared" si="0"/>
        <v>0.67963250208805626</v>
      </c>
    </row>
    <row r="6" spans="1:5" ht="17.25">
      <c r="A6" s="989"/>
      <c r="B6" s="832" t="s">
        <v>474</v>
      </c>
      <c r="C6" s="833">
        <v>10620</v>
      </c>
      <c r="D6" s="833">
        <v>50631</v>
      </c>
      <c r="E6" s="463">
        <f t="shared" si="0"/>
        <v>3.7675141242937853</v>
      </c>
    </row>
    <row r="7" spans="1:5" ht="17.25">
      <c r="A7" s="989"/>
      <c r="B7" s="832" t="s">
        <v>475</v>
      </c>
      <c r="C7" s="833">
        <v>10314</v>
      </c>
      <c r="D7" s="833">
        <v>16283</v>
      </c>
      <c r="E7" s="463">
        <f t="shared" si="0"/>
        <v>0.57872794260228821</v>
      </c>
    </row>
    <row r="8" spans="1:5" ht="16.5">
      <c r="A8" s="989"/>
      <c r="B8" s="829" t="s">
        <v>476</v>
      </c>
      <c r="C8" s="830">
        <v>9792</v>
      </c>
      <c r="D8" s="830">
        <v>23870</v>
      </c>
      <c r="E8" s="831">
        <f t="shared" si="0"/>
        <v>1.4377042483660132</v>
      </c>
    </row>
    <row r="9" spans="1:5" ht="17.25">
      <c r="A9" s="989"/>
      <c r="B9" s="832" t="s">
        <v>477</v>
      </c>
      <c r="C9" s="833">
        <v>4840</v>
      </c>
      <c r="D9" s="833">
        <v>16084</v>
      </c>
      <c r="E9" s="463">
        <f t="shared" si="0"/>
        <v>2.3231404958677686</v>
      </c>
    </row>
    <row r="10" spans="1:5" ht="17.25">
      <c r="A10" s="989"/>
      <c r="B10" s="832" t="s">
        <v>478</v>
      </c>
      <c r="C10" s="833">
        <v>4952</v>
      </c>
      <c r="D10" s="833">
        <v>7786</v>
      </c>
      <c r="E10" s="463">
        <f t="shared" si="0"/>
        <v>0.57229402261712448</v>
      </c>
    </row>
    <row r="11" spans="1:5" ht="17.25">
      <c r="A11" s="989"/>
      <c r="B11" s="832" t="s">
        <v>479</v>
      </c>
      <c r="C11" s="833">
        <v>3216</v>
      </c>
      <c r="D11" s="833">
        <v>14961</v>
      </c>
      <c r="E11" s="463">
        <f t="shared" si="0"/>
        <v>3.65205223880597</v>
      </c>
    </row>
    <row r="12" spans="1:5" ht="17.25">
      <c r="A12" s="990"/>
      <c r="B12" s="834" t="s">
        <v>480</v>
      </c>
      <c r="C12" s="833">
        <v>6575</v>
      </c>
      <c r="D12" s="833">
        <v>8909</v>
      </c>
      <c r="E12" s="464">
        <f t="shared" si="0"/>
        <v>0.35498098859315586</v>
      </c>
    </row>
    <row r="13" spans="1:5" ht="18.75">
      <c r="A13" s="835"/>
      <c r="B13" s="836"/>
      <c r="C13" s="828" t="s">
        <v>1373</v>
      </c>
      <c r="D13" s="828" t="s">
        <v>1374</v>
      </c>
      <c r="E13" s="828" t="s">
        <v>470</v>
      </c>
    </row>
    <row r="14" spans="1:5" ht="16.5">
      <c r="A14" s="991" t="s">
        <v>372</v>
      </c>
      <c r="B14" s="837" t="s">
        <v>481</v>
      </c>
      <c r="C14" s="830">
        <v>27568</v>
      </c>
      <c r="D14" s="830">
        <v>42854</v>
      </c>
      <c r="E14" s="831">
        <f t="shared" si="0"/>
        <v>0.55448345908299479</v>
      </c>
    </row>
    <row r="15" spans="1:5" ht="17.25">
      <c r="A15" s="991"/>
      <c r="B15" s="838" t="s">
        <v>482</v>
      </c>
      <c r="C15" s="833">
        <v>22190</v>
      </c>
      <c r="D15" s="833">
        <v>33328</v>
      </c>
      <c r="E15" s="463">
        <f t="shared" si="0"/>
        <v>0.50193780982424507</v>
      </c>
    </row>
    <row r="16" spans="1:5" ht="17.25">
      <c r="A16" s="991"/>
      <c r="B16" s="838" t="s">
        <v>483</v>
      </c>
      <c r="C16" s="833">
        <v>5378</v>
      </c>
      <c r="D16" s="833">
        <v>9526</v>
      </c>
      <c r="E16" s="463">
        <f t="shared" si="0"/>
        <v>0.77129044254369661</v>
      </c>
    </row>
    <row r="17" spans="1:5" ht="17.25">
      <c r="A17" s="991"/>
      <c r="B17" s="838" t="s">
        <v>484</v>
      </c>
      <c r="C17" s="833">
        <v>21747</v>
      </c>
      <c r="D17" s="833">
        <v>32833</v>
      </c>
      <c r="E17" s="463">
        <f t="shared" si="0"/>
        <v>0.50977146273049145</v>
      </c>
    </row>
    <row r="18" spans="1:5" ht="17.25">
      <c r="A18" s="991"/>
      <c r="B18" s="838" t="s">
        <v>485</v>
      </c>
      <c r="C18" s="833">
        <v>5821</v>
      </c>
      <c r="D18" s="833">
        <v>10021</v>
      </c>
      <c r="E18" s="463">
        <f t="shared" si="0"/>
        <v>0.72152551108057028</v>
      </c>
    </row>
    <row r="19" spans="1:5" ht="16.5">
      <c r="A19" s="991"/>
      <c r="B19" s="837" t="s">
        <v>486</v>
      </c>
      <c r="C19" s="830">
        <v>2611</v>
      </c>
      <c r="D19" s="830">
        <v>5908</v>
      </c>
      <c r="E19" s="831">
        <f t="shared" si="0"/>
        <v>1.2627345844504023</v>
      </c>
    </row>
    <row r="20" spans="1:5" ht="17.25">
      <c r="A20" s="991"/>
      <c r="B20" s="838" t="s">
        <v>487</v>
      </c>
      <c r="C20" s="833">
        <v>664</v>
      </c>
      <c r="D20" s="833">
        <v>2489</v>
      </c>
      <c r="E20" s="463">
        <f t="shared" si="0"/>
        <v>2.7484939759036147</v>
      </c>
    </row>
    <row r="21" spans="1:5" ht="17.25">
      <c r="A21" s="991"/>
      <c r="B21" s="838" t="s">
        <v>488</v>
      </c>
      <c r="C21" s="833">
        <v>1947</v>
      </c>
      <c r="D21" s="833">
        <v>3419</v>
      </c>
      <c r="E21" s="463">
        <f t="shared" si="0"/>
        <v>0.75603492552645091</v>
      </c>
    </row>
    <row r="22" spans="1:5" ht="17.25">
      <c r="A22" s="991"/>
      <c r="B22" s="838" t="s">
        <v>489</v>
      </c>
      <c r="C22" s="833">
        <v>562</v>
      </c>
      <c r="D22" s="833">
        <v>2384</v>
      </c>
      <c r="E22" s="463">
        <f t="shared" si="0"/>
        <v>3.2419928825622772</v>
      </c>
    </row>
    <row r="23" spans="1:5" ht="18" thickBot="1">
      <c r="A23" s="992"/>
      <c r="B23" s="839" t="s">
        <v>490</v>
      </c>
      <c r="C23" s="840">
        <v>2049</v>
      </c>
      <c r="D23" s="840">
        <v>3524</v>
      </c>
      <c r="E23" s="464">
        <f t="shared" si="0"/>
        <v>0.7198633479746217</v>
      </c>
    </row>
  </sheetData>
  <mergeCells count="2">
    <mergeCell ref="A3:A12"/>
    <mergeCell ref="A14:A23"/>
  </mergeCells>
  <pageMargins left="0.7" right="0.7" top="0.75" bottom="0.75" header="0.3" footer="0.3"/>
  <pageSetup paperSize="9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J26"/>
  <sheetViews>
    <sheetView rightToLeft="1" topLeftCell="B1" zoomScaleNormal="100" workbookViewId="0">
      <selection activeCell="F6" sqref="F6"/>
    </sheetView>
  </sheetViews>
  <sheetFormatPr defaultColWidth="9.125" defaultRowHeight="15"/>
  <cols>
    <col min="1" max="1" width="14" style="565" bestFit="1" customWidth="1"/>
    <col min="2" max="2" width="11.125" style="565" bestFit="1" customWidth="1"/>
    <col min="3" max="3" width="20.625" style="565" bestFit="1" customWidth="1"/>
    <col min="4" max="4" width="20.125" style="565" bestFit="1" customWidth="1"/>
    <col min="5" max="6" width="9.125" style="565"/>
    <col min="7" max="7" width="21.25" style="565" customWidth="1"/>
    <col min="8" max="8" width="20.125" style="565" bestFit="1" customWidth="1"/>
    <col min="9" max="16384" width="9.125" style="565"/>
  </cols>
  <sheetData>
    <row r="1" spans="3:8" ht="18">
      <c r="C1" s="993" t="s">
        <v>365</v>
      </c>
      <c r="D1" s="993"/>
      <c r="E1" s="841"/>
      <c r="F1" s="841"/>
      <c r="G1" s="993" t="s">
        <v>366</v>
      </c>
      <c r="H1" s="993"/>
    </row>
    <row r="2" spans="3:8" ht="17.25">
      <c r="C2" s="803" t="s">
        <v>362</v>
      </c>
      <c r="D2" s="818">
        <v>9172544288</v>
      </c>
      <c r="E2" s="842"/>
      <c r="F2" s="842"/>
      <c r="G2" s="803" t="s">
        <v>362</v>
      </c>
      <c r="H2" s="818">
        <v>286070480</v>
      </c>
    </row>
    <row r="3" spans="3:8" ht="17.25">
      <c r="C3" s="803" t="s">
        <v>1368</v>
      </c>
      <c r="D3" s="818">
        <v>2430000</v>
      </c>
      <c r="E3" s="842"/>
      <c r="F3" s="842"/>
      <c r="G3" s="803" t="s">
        <v>1368</v>
      </c>
      <c r="H3" s="818">
        <v>3570000</v>
      </c>
    </row>
    <row r="4" spans="3:8" ht="17.25">
      <c r="C4" s="803" t="s">
        <v>61</v>
      </c>
      <c r="D4" s="818">
        <v>9898232694756.5</v>
      </c>
      <c r="E4" s="842"/>
      <c r="F4" s="842"/>
      <c r="G4" s="803" t="s">
        <v>61</v>
      </c>
      <c r="H4" s="818">
        <v>114594799317.5</v>
      </c>
    </row>
    <row r="5" spans="3:8" ht="17.25">
      <c r="C5" s="803" t="s">
        <v>76</v>
      </c>
      <c r="D5" s="818">
        <v>18611287020615</v>
      </c>
      <c r="E5" s="842"/>
      <c r="F5" s="842"/>
      <c r="G5" s="803" t="s">
        <v>76</v>
      </c>
      <c r="H5" s="818">
        <v>1131210867938</v>
      </c>
    </row>
    <row r="6" spans="3:8" ht="17.25">
      <c r="C6" s="803" t="s">
        <v>62</v>
      </c>
      <c r="D6" s="818">
        <v>4974590855111.5</v>
      </c>
      <c r="E6" s="842"/>
      <c r="F6" s="842"/>
      <c r="G6" s="803" t="s">
        <v>62</v>
      </c>
      <c r="H6" s="818">
        <v>47954310936.5</v>
      </c>
    </row>
    <row r="7" spans="3:8" ht="17.25">
      <c r="C7" s="803" t="s">
        <v>1068</v>
      </c>
      <c r="D7" s="818">
        <v>135596620.5</v>
      </c>
      <c r="E7" s="842"/>
      <c r="F7" s="842"/>
      <c r="G7" s="803" t="s">
        <v>1068</v>
      </c>
      <c r="H7" s="818">
        <v>186715060.5</v>
      </c>
    </row>
    <row r="8" spans="3:8" ht="17.25">
      <c r="C8" s="803" t="s">
        <v>79</v>
      </c>
      <c r="D8" s="818">
        <v>39135384562.5</v>
      </c>
      <c r="E8" s="842"/>
      <c r="F8" s="842"/>
      <c r="G8" s="803" t="s">
        <v>79</v>
      </c>
      <c r="H8" s="818">
        <v>65708603548.5</v>
      </c>
    </row>
    <row r="9" spans="3:8" ht="17.25">
      <c r="C9" s="803" t="s">
        <v>65</v>
      </c>
      <c r="D9" s="818">
        <v>275274460785</v>
      </c>
      <c r="E9" s="842"/>
      <c r="F9" s="842"/>
      <c r="G9" s="803" t="s">
        <v>65</v>
      </c>
      <c r="H9" s="818">
        <v>127938411043</v>
      </c>
    </row>
    <row r="10" spans="3:8" ht="17.25">
      <c r="C10" s="803" t="s">
        <v>78</v>
      </c>
      <c r="D10" s="818">
        <v>43477456940</v>
      </c>
      <c r="E10" s="842"/>
      <c r="F10" s="842"/>
      <c r="G10" s="803" t="s">
        <v>78</v>
      </c>
      <c r="H10" s="818">
        <v>73406391386</v>
      </c>
    </row>
    <row r="11" spans="3:8" ht="17.25">
      <c r="C11" s="803" t="s">
        <v>80</v>
      </c>
      <c r="D11" s="818">
        <v>521492168924.5</v>
      </c>
      <c r="E11" s="842"/>
      <c r="F11" s="842"/>
      <c r="G11" s="803" t="s">
        <v>80</v>
      </c>
      <c r="H11" s="818">
        <v>2674097742978.5</v>
      </c>
    </row>
    <row r="12" spans="3:8" ht="17.25">
      <c r="C12" s="803" t="s">
        <v>66</v>
      </c>
      <c r="D12" s="818">
        <v>33397663252966.5</v>
      </c>
      <c r="E12" s="842"/>
      <c r="F12" s="842"/>
      <c r="G12" s="803" t="s">
        <v>66</v>
      </c>
      <c r="H12" s="818">
        <v>13939962154984.5</v>
      </c>
    </row>
    <row r="13" spans="3:8" ht="17.25">
      <c r="C13" s="803" t="s">
        <v>77</v>
      </c>
      <c r="D13" s="818">
        <v>2175471248424</v>
      </c>
      <c r="E13" s="842"/>
      <c r="F13" s="842"/>
      <c r="G13" s="803" t="s">
        <v>77</v>
      </c>
      <c r="H13" s="818">
        <v>4632841407106</v>
      </c>
    </row>
    <row r="14" spans="3:8" ht="17.25">
      <c r="C14" s="803" t="s">
        <v>849</v>
      </c>
      <c r="D14" s="818">
        <v>12046360000</v>
      </c>
      <c r="E14" s="842"/>
      <c r="F14" s="842"/>
      <c r="G14" s="803" t="s">
        <v>849</v>
      </c>
      <c r="H14" s="818">
        <v>2942200000</v>
      </c>
    </row>
    <row r="15" spans="3:8" ht="17.25">
      <c r="C15" s="803" t="s">
        <v>787</v>
      </c>
      <c r="D15" s="818">
        <v>10577420708196.5</v>
      </c>
      <c r="E15" s="842"/>
      <c r="F15" s="842"/>
      <c r="G15" s="803" t="s">
        <v>787</v>
      </c>
      <c r="H15" s="818">
        <v>617180905970.5</v>
      </c>
    </row>
    <row r="16" spans="3:8">
      <c r="C16" s="803" t="s">
        <v>67</v>
      </c>
      <c r="D16" s="818">
        <v>4279864008004</v>
      </c>
      <c r="G16" s="803" t="s">
        <v>67</v>
      </c>
      <c r="H16" s="818">
        <v>1525299196774</v>
      </c>
    </row>
    <row r="17" spans="1:10">
      <c r="C17" s="843" t="s">
        <v>116</v>
      </c>
      <c r="D17" s="844">
        <v>84815266190194.5</v>
      </c>
      <c r="G17" s="843" t="s">
        <v>116</v>
      </c>
      <c r="H17" s="844">
        <v>24953613347523.5</v>
      </c>
    </row>
    <row r="19" spans="1:10" ht="15.75">
      <c r="C19" s="845"/>
      <c r="G19" s="845"/>
    </row>
    <row r="20" spans="1:10" ht="18">
      <c r="B20" s="842"/>
      <c r="C20" s="846" t="s">
        <v>492</v>
      </c>
      <c r="D20" s="846"/>
      <c r="E20" s="994"/>
      <c r="F20" s="994"/>
      <c r="G20" s="846" t="s">
        <v>491</v>
      </c>
      <c r="H20" s="842"/>
      <c r="I20" s="842"/>
    </row>
    <row r="21" spans="1:10" ht="17.25">
      <c r="A21" s="847"/>
      <c r="B21" s="842" t="s">
        <v>369</v>
      </c>
      <c r="C21" s="848">
        <f>H13+H8+H9+H10+H11+H14+H12</f>
        <v>21516896911046.5</v>
      </c>
      <c r="D21" s="849">
        <f t="shared" ref="D21:D25" si="0">C21/(C21+G21)</f>
        <v>0.37109962277471653</v>
      </c>
      <c r="E21" s="850">
        <f>C21/$C$25</f>
        <v>0.86227579995671955</v>
      </c>
      <c r="F21" s="851"/>
      <c r="G21" s="852">
        <f>D13+D8+D9+D10+D11+D12+D14</f>
        <v>36464560332602.5</v>
      </c>
      <c r="H21" s="849">
        <f t="shared" ref="H21:H25" si="1">1-D21</f>
        <v>0.62890037722528347</v>
      </c>
      <c r="I21" s="850">
        <f>G21/$G$25</f>
        <v>0.42992920933399337</v>
      </c>
      <c r="J21" s="853"/>
    </row>
    <row r="22" spans="1:10" ht="17.25">
      <c r="A22" s="847"/>
      <c r="B22" s="842" t="s">
        <v>368</v>
      </c>
      <c r="C22" s="848">
        <f>H16</f>
        <v>1525299196774</v>
      </c>
      <c r="D22" s="849">
        <f t="shared" si="0"/>
        <v>0.26274871919511006</v>
      </c>
      <c r="E22" s="850">
        <f>C22/$C$25</f>
        <v>6.1125383948668781E-2</v>
      </c>
      <c r="F22" s="851"/>
      <c r="G22" s="852">
        <f>D16</f>
        <v>4279864008004</v>
      </c>
      <c r="H22" s="849">
        <f t="shared" si="1"/>
        <v>0.73725128080488989</v>
      </c>
      <c r="I22" s="850">
        <f>G22/$G$25</f>
        <v>5.0461010148887507E-2</v>
      </c>
      <c r="J22" s="853"/>
    </row>
    <row r="23" spans="1:10" ht="17.25">
      <c r="A23" s="598"/>
      <c r="B23" s="842" t="s">
        <v>364</v>
      </c>
      <c r="C23" s="848">
        <f>H4+H5+H6+H15+H7</f>
        <v>1911127599223</v>
      </c>
      <c r="D23" s="849">
        <f t="shared" si="0"/>
        <v>4.1570838167823372E-2</v>
      </c>
      <c r="E23" s="850">
        <f>C23/$C$25</f>
        <v>7.6587208938727433E-2</v>
      </c>
      <c r="F23" s="851"/>
      <c r="G23" s="852">
        <f>D4+D5+D6+D15+D7</f>
        <v>44061666875300</v>
      </c>
      <c r="H23" s="849">
        <f t="shared" si="1"/>
        <v>0.95842916183217663</v>
      </c>
      <c r="I23" s="850">
        <f>G23/$G$25</f>
        <v>0.51950160454007954</v>
      </c>
      <c r="J23" s="853"/>
    </row>
    <row r="24" spans="1:10" ht="17.25">
      <c r="A24" s="847"/>
      <c r="B24" s="842" t="s">
        <v>363</v>
      </c>
      <c r="C24" s="848">
        <f>H2+H3</f>
        <v>289640480</v>
      </c>
      <c r="D24" s="849">
        <f t="shared" si="0"/>
        <v>3.0602458430667317E-2</v>
      </c>
      <c r="E24" s="850">
        <f>C24/$C$25</f>
        <v>1.160715588424973E-5</v>
      </c>
      <c r="F24" s="851"/>
      <c r="G24" s="852">
        <f>D2+D3</f>
        <v>9174974288</v>
      </c>
      <c r="H24" s="849">
        <f t="shared" si="1"/>
        <v>0.96939754156933267</v>
      </c>
      <c r="I24" s="850">
        <f>G24/$G$25</f>
        <v>1.0817597703962308E-4</v>
      </c>
      <c r="J24" s="853"/>
    </row>
    <row r="25" spans="1:10" ht="17.25">
      <c r="A25" s="854"/>
      <c r="C25" s="855">
        <f>SUM(C21:C24)</f>
        <v>24953613347523.5</v>
      </c>
      <c r="D25" s="849">
        <f t="shared" si="0"/>
        <v>0.22732866958844303</v>
      </c>
      <c r="E25" s="850">
        <f>C25/$C$25</f>
        <v>1</v>
      </c>
      <c r="F25" s="851"/>
      <c r="G25" s="855">
        <f>SUM(G21:G24)</f>
        <v>84815266190194.5</v>
      </c>
      <c r="H25" s="849">
        <f t="shared" si="1"/>
        <v>0.772671330411557</v>
      </c>
      <c r="I25" s="850">
        <f>G25/$G$25</f>
        <v>1</v>
      </c>
      <c r="J25" s="853"/>
    </row>
    <row r="26" spans="1:10">
      <c r="A26" s="856"/>
      <c r="J26" s="853"/>
    </row>
  </sheetData>
  <mergeCells count="3">
    <mergeCell ref="C1:D1"/>
    <mergeCell ref="G1:H1"/>
    <mergeCell ref="E20:F20"/>
  </mergeCells>
  <pageMargins left="0.7" right="0.7" top="0.75" bottom="0.75" header="0.3" footer="0.3"/>
  <pageSetup paperSize="9" orientation="portrait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P18"/>
  <sheetViews>
    <sheetView showGridLines="0" rightToLeft="1" zoomScale="90" zoomScaleNormal="90" workbookViewId="0">
      <selection activeCell="A11" sqref="A11"/>
    </sheetView>
  </sheetViews>
  <sheetFormatPr defaultColWidth="9.125" defaultRowHeight="15"/>
  <cols>
    <col min="1" max="1" width="16.625" style="565" customWidth="1"/>
    <col min="2" max="2" width="15.75" style="565" customWidth="1"/>
    <col min="3" max="3" width="14.875" style="565" customWidth="1"/>
    <col min="4" max="4" width="13.25" style="565" customWidth="1"/>
    <col min="5" max="5" width="11.125" style="565" customWidth="1"/>
    <col min="6" max="6" width="12.875" style="565" customWidth="1"/>
    <col min="7" max="7" width="14.125" style="565" customWidth="1"/>
    <col min="8" max="8" width="12.625" style="565" customWidth="1"/>
    <col min="9" max="9" width="15.75" style="565" bestFit="1" customWidth="1"/>
    <col min="10" max="10" width="13" style="565" customWidth="1"/>
    <col min="11" max="11" width="12" style="565" customWidth="1"/>
    <col min="12" max="12" width="13.375" style="565" customWidth="1"/>
    <col min="13" max="13" width="11.875" style="565" customWidth="1"/>
    <col min="14" max="17" width="10.25" style="565" customWidth="1"/>
    <col min="18" max="21" width="9.125" style="565"/>
    <col min="22" max="22" width="8.625" style="565" customWidth="1"/>
    <col min="23" max="16384" width="9.125" style="565"/>
  </cols>
  <sheetData>
    <row r="1" spans="1:16" ht="17.25" customHeight="1"/>
    <row r="2" spans="1:16" ht="29.25" customHeight="1">
      <c r="A2" s="587"/>
      <c r="B2" s="999" t="s">
        <v>960</v>
      </c>
      <c r="C2" s="999"/>
      <c r="D2" s="1000" t="s">
        <v>959</v>
      </c>
      <c r="E2" s="1000"/>
      <c r="F2" s="1000"/>
      <c r="G2" s="1000"/>
      <c r="H2" s="1000" t="s">
        <v>958</v>
      </c>
      <c r="I2" s="1000"/>
      <c r="J2" s="1000" t="s">
        <v>957</v>
      </c>
      <c r="K2" s="1000"/>
      <c r="L2" s="1000" t="s">
        <v>956</v>
      </c>
      <c r="M2" s="1001"/>
    </row>
    <row r="3" spans="1:16" ht="13.5" customHeight="1">
      <c r="A3" s="586"/>
      <c r="B3" s="585"/>
      <c r="C3" s="585"/>
      <c r="D3" s="1002" t="s">
        <v>366</v>
      </c>
      <c r="E3" s="1003"/>
      <c r="F3" s="1002" t="s">
        <v>365</v>
      </c>
      <c r="G3" s="1003"/>
      <c r="H3" s="1002"/>
      <c r="I3" s="1003"/>
      <c r="J3" s="1002"/>
      <c r="K3" s="1003"/>
      <c r="L3" s="1004"/>
      <c r="M3" s="1003"/>
    </row>
    <row r="4" spans="1:16" ht="24" customHeight="1">
      <c r="A4" s="575" t="s">
        <v>953</v>
      </c>
      <c r="B4" s="574" t="s">
        <v>1406</v>
      </c>
      <c r="C4" s="574" t="s">
        <v>1104</v>
      </c>
      <c r="D4" s="574" t="s">
        <v>1406</v>
      </c>
      <c r="E4" s="574" t="s">
        <v>1104</v>
      </c>
      <c r="F4" s="574" t="s">
        <v>1406</v>
      </c>
      <c r="G4" s="574" t="s">
        <v>1104</v>
      </c>
      <c r="H4" s="574" t="s">
        <v>1406</v>
      </c>
      <c r="I4" s="574" t="s">
        <v>1104</v>
      </c>
      <c r="J4" s="574" t="s">
        <v>1406</v>
      </c>
      <c r="K4" s="574" t="s">
        <v>1104</v>
      </c>
      <c r="L4" s="574" t="s">
        <v>1406</v>
      </c>
      <c r="M4" s="574" t="s">
        <v>1104</v>
      </c>
    </row>
    <row r="5" spans="1:16" ht="17.25">
      <c r="A5" s="584" t="s">
        <v>951</v>
      </c>
      <c r="B5" s="583">
        <v>1465562</v>
      </c>
      <c r="C5" s="583">
        <v>1435040</v>
      </c>
      <c r="D5" s="583">
        <f>0.94*B5</f>
        <v>1377628.28</v>
      </c>
      <c r="E5" s="583">
        <f>0.94*C5</f>
        <v>1348937.5999999999</v>
      </c>
      <c r="F5" s="583">
        <f>B5-D5</f>
        <v>87933.719999999972</v>
      </c>
      <c r="G5" s="583">
        <f>C5-E5</f>
        <v>86102.40000000014</v>
      </c>
      <c r="H5" s="583">
        <v>65806</v>
      </c>
      <c r="I5" s="583">
        <v>64019</v>
      </c>
      <c r="J5" s="583">
        <v>26790</v>
      </c>
      <c r="K5" s="583">
        <v>27654</v>
      </c>
      <c r="L5" s="583">
        <v>72795</v>
      </c>
      <c r="M5" s="583">
        <v>72365</v>
      </c>
    </row>
    <row r="6" spans="1:16" ht="17.25">
      <c r="A6" s="582" t="s">
        <v>950</v>
      </c>
      <c r="B6" s="568">
        <v>8920</v>
      </c>
      <c r="C6" s="568">
        <v>9386</v>
      </c>
      <c r="D6" s="568">
        <f>0.64*B6</f>
        <v>5708.8</v>
      </c>
      <c r="E6" s="568">
        <f>0.66*C6</f>
        <v>6194.76</v>
      </c>
      <c r="F6" s="568">
        <f t="shared" ref="F6:G7" si="0">B6-D6</f>
        <v>3211.2</v>
      </c>
      <c r="G6" s="568">
        <f t="shared" si="0"/>
        <v>3191.24</v>
      </c>
      <c r="H6" s="568">
        <v>2138</v>
      </c>
      <c r="I6" s="568">
        <v>2138</v>
      </c>
      <c r="J6" s="568">
        <v>1461</v>
      </c>
      <c r="K6" s="568">
        <v>1435</v>
      </c>
      <c r="L6" s="568">
        <v>2731</v>
      </c>
      <c r="M6" s="568">
        <v>2749</v>
      </c>
    </row>
    <row r="7" spans="1:16" ht="17.25">
      <c r="A7" s="582" t="s">
        <v>955</v>
      </c>
      <c r="B7" s="568">
        <v>8114</v>
      </c>
      <c r="C7" s="568">
        <v>8338</v>
      </c>
      <c r="D7" s="568">
        <f>0.38*B7</f>
        <v>3083.32</v>
      </c>
      <c r="E7" s="568">
        <f>0.39*C7</f>
        <v>3251.82</v>
      </c>
      <c r="F7" s="568">
        <f t="shared" si="0"/>
        <v>5030.68</v>
      </c>
      <c r="G7" s="568">
        <f t="shared" si="0"/>
        <v>5086.18</v>
      </c>
      <c r="H7" s="568">
        <v>9149</v>
      </c>
      <c r="I7" s="568">
        <v>8945</v>
      </c>
      <c r="J7" s="568">
        <v>8448</v>
      </c>
      <c r="K7" s="568">
        <v>8312</v>
      </c>
      <c r="L7" s="568">
        <v>7517</v>
      </c>
      <c r="M7" s="568">
        <v>7632</v>
      </c>
      <c r="P7" s="581"/>
    </row>
    <row r="8" spans="1:16" ht="17.25">
      <c r="A8" s="582" t="s">
        <v>949</v>
      </c>
      <c r="B8" s="568">
        <v>22632</v>
      </c>
      <c r="C8" s="568">
        <v>17432</v>
      </c>
      <c r="D8" s="568">
        <v>0</v>
      </c>
      <c r="E8" s="568">
        <v>0</v>
      </c>
      <c r="F8" s="568">
        <f>B8</f>
        <v>22632</v>
      </c>
      <c r="G8" s="568">
        <f>C8</f>
        <v>17432</v>
      </c>
      <c r="H8" s="568">
        <v>19928</v>
      </c>
      <c r="I8" s="568">
        <v>17006</v>
      </c>
      <c r="J8" s="568">
        <v>13059</v>
      </c>
      <c r="K8" s="568">
        <v>11838</v>
      </c>
      <c r="L8" s="568">
        <v>21335</v>
      </c>
      <c r="M8" s="568">
        <v>21025</v>
      </c>
      <c r="P8" s="581"/>
    </row>
    <row r="9" spans="1:16" ht="17.25" customHeight="1">
      <c r="A9" s="1016" t="s">
        <v>948</v>
      </c>
      <c r="B9" s="1014">
        <f>SUM(B5:B8)</f>
        <v>1505228</v>
      </c>
      <c r="C9" s="1014">
        <f>SUM(C5:C8)</f>
        <v>1470196</v>
      </c>
      <c r="D9" s="1014">
        <f>0.93*B9</f>
        <v>1399862.04</v>
      </c>
      <c r="E9" s="1014">
        <f>0.93*C9</f>
        <v>1367282.28</v>
      </c>
      <c r="F9" s="1014">
        <f>SUM(F5:F8)</f>
        <v>118807.59999999998</v>
      </c>
      <c r="G9" s="1014">
        <f>SUM(G5:G8)</f>
        <v>111811.82000000015</v>
      </c>
      <c r="H9" s="1014">
        <f>SUM(H5:H8)</f>
        <v>97021</v>
      </c>
      <c r="I9" s="1014">
        <f>SUM(I5:I8)</f>
        <v>92108</v>
      </c>
      <c r="J9" s="1014">
        <v>36699</v>
      </c>
      <c r="K9" s="1014">
        <v>37402</v>
      </c>
      <c r="L9" s="1014">
        <v>104378</v>
      </c>
      <c r="M9" s="1014">
        <v>82746</v>
      </c>
    </row>
    <row r="10" spans="1:16" ht="17.25">
      <c r="A10" s="998"/>
      <c r="B10" s="998"/>
      <c r="C10" s="998"/>
      <c r="D10" s="580"/>
      <c r="E10" s="579"/>
      <c r="F10" s="579"/>
      <c r="G10" s="579"/>
      <c r="H10" s="579"/>
      <c r="I10" s="579"/>
      <c r="J10" s="579"/>
      <c r="K10" s="579"/>
      <c r="L10" s="579"/>
      <c r="M10" s="578"/>
    </row>
    <row r="11" spans="1:16" ht="27.75" customHeight="1">
      <c r="D11" s="566"/>
    </row>
    <row r="12" spans="1:16" ht="17.25" customHeight="1">
      <c r="A12" s="577"/>
      <c r="B12" s="576" t="s">
        <v>954</v>
      </c>
      <c r="C12" s="576"/>
      <c r="D12" s="995" t="s">
        <v>1405</v>
      </c>
      <c r="E12" s="996"/>
      <c r="F12" s="997"/>
      <c r="G12" s="995" t="s">
        <v>1103</v>
      </c>
      <c r="H12" s="996"/>
      <c r="I12" s="997"/>
    </row>
    <row r="13" spans="1:16" ht="15.75">
      <c r="A13" s="575" t="s">
        <v>953</v>
      </c>
      <c r="B13" s="574" t="s">
        <v>1406</v>
      </c>
      <c r="C13" s="574" t="s">
        <v>1104</v>
      </c>
      <c r="D13" s="859" t="s">
        <v>366</v>
      </c>
      <c r="E13" s="860" t="s">
        <v>365</v>
      </c>
      <c r="F13" s="861" t="s">
        <v>952</v>
      </c>
      <c r="G13" s="575" t="s">
        <v>366</v>
      </c>
      <c r="H13" s="574" t="s">
        <v>365</v>
      </c>
      <c r="I13" s="573" t="s">
        <v>952</v>
      </c>
      <c r="J13" s="567"/>
      <c r="K13" s="567"/>
      <c r="L13" s="566"/>
      <c r="M13" s="566"/>
    </row>
    <row r="14" spans="1:16" ht="15.75" customHeight="1">
      <c r="A14" s="570" t="s">
        <v>951</v>
      </c>
      <c r="B14" s="569">
        <v>70</v>
      </c>
      <c r="C14" s="568">
        <v>70</v>
      </c>
      <c r="D14" s="863">
        <v>2152713</v>
      </c>
      <c r="E14" s="583">
        <v>4280</v>
      </c>
      <c r="F14" s="864">
        <v>2156993</v>
      </c>
      <c r="G14" s="863">
        <v>2144613</v>
      </c>
      <c r="H14" s="583">
        <v>4219</v>
      </c>
      <c r="I14" s="864">
        <v>2148832</v>
      </c>
      <c r="J14" s="572"/>
      <c r="K14" s="571"/>
      <c r="L14" s="566"/>
      <c r="M14" s="566"/>
    </row>
    <row r="15" spans="1:16" ht="15.75" customHeight="1">
      <c r="A15" s="570" t="s">
        <v>950</v>
      </c>
      <c r="B15" s="569">
        <v>20</v>
      </c>
      <c r="C15" s="568">
        <v>20</v>
      </c>
      <c r="D15" s="569">
        <v>66130</v>
      </c>
      <c r="E15" s="568">
        <v>203</v>
      </c>
      <c r="F15" s="862">
        <v>66333</v>
      </c>
      <c r="G15" s="569">
        <v>66821</v>
      </c>
      <c r="H15" s="568">
        <v>203</v>
      </c>
      <c r="I15" s="862">
        <v>67024</v>
      </c>
      <c r="K15" s="571"/>
    </row>
    <row r="16" spans="1:16" ht="17.25" customHeight="1">
      <c r="A16" s="570" t="s">
        <v>369</v>
      </c>
      <c r="B16" s="569">
        <v>81</v>
      </c>
      <c r="C16" s="568">
        <v>82</v>
      </c>
      <c r="D16" s="569">
        <v>10203</v>
      </c>
      <c r="E16" s="568">
        <v>426</v>
      </c>
      <c r="F16" s="862">
        <v>10629</v>
      </c>
      <c r="G16" s="569">
        <v>10259</v>
      </c>
      <c r="H16" s="568">
        <v>435</v>
      </c>
      <c r="I16" s="862">
        <v>10694</v>
      </c>
      <c r="K16" s="571"/>
    </row>
    <row r="17" spans="1:11" ht="17.25" customHeight="1">
      <c r="A17" s="570" t="s">
        <v>949</v>
      </c>
      <c r="B17" s="569">
        <v>28</v>
      </c>
      <c r="C17" s="568">
        <v>28</v>
      </c>
      <c r="D17" s="569">
        <v>0</v>
      </c>
      <c r="E17" s="568">
        <v>79</v>
      </c>
      <c r="F17" s="862">
        <v>79</v>
      </c>
      <c r="G17" s="569">
        <v>0</v>
      </c>
      <c r="H17" s="568">
        <v>79</v>
      </c>
      <c r="I17" s="862">
        <v>79</v>
      </c>
      <c r="K17" s="567"/>
    </row>
    <row r="18" spans="1:11" ht="18.75">
      <c r="A18" s="1012" t="s">
        <v>948</v>
      </c>
      <c r="B18" s="1013">
        <v>199</v>
      </c>
      <c r="C18" s="1014">
        <v>200</v>
      </c>
      <c r="D18" s="1013">
        <v>2229046</v>
      </c>
      <c r="E18" s="1014">
        <v>4988</v>
      </c>
      <c r="F18" s="1015">
        <v>2234034</v>
      </c>
      <c r="G18" s="1013">
        <v>2221693</v>
      </c>
      <c r="H18" s="1014">
        <v>7936</v>
      </c>
      <c r="I18" s="1015">
        <v>2226629</v>
      </c>
    </row>
  </sheetData>
  <mergeCells count="13">
    <mergeCell ref="J2:K2"/>
    <mergeCell ref="L2:M2"/>
    <mergeCell ref="D3:E3"/>
    <mergeCell ref="F3:G3"/>
    <mergeCell ref="H3:I3"/>
    <mergeCell ref="J3:K3"/>
    <mergeCell ref="L3:M3"/>
    <mergeCell ref="D12:F12"/>
    <mergeCell ref="G12:I12"/>
    <mergeCell ref="A10:C10"/>
    <mergeCell ref="B2:C2"/>
    <mergeCell ref="D2:G2"/>
    <mergeCell ref="H2:I2"/>
  </mergeCells>
  <pageMargins left="0.7" right="0.7" top="0.75" bottom="0.75" header="0.3" footer="0.3"/>
  <pageSetup paperSize="9" orientation="portrait" horizontalDpi="300" verticalDpi="300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4">
    <tabColor theme="0" tint="-0.249977111117893"/>
  </sheetPr>
  <dimension ref="A3:D29"/>
  <sheetViews>
    <sheetView showGridLines="0" rightToLeft="1" zoomScaleNormal="100" workbookViewId="0">
      <selection activeCell="C6" sqref="C6"/>
    </sheetView>
  </sheetViews>
  <sheetFormatPr defaultRowHeight="15"/>
  <cols>
    <col min="1" max="1" width="12.375" customWidth="1"/>
    <col min="2" max="2" width="30" customWidth="1"/>
    <col min="3" max="3" width="14.625" customWidth="1"/>
    <col min="4" max="4" width="14" customWidth="1"/>
    <col min="5" max="7" width="15.375" customWidth="1"/>
    <col min="8" max="8" width="25.625" customWidth="1"/>
    <col min="11" max="11" width="21.375" customWidth="1"/>
    <col min="12" max="12" width="28.375" customWidth="1"/>
    <col min="13" max="13" width="18.375" customWidth="1"/>
    <col min="14" max="14" width="17.75" customWidth="1"/>
    <col min="17" max="17" width="24.125" bestFit="1" customWidth="1"/>
    <col min="18" max="18" width="43.25" bestFit="1" customWidth="1"/>
    <col min="19" max="19" width="15.875" bestFit="1" customWidth="1"/>
    <col min="20" max="20" width="9" bestFit="1" customWidth="1"/>
  </cols>
  <sheetData>
    <row r="3" spans="1:4">
      <c r="A3" s="63"/>
      <c r="B3" s="63"/>
      <c r="C3" s="63"/>
      <c r="D3" s="101" t="s">
        <v>390</v>
      </c>
    </row>
    <row r="4" spans="1:4" ht="17.25">
      <c r="A4" s="1006" t="s">
        <v>341</v>
      </c>
      <c r="B4" s="1008" t="s">
        <v>384</v>
      </c>
      <c r="C4" s="105" t="s">
        <v>1111</v>
      </c>
      <c r="D4" s="1010" t="s">
        <v>1110</v>
      </c>
    </row>
    <row r="5" spans="1:4" ht="17.25">
      <c r="A5" s="1007"/>
      <c r="B5" s="1009"/>
      <c r="C5" s="599" t="s">
        <v>1403</v>
      </c>
      <c r="D5" s="1011"/>
    </row>
    <row r="6" spans="1:4" ht="17.25">
      <c r="A6" s="1005" t="s">
        <v>391</v>
      </c>
      <c r="B6" s="99" t="s">
        <v>976</v>
      </c>
      <c r="C6" s="590">
        <v>0</v>
      </c>
      <c r="D6" s="406">
        <v>850</v>
      </c>
    </row>
    <row r="7" spans="1:4" ht="34.5">
      <c r="A7" s="1005"/>
      <c r="B7" s="99" t="s">
        <v>977</v>
      </c>
      <c r="C7" s="590">
        <v>9213</v>
      </c>
      <c r="D7" s="406">
        <v>173704</v>
      </c>
    </row>
    <row r="8" spans="1:4" ht="17.25">
      <c r="A8" s="1005"/>
      <c r="B8" s="99" t="s">
        <v>383</v>
      </c>
      <c r="C8" s="590">
        <v>12163</v>
      </c>
      <c r="D8" s="406">
        <v>648775</v>
      </c>
    </row>
    <row r="9" spans="1:4" ht="17.25">
      <c r="A9" s="1005"/>
      <c r="B9" s="99" t="s">
        <v>978</v>
      </c>
      <c r="C9" s="590">
        <v>0</v>
      </c>
      <c r="D9" s="406">
        <v>5195</v>
      </c>
    </row>
    <row r="10" spans="1:4" ht="18">
      <c r="A10" s="601"/>
      <c r="B10" s="603" t="s">
        <v>979</v>
      </c>
      <c r="C10" s="600">
        <v>21376</v>
      </c>
      <c r="D10" s="602">
        <v>828524</v>
      </c>
    </row>
    <row r="11" spans="1:4" ht="17.25">
      <c r="A11" s="1005" t="s">
        <v>392</v>
      </c>
      <c r="B11" s="99" t="s">
        <v>980</v>
      </c>
      <c r="C11" s="590">
        <v>42577</v>
      </c>
      <c r="D11" s="406">
        <v>175214</v>
      </c>
    </row>
    <row r="12" spans="1:4" ht="17.25">
      <c r="A12" s="1005"/>
      <c r="B12" s="99" t="s">
        <v>669</v>
      </c>
      <c r="C12" s="590">
        <v>80</v>
      </c>
      <c r="D12" s="406">
        <v>10571</v>
      </c>
    </row>
    <row r="13" spans="1:4" ht="18">
      <c r="A13" s="601"/>
      <c r="B13" s="603" t="s">
        <v>981</v>
      </c>
      <c r="C13" s="600">
        <v>42657</v>
      </c>
      <c r="D13" s="602">
        <v>185785</v>
      </c>
    </row>
    <row r="14" spans="1:4" ht="17.25">
      <c r="A14" s="405"/>
      <c r="B14" s="425" t="s">
        <v>393</v>
      </c>
      <c r="C14" s="135">
        <v>64033</v>
      </c>
      <c r="D14" s="158">
        <v>1014309</v>
      </c>
    </row>
    <row r="17" spans="1:4" ht="17.25">
      <c r="A17" s="63"/>
      <c r="B17" s="63"/>
      <c r="C17" s="63"/>
      <c r="D17" s="694" t="s">
        <v>390</v>
      </c>
    </row>
    <row r="18" spans="1:4" ht="42">
      <c r="A18" s="687" t="s">
        <v>341</v>
      </c>
      <c r="B18" s="697" t="s">
        <v>384</v>
      </c>
      <c r="C18" s="697" t="s">
        <v>1112</v>
      </c>
      <c r="D18" s="858" t="s">
        <v>1110</v>
      </c>
    </row>
    <row r="19" spans="1:4" ht="18.75" customHeight="1">
      <c r="A19" s="885" t="s">
        <v>383</v>
      </c>
      <c r="B19" s="99" t="s">
        <v>1002</v>
      </c>
      <c r="C19" s="690">
        <v>8920</v>
      </c>
      <c r="D19" s="691">
        <v>47590</v>
      </c>
    </row>
    <row r="20" spans="1:4" ht="17.25">
      <c r="A20" s="885"/>
      <c r="B20" s="99" t="s">
        <v>385</v>
      </c>
      <c r="C20" s="690">
        <v>1700</v>
      </c>
      <c r="D20" s="691">
        <v>19700</v>
      </c>
    </row>
    <row r="21" spans="1:4" ht="17.25">
      <c r="A21" s="885"/>
      <c r="B21" s="99" t="s">
        <v>1001</v>
      </c>
      <c r="C21" s="690">
        <v>0</v>
      </c>
      <c r="D21" s="691">
        <v>111619</v>
      </c>
    </row>
    <row r="22" spans="1:4" ht="17.25">
      <c r="A22" s="885"/>
      <c r="B22" s="99" t="s">
        <v>1000</v>
      </c>
      <c r="C22" s="690">
        <v>0</v>
      </c>
      <c r="D22" s="691">
        <v>0</v>
      </c>
    </row>
    <row r="23" spans="1:4" ht="17.25">
      <c r="A23" s="885"/>
      <c r="B23" s="99" t="s">
        <v>386</v>
      </c>
      <c r="C23" s="692">
        <v>0</v>
      </c>
      <c r="D23" s="693">
        <v>21500</v>
      </c>
    </row>
    <row r="24" spans="1:4" ht="17.25">
      <c r="A24" s="885"/>
      <c r="B24" s="99" t="s">
        <v>387</v>
      </c>
      <c r="C24" s="690">
        <v>0</v>
      </c>
      <c r="D24" s="691">
        <v>37380</v>
      </c>
    </row>
    <row r="25" spans="1:4" ht="17.25">
      <c r="A25" s="885"/>
      <c r="B25" s="99" t="s">
        <v>998</v>
      </c>
      <c r="C25" s="690">
        <v>0</v>
      </c>
      <c r="D25" s="691">
        <v>50000</v>
      </c>
    </row>
    <row r="26" spans="1:4" ht="17.25">
      <c r="A26" s="885"/>
      <c r="B26" s="99" t="s">
        <v>380</v>
      </c>
      <c r="C26" s="690">
        <v>0</v>
      </c>
      <c r="D26" s="691">
        <v>348234</v>
      </c>
    </row>
    <row r="27" spans="1:4" ht="17.25">
      <c r="A27" s="885"/>
      <c r="B27" s="99" t="s">
        <v>999</v>
      </c>
      <c r="C27" s="690">
        <v>1543</v>
      </c>
      <c r="D27" s="691">
        <v>12752</v>
      </c>
    </row>
    <row r="28" spans="1:4" ht="21">
      <c r="A28" s="407"/>
      <c r="B28" s="408" t="s">
        <v>394</v>
      </c>
      <c r="C28" s="695">
        <v>12163</v>
      </c>
      <c r="D28" s="696">
        <v>648775</v>
      </c>
    </row>
    <row r="29" spans="1:4">
      <c r="C29" s="544"/>
    </row>
  </sheetData>
  <mergeCells count="6">
    <mergeCell ref="A19:A27"/>
    <mergeCell ref="A11:A12"/>
    <mergeCell ref="A4:A5"/>
    <mergeCell ref="B4:B5"/>
    <mergeCell ref="D4:D5"/>
    <mergeCell ref="A6:A9"/>
  </mergeCells>
  <pageMargins left="0.7" right="0.7" top="0.75" bottom="0.75" header="0.3" footer="0.3"/>
  <pageSetup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5">
    <tabColor theme="0" tint="-0.249977111117893"/>
  </sheetPr>
  <dimension ref="A1:I48"/>
  <sheetViews>
    <sheetView showGridLines="0" rightToLeft="1" zoomScale="90" zoomScaleNormal="90" workbookViewId="0">
      <selection activeCell="C5" sqref="C5"/>
    </sheetView>
  </sheetViews>
  <sheetFormatPr defaultColWidth="9.125" defaultRowHeight="15"/>
  <cols>
    <col min="1" max="1" width="33.125" style="71" bestFit="1" customWidth="1"/>
    <col min="2" max="2" width="16.25" style="71" customWidth="1"/>
    <col min="3" max="3" width="11.125" style="71" customWidth="1"/>
    <col min="4" max="4" width="20.875" style="71" customWidth="1"/>
    <col min="5" max="5" width="14.375" style="71" customWidth="1"/>
    <col min="6" max="6" width="16.375" style="71" customWidth="1"/>
    <col min="7" max="7" width="15.75" style="71" bestFit="1" customWidth="1"/>
    <col min="8" max="8" width="9.125" style="71"/>
    <col min="9" max="9" width="11.125" style="71" bestFit="1" customWidth="1"/>
    <col min="10" max="10" width="9.125" style="71"/>
    <col min="11" max="11" width="12" style="71" bestFit="1" customWidth="1"/>
    <col min="12" max="12" width="17.75" style="71" customWidth="1"/>
    <col min="13" max="16384" width="9.125" style="71"/>
  </cols>
  <sheetData>
    <row r="1" spans="1:9">
      <c r="A1" s="63"/>
      <c r="B1" s="63"/>
      <c r="C1" s="63"/>
      <c r="D1" s="63"/>
      <c r="E1" s="101" t="s">
        <v>373</v>
      </c>
    </row>
    <row r="2" spans="1:9" ht="17.25">
      <c r="A2" s="104" t="s">
        <v>374</v>
      </c>
      <c r="B2" s="868" t="s">
        <v>1402</v>
      </c>
      <c r="C2" s="530" t="s">
        <v>375</v>
      </c>
      <c r="D2" s="868" t="s">
        <v>1404</v>
      </c>
      <c r="E2" s="530" t="s">
        <v>375</v>
      </c>
    </row>
    <row r="3" spans="1:9" ht="18">
      <c r="A3" s="398" t="s">
        <v>376</v>
      </c>
      <c r="B3" s="398">
        <v>160119</v>
      </c>
      <c r="C3" s="865">
        <v>0.22120000000000001</v>
      </c>
      <c r="D3" s="398">
        <v>160119</v>
      </c>
      <c r="E3" s="865">
        <v>0.22309999999999999</v>
      </c>
    </row>
    <row r="4" spans="1:9" ht="18">
      <c r="A4" s="399" t="s">
        <v>377</v>
      </c>
      <c r="B4" s="399">
        <v>49000</v>
      </c>
      <c r="C4" s="866">
        <v>6.7699999999999996E-2</v>
      </c>
      <c r="D4" s="399">
        <v>49000</v>
      </c>
      <c r="E4" s="866">
        <v>6.83E-2</v>
      </c>
    </row>
    <row r="5" spans="1:9" ht="18">
      <c r="A5" s="399" t="s">
        <v>378</v>
      </c>
      <c r="B5" s="399">
        <v>5000</v>
      </c>
      <c r="C5" s="866">
        <v>6.8999999999999999E-3</v>
      </c>
      <c r="D5" s="399">
        <v>5000</v>
      </c>
      <c r="E5" s="866">
        <v>7.0000000000000001E-3</v>
      </c>
    </row>
    <row r="6" spans="1:9" ht="18">
      <c r="A6" s="399" t="s">
        <v>379</v>
      </c>
      <c r="B6" s="399">
        <v>57380</v>
      </c>
      <c r="C6" s="866">
        <v>7.9299999999999995E-2</v>
      </c>
      <c r="D6" s="399">
        <v>57380</v>
      </c>
      <c r="E6" s="866">
        <v>0.08</v>
      </c>
    </row>
    <row r="7" spans="1:9" ht="18">
      <c r="A7" s="399" t="s">
        <v>380</v>
      </c>
      <c r="B7" s="399">
        <v>260000</v>
      </c>
      <c r="C7" s="866">
        <v>0.35920000000000002</v>
      </c>
      <c r="D7" s="399">
        <v>260000</v>
      </c>
      <c r="E7" s="866">
        <v>0.36230000000000001</v>
      </c>
    </row>
    <row r="8" spans="1:9" ht="18">
      <c r="A8" s="399" t="s">
        <v>997</v>
      </c>
      <c r="B8" s="399">
        <v>50000</v>
      </c>
      <c r="C8" s="866">
        <v>6.9099999999999995E-2</v>
      </c>
      <c r="D8" s="399">
        <v>50000</v>
      </c>
      <c r="E8" s="866">
        <v>6.9699999999999998E-2</v>
      </c>
    </row>
    <row r="9" spans="1:9" ht="18">
      <c r="A9" s="399" t="s">
        <v>670</v>
      </c>
      <c r="B9" s="399">
        <v>35995</v>
      </c>
      <c r="C9" s="866">
        <v>4.9700000000000001E-2</v>
      </c>
      <c r="D9" s="399">
        <v>35995</v>
      </c>
      <c r="E9" s="866">
        <v>5.0200000000000002E-2</v>
      </c>
    </row>
    <row r="10" spans="1:9" ht="18">
      <c r="A10" s="399" t="s">
        <v>696</v>
      </c>
      <c r="B10" s="399">
        <v>617494</v>
      </c>
      <c r="C10" s="866">
        <v>0.85319999999999996</v>
      </c>
      <c r="D10" s="399">
        <v>617494</v>
      </c>
      <c r="E10" s="866">
        <v>0.86050000000000004</v>
      </c>
    </row>
    <row r="11" spans="1:9" ht="18">
      <c r="A11" s="399" t="s">
        <v>381</v>
      </c>
      <c r="B11" s="399">
        <v>106241</v>
      </c>
      <c r="C11" s="866">
        <v>0.14680000000000001</v>
      </c>
      <c r="D11" s="399">
        <v>100121</v>
      </c>
      <c r="E11" s="866">
        <v>0.13950000000000001</v>
      </c>
    </row>
    <row r="12" spans="1:9" ht="18.75">
      <c r="A12" s="612" t="s">
        <v>382</v>
      </c>
      <c r="B12" s="612">
        <v>723735</v>
      </c>
      <c r="C12" s="867">
        <v>1</v>
      </c>
      <c r="D12" s="612">
        <v>717615</v>
      </c>
      <c r="E12" s="867">
        <v>1</v>
      </c>
    </row>
    <row r="13" spans="1:9" ht="18.75">
      <c r="A13" s="102"/>
      <c r="B13" s="103"/>
      <c r="C13" s="103"/>
      <c r="D13" s="350"/>
      <c r="E13" s="103"/>
    </row>
    <row r="15" spans="1:9" ht="18">
      <c r="A15" s="456" t="s">
        <v>1377</v>
      </c>
    </row>
    <row r="16" spans="1:9" ht="34.5">
      <c r="A16" s="530" t="s">
        <v>671</v>
      </c>
      <c r="B16" s="105" t="s">
        <v>374</v>
      </c>
      <c r="C16" s="105" t="s">
        <v>672</v>
      </c>
      <c r="D16" s="105" t="s">
        <v>673</v>
      </c>
      <c r="E16" s="105" t="s">
        <v>674</v>
      </c>
      <c r="F16" s="105" t="s">
        <v>675</v>
      </c>
      <c r="G16" s="105" t="s">
        <v>676</v>
      </c>
      <c r="H16" s="105" t="s">
        <v>677</v>
      </c>
      <c r="I16" s="531" t="s">
        <v>678</v>
      </c>
    </row>
    <row r="17" spans="1:9" ht="28.5" customHeight="1">
      <c r="A17" s="482" t="s">
        <v>1378</v>
      </c>
      <c r="B17" s="483" t="s">
        <v>845</v>
      </c>
      <c r="C17" s="483" t="s">
        <v>1379</v>
      </c>
      <c r="D17" s="484" t="s">
        <v>1380</v>
      </c>
      <c r="E17" s="483" t="s">
        <v>679</v>
      </c>
      <c r="F17" s="485" t="s">
        <v>101</v>
      </c>
      <c r="G17" s="486">
        <v>500000</v>
      </c>
      <c r="H17" s="487" t="s">
        <v>1381</v>
      </c>
      <c r="I17" s="488" t="s">
        <v>1382</v>
      </c>
    </row>
    <row r="18" spans="1:9" ht="18">
      <c r="A18" s="604"/>
      <c r="B18" s="605"/>
      <c r="C18" s="605"/>
      <c r="D18" s="606"/>
      <c r="E18" s="605"/>
      <c r="F18" s="544"/>
      <c r="G18" s="544"/>
      <c r="H18" s="544"/>
      <c r="I18" s="544"/>
    </row>
    <row r="20" spans="1:9" ht="18">
      <c r="A20" s="456" t="s">
        <v>1383</v>
      </c>
    </row>
    <row r="21" spans="1:9" ht="34.5">
      <c r="A21" s="588" t="s">
        <v>671</v>
      </c>
      <c r="B21" s="105" t="s">
        <v>374</v>
      </c>
      <c r="C21" s="105" t="s">
        <v>672</v>
      </c>
      <c r="D21" s="105" t="s">
        <v>673</v>
      </c>
      <c r="E21" s="105" t="s">
        <v>674</v>
      </c>
      <c r="F21" s="105" t="s">
        <v>675</v>
      </c>
      <c r="G21" s="105" t="s">
        <v>676</v>
      </c>
      <c r="H21" s="105" t="s">
        <v>677</v>
      </c>
      <c r="I21" s="589" t="s">
        <v>678</v>
      </c>
    </row>
    <row r="22" spans="1:9" ht="18">
      <c r="A22" s="106" t="s">
        <v>1384</v>
      </c>
      <c r="B22" s="478" t="s">
        <v>907</v>
      </c>
      <c r="C22" s="478" t="s">
        <v>1385</v>
      </c>
      <c r="D22" s="479" t="s">
        <v>996</v>
      </c>
      <c r="E22" s="478" t="s">
        <v>679</v>
      </c>
      <c r="F22" s="477" t="s">
        <v>666</v>
      </c>
      <c r="G22" s="480">
        <v>700000</v>
      </c>
      <c r="H22" s="481" t="s">
        <v>1386</v>
      </c>
      <c r="I22" s="489" t="s">
        <v>1387</v>
      </c>
    </row>
    <row r="23" spans="1:9" ht="36">
      <c r="A23" s="106" t="s">
        <v>1388</v>
      </c>
      <c r="B23" s="478" t="s">
        <v>845</v>
      </c>
      <c r="C23" s="478" t="s">
        <v>1389</v>
      </c>
      <c r="D23" s="479" t="s">
        <v>1390</v>
      </c>
      <c r="E23" s="478" t="s">
        <v>679</v>
      </c>
      <c r="F23" s="477" t="s">
        <v>101</v>
      </c>
      <c r="G23" s="480">
        <v>920000</v>
      </c>
      <c r="H23" s="481" t="s">
        <v>1391</v>
      </c>
      <c r="I23" s="489" t="s">
        <v>1392</v>
      </c>
    </row>
    <row r="24" spans="1:9" ht="18">
      <c r="A24" s="106" t="s">
        <v>1393</v>
      </c>
      <c r="B24" s="478" t="s">
        <v>845</v>
      </c>
      <c r="C24" s="478" t="s">
        <v>1394</v>
      </c>
      <c r="D24" s="479" t="s">
        <v>1395</v>
      </c>
      <c r="E24" s="478" t="s">
        <v>679</v>
      </c>
      <c r="F24" s="477" t="s">
        <v>50</v>
      </c>
      <c r="G24" s="480">
        <v>8000000</v>
      </c>
      <c r="H24" s="481" t="s">
        <v>1396</v>
      </c>
      <c r="I24" s="489" t="s">
        <v>1397</v>
      </c>
    </row>
    <row r="25" spans="1:9" ht="36">
      <c r="A25" s="106" t="s">
        <v>1398</v>
      </c>
      <c r="B25" s="478" t="s">
        <v>907</v>
      </c>
      <c r="C25" s="478" t="s">
        <v>1399</v>
      </c>
      <c r="D25" s="479" t="s">
        <v>1400</v>
      </c>
      <c r="E25" s="478" t="s">
        <v>679</v>
      </c>
      <c r="F25" s="477" t="s">
        <v>908</v>
      </c>
      <c r="G25" s="480">
        <v>1000000</v>
      </c>
      <c r="H25" s="481" t="s">
        <v>1396</v>
      </c>
      <c r="I25" s="489" t="s">
        <v>1401</v>
      </c>
    </row>
    <row r="28" spans="1:9" ht="18">
      <c r="A28" s="456" t="s">
        <v>1003</v>
      </c>
      <c r="B28" s="607"/>
      <c r="C28" s="607"/>
      <c r="D28" s="607"/>
      <c r="E28" s="607"/>
      <c r="F28" s="607"/>
      <c r="G28" s="607"/>
      <c r="H28" s="607"/>
      <c r="I28" s="607"/>
    </row>
    <row r="29" spans="1:9" ht="34.5">
      <c r="A29" s="588" t="s">
        <v>671</v>
      </c>
      <c r="B29" s="105" t="s">
        <v>374</v>
      </c>
      <c r="C29" s="105" t="s">
        <v>672</v>
      </c>
      <c r="D29" s="105" t="s">
        <v>673</v>
      </c>
      <c r="E29" s="105" t="s">
        <v>674</v>
      </c>
      <c r="F29" s="105" t="s">
        <v>675</v>
      </c>
      <c r="G29" s="105" t="s">
        <v>676</v>
      </c>
      <c r="H29" s="105" t="s">
        <v>375</v>
      </c>
      <c r="I29" s="589" t="s">
        <v>1004</v>
      </c>
    </row>
    <row r="30" spans="1:9" ht="36">
      <c r="A30" s="106" t="s">
        <v>992</v>
      </c>
      <c r="B30" s="478" t="s">
        <v>62</v>
      </c>
      <c r="C30" s="478" t="s">
        <v>993</v>
      </c>
      <c r="D30" s="479" t="s">
        <v>681</v>
      </c>
      <c r="E30" s="478" t="s">
        <v>682</v>
      </c>
      <c r="F30" s="477" t="s">
        <v>101</v>
      </c>
      <c r="G30" s="480">
        <v>48688952</v>
      </c>
      <c r="H30" s="481">
        <v>6.7848246812547489E-2</v>
      </c>
      <c r="I30" s="489">
        <v>6.7848246812547489E-2</v>
      </c>
    </row>
    <row r="31" spans="1:9" ht="18">
      <c r="A31" s="106" t="s">
        <v>1005</v>
      </c>
      <c r="B31" s="478" t="s">
        <v>62</v>
      </c>
      <c r="C31" s="478" t="s">
        <v>1006</v>
      </c>
      <c r="D31" s="479" t="s">
        <v>1007</v>
      </c>
      <c r="E31" s="478" t="s">
        <v>682</v>
      </c>
      <c r="F31" s="477" t="s">
        <v>50</v>
      </c>
      <c r="G31" s="480">
        <v>35000000</v>
      </c>
      <c r="H31" s="481">
        <v>4.8772638163153775E-2</v>
      </c>
      <c r="I31" s="489">
        <v>0.11662088497570126</v>
      </c>
    </row>
    <row r="32" spans="1:9" ht="36">
      <c r="A32" s="106" t="s">
        <v>1008</v>
      </c>
      <c r="B32" s="478" t="s">
        <v>680</v>
      </c>
      <c r="C32" s="478" t="s">
        <v>1009</v>
      </c>
      <c r="D32" s="479" t="s">
        <v>681</v>
      </c>
      <c r="E32" s="478" t="s">
        <v>682</v>
      </c>
      <c r="F32" s="477" t="s">
        <v>101</v>
      </c>
      <c r="G32" s="480">
        <v>35000000</v>
      </c>
      <c r="H32" s="481">
        <v>4.8772638163153775E-2</v>
      </c>
      <c r="I32" s="489">
        <v>0.16539352313885503</v>
      </c>
    </row>
    <row r="33" spans="1:9" ht="36">
      <c r="A33" s="106" t="s">
        <v>987</v>
      </c>
      <c r="B33" s="478" t="s">
        <v>988</v>
      </c>
      <c r="C33" s="478" t="s">
        <v>989</v>
      </c>
      <c r="D33" s="479" t="s">
        <v>681</v>
      </c>
      <c r="E33" s="478" t="s">
        <v>682</v>
      </c>
      <c r="F33" s="477" t="s">
        <v>101</v>
      </c>
      <c r="G33" s="480">
        <v>30000000</v>
      </c>
      <c r="H33" s="481">
        <v>4.1805118425560381E-2</v>
      </c>
      <c r="I33" s="489">
        <v>0.20719864156441542</v>
      </c>
    </row>
    <row r="34" spans="1:9" ht="36">
      <c r="A34" s="106" t="s">
        <v>990</v>
      </c>
      <c r="B34" s="478" t="s">
        <v>62</v>
      </c>
      <c r="C34" s="478" t="s">
        <v>991</v>
      </c>
      <c r="D34" s="479" t="s">
        <v>681</v>
      </c>
      <c r="E34" s="478" t="s">
        <v>682</v>
      </c>
      <c r="F34" s="477" t="s">
        <v>101</v>
      </c>
      <c r="G34" s="480">
        <v>23953289</v>
      </c>
      <c r="H34" s="481">
        <v>3.3379002777555761E-2</v>
      </c>
      <c r="I34" s="489">
        <v>0.24057764434197118</v>
      </c>
    </row>
    <row r="35" spans="1:9" ht="36">
      <c r="A35" s="106" t="s">
        <v>1010</v>
      </c>
      <c r="B35" s="478" t="s">
        <v>845</v>
      </c>
      <c r="C35" s="478" t="s">
        <v>1011</v>
      </c>
      <c r="D35" s="479" t="s">
        <v>681</v>
      </c>
      <c r="E35" s="478" t="s">
        <v>682</v>
      </c>
      <c r="F35" s="477" t="s">
        <v>101</v>
      </c>
      <c r="G35" s="480">
        <v>20000000</v>
      </c>
      <c r="H35" s="481">
        <v>2.7870078950373585E-2</v>
      </c>
      <c r="I35" s="489">
        <v>0.26844772329234479</v>
      </c>
    </row>
    <row r="36" spans="1:9" ht="36">
      <c r="A36" s="106" t="s">
        <v>1012</v>
      </c>
      <c r="B36" s="478" t="s">
        <v>984</v>
      </c>
      <c r="C36" s="478" t="s">
        <v>1013</v>
      </c>
      <c r="D36" s="479" t="s">
        <v>681</v>
      </c>
      <c r="E36" s="478" t="s">
        <v>682</v>
      </c>
      <c r="F36" s="477" t="s">
        <v>101</v>
      </c>
      <c r="G36" s="480">
        <v>20000000</v>
      </c>
      <c r="H36" s="481">
        <v>2.7870078950373585E-2</v>
      </c>
      <c r="I36" s="489">
        <v>0.29631780224271836</v>
      </c>
    </row>
    <row r="37" spans="1:9" ht="36">
      <c r="A37" s="106" t="s">
        <v>994</v>
      </c>
      <c r="B37" s="478" t="s">
        <v>988</v>
      </c>
      <c r="C37" s="478" t="s">
        <v>995</v>
      </c>
      <c r="D37" s="479" t="s">
        <v>681</v>
      </c>
      <c r="E37" s="478" t="s">
        <v>682</v>
      </c>
      <c r="F37" s="477" t="s">
        <v>101</v>
      </c>
      <c r="G37" s="480">
        <v>20000000</v>
      </c>
      <c r="H37" s="481">
        <v>2.7870078950373585E-2</v>
      </c>
      <c r="I37" s="489">
        <v>0.32418788119309194</v>
      </c>
    </row>
    <row r="38" spans="1:9" ht="36">
      <c r="A38" s="106" t="s">
        <v>1014</v>
      </c>
      <c r="B38" s="478" t="s">
        <v>680</v>
      </c>
      <c r="C38" s="478" t="s">
        <v>1015</v>
      </c>
      <c r="D38" s="479" t="s">
        <v>681</v>
      </c>
      <c r="E38" s="478" t="s">
        <v>682</v>
      </c>
      <c r="F38" s="477" t="s">
        <v>101</v>
      </c>
      <c r="G38" s="480">
        <v>19000000</v>
      </c>
      <c r="H38" s="481">
        <v>2.6476575002854906E-2</v>
      </c>
      <c r="I38" s="489">
        <v>0.35066445619594683</v>
      </c>
    </row>
    <row r="39" spans="1:9" ht="36">
      <c r="A39" s="106" t="s">
        <v>1016</v>
      </c>
      <c r="B39" s="478" t="s">
        <v>680</v>
      </c>
      <c r="C39" s="478" t="s">
        <v>1017</v>
      </c>
      <c r="D39" s="479" t="s">
        <v>681</v>
      </c>
      <c r="E39" s="478" t="s">
        <v>682</v>
      </c>
      <c r="F39" s="477" t="s">
        <v>101</v>
      </c>
      <c r="G39" s="480">
        <v>19000000</v>
      </c>
      <c r="H39" s="481">
        <v>2.6476575002854906E-2</v>
      </c>
      <c r="I39" s="489">
        <v>0.37714103119880171</v>
      </c>
    </row>
    <row r="40" spans="1:9" ht="36">
      <c r="A40" s="106" t="s">
        <v>1018</v>
      </c>
      <c r="B40" s="478" t="s">
        <v>680</v>
      </c>
      <c r="C40" s="478" t="s">
        <v>1019</v>
      </c>
      <c r="D40" s="479" t="s">
        <v>681</v>
      </c>
      <c r="E40" s="478" t="s">
        <v>682</v>
      </c>
      <c r="F40" s="477" t="s">
        <v>101</v>
      </c>
      <c r="G40" s="480">
        <v>19000000</v>
      </c>
      <c r="H40" s="481">
        <v>2.6476575002854906E-2</v>
      </c>
      <c r="I40" s="489">
        <v>0.4036176062016566</v>
      </c>
    </row>
    <row r="41" spans="1:9" ht="36">
      <c r="A41" s="106" t="s">
        <v>1020</v>
      </c>
      <c r="B41" s="478" t="s">
        <v>680</v>
      </c>
      <c r="C41" s="478" t="s">
        <v>1021</v>
      </c>
      <c r="D41" s="479" t="s">
        <v>681</v>
      </c>
      <c r="E41" s="478" t="s">
        <v>682</v>
      </c>
      <c r="F41" s="477" t="s">
        <v>101</v>
      </c>
      <c r="G41" s="480">
        <v>19000000</v>
      </c>
      <c r="H41" s="481">
        <v>2.6476575002854906E-2</v>
      </c>
      <c r="I41" s="489">
        <v>0.43009418120451148</v>
      </c>
    </row>
    <row r="42" spans="1:9" ht="36">
      <c r="A42" s="106" t="s">
        <v>909</v>
      </c>
      <c r="B42" s="478" t="s">
        <v>680</v>
      </c>
      <c r="C42" s="478" t="s">
        <v>910</v>
      </c>
      <c r="D42" s="479" t="s">
        <v>681</v>
      </c>
      <c r="E42" s="478" t="s">
        <v>682</v>
      </c>
      <c r="F42" s="477" t="s">
        <v>101</v>
      </c>
      <c r="G42" s="480">
        <v>19000000</v>
      </c>
      <c r="H42" s="481">
        <v>2.6476575002854906E-2</v>
      </c>
      <c r="I42" s="489">
        <v>0.45657075620736637</v>
      </c>
    </row>
    <row r="43" spans="1:9" ht="36">
      <c r="A43" s="106" t="s">
        <v>982</v>
      </c>
      <c r="B43" s="478" t="s">
        <v>680</v>
      </c>
      <c r="C43" s="478" t="s">
        <v>983</v>
      </c>
      <c r="D43" s="479" t="s">
        <v>681</v>
      </c>
      <c r="E43" s="478" t="s">
        <v>682</v>
      </c>
      <c r="F43" s="477" t="s">
        <v>101</v>
      </c>
      <c r="G43" s="480">
        <v>18000000</v>
      </c>
      <c r="H43" s="481">
        <v>2.5083071055336227E-2</v>
      </c>
      <c r="I43" s="489">
        <v>0.48165382726270262</v>
      </c>
    </row>
    <row r="44" spans="1:9" ht="36">
      <c r="A44" s="106" t="s">
        <v>985</v>
      </c>
      <c r="B44" s="478" t="s">
        <v>680</v>
      </c>
      <c r="C44" s="478" t="s">
        <v>986</v>
      </c>
      <c r="D44" s="479" t="s">
        <v>681</v>
      </c>
      <c r="E44" s="478" t="s">
        <v>682</v>
      </c>
      <c r="F44" s="477" t="s">
        <v>101</v>
      </c>
      <c r="G44" s="480">
        <v>17625970</v>
      </c>
      <c r="H44" s="481">
        <v>2.4561858773845816E-2</v>
      </c>
      <c r="I44" s="489">
        <v>0.50621568603654843</v>
      </c>
    </row>
    <row r="45" spans="1:9" ht="36">
      <c r="A45" s="106" t="s">
        <v>1022</v>
      </c>
      <c r="B45" s="478" t="s">
        <v>984</v>
      </c>
      <c r="C45" s="478" t="s">
        <v>1023</v>
      </c>
      <c r="D45" s="479" t="s">
        <v>681</v>
      </c>
      <c r="E45" s="478" t="s">
        <v>682</v>
      </c>
      <c r="F45" s="477" t="s">
        <v>101</v>
      </c>
      <c r="G45" s="480">
        <v>17380000</v>
      </c>
      <c r="H45" s="481">
        <v>2.4219098607874644E-2</v>
      </c>
      <c r="I45" s="489">
        <v>0.53043478464442306</v>
      </c>
    </row>
    <row r="46" spans="1:9" ht="36">
      <c r="A46" s="106" t="s">
        <v>911</v>
      </c>
      <c r="B46" s="478" t="s">
        <v>680</v>
      </c>
      <c r="C46" s="478" t="s">
        <v>912</v>
      </c>
      <c r="D46" s="479" t="s">
        <v>681</v>
      </c>
      <c r="E46" s="478" t="s">
        <v>682</v>
      </c>
      <c r="F46" s="477" t="s">
        <v>101</v>
      </c>
      <c r="G46" s="480">
        <v>17000000</v>
      </c>
      <c r="H46" s="481">
        <v>2.3689567107817548E-2</v>
      </c>
      <c r="I46" s="489">
        <v>0.55412435175224062</v>
      </c>
    </row>
    <row r="47" spans="1:9" ht="36">
      <c r="A47" s="106" t="s">
        <v>915</v>
      </c>
      <c r="B47" s="478" t="s">
        <v>680</v>
      </c>
      <c r="C47" s="478" t="s">
        <v>916</v>
      </c>
      <c r="D47" s="479" t="s">
        <v>681</v>
      </c>
      <c r="E47" s="478" t="s">
        <v>682</v>
      </c>
      <c r="F47" s="477" t="s">
        <v>101</v>
      </c>
      <c r="G47" s="480">
        <v>17000000</v>
      </c>
      <c r="H47" s="481">
        <v>2.3689567107817548E-2</v>
      </c>
      <c r="I47" s="489">
        <v>0.57781391886005817</v>
      </c>
    </row>
    <row r="48" spans="1:9" ht="36">
      <c r="A48" s="106" t="s">
        <v>913</v>
      </c>
      <c r="B48" s="478" t="s">
        <v>680</v>
      </c>
      <c r="C48" s="478" t="s">
        <v>914</v>
      </c>
      <c r="D48" s="479" t="s">
        <v>681</v>
      </c>
      <c r="E48" s="478" t="s">
        <v>682</v>
      </c>
      <c r="F48" s="477" t="s">
        <v>101</v>
      </c>
      <c r="G48" s="480">
        <v>16000000</v>
      </c>
      <c r="H48" s="481">
        <v>2.2296063160298869E-2</v>
      </c>
      <c r="I48" s="489">
        <v>0.60010998202035704</v>
      </c>
    </row>
  </sheetData>
  <pageMargins left="0.7" right="0.7" top="0.75" bottom="0.75" header="0.3" footer="0.3"/>
  <pageSetup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6">
    <tabColor theme="5" tint="0.79998168889431442"/>
  </sheetPr>
  <dimension ref="A1:F93"/>
  <sheetViews>
    <sheetView showGridLines="0" rightToLeft="1" zoomScale="90" zoomScaleNormal="90" workbookViewId="0">
      <selection activeCell="E14" sqref="E14"/>
    </sheetView>
  </sheetViews>
  <sheetFormatPr defaultColWidth="9.125" defaultRowHeight="18"/>
  <cols>
    <col min="1" max="1" width="23.125" style="109" bestFit="1" customWidth="1"/>
    <col min="2" max="2" width="27.375" style="109" bestFit="1" customWidth="1"/>
    <col min="3" max="3" width="20" style="109" bestFit="1" customWidth="1"/>
    <col min="4" max="4" width="7.25" style="109" bestFit="1" customWidth="1"/>
    <col min="5" max="5" width="50.875" style="160" bestFit="1" customWidth="1"/>
    <col min="6" max="6" width="14.375" style="107" bestFit="1" customWidth="1"/>
    <col min="7" max="16384" width="9.125" style="107"/>
  </cols>
  <sheetData>
    <row r="1" spans="1:6" ht="18.75">
      <c r="A1" s="536" t="s">
        <v>847</v>
      </c>
      <c r="B1" s="536" t="s">
        <v>686</v>
      </c>
      <c r="C1" s="536" t="s">
        <v>754</v>
      </c>
      <c r="D1" s="536" t="s">
        <v>672</v>
      </c>
      <c r="E1" s="536" t="s">
        <v>683</v>
      </c>
      <c r="F1" s="536" t="s">
        <v>684</v>
      </c>
    </row>
    <row r="2" spans="1:6">
      <c r="A2" s="394" t="s">
        <v>50</v>
      </c>
      <c r="B2" s="394" t="s">
        <v>9</v>
      </c>
      <c r="C2" s="394" t="s">
        <v>967</v>
      </c>
      <c r="D2" s="394" t="s">
        <v>968</v>
      </c>
      <c r="E2" s="394" t="s">
        <v>1113</v>
      </c>
      <c r="F2" s="394">
        <v>5</v>
      </c>
    </row>
    <row r="3" spans="1:6" ht="21" customHeight="1">
      <c r="A3" s="396" t="s">
        <v>50</v>
      </c>
      <c r="B3" s="396" t="s">
        <v>10</v>
      </c>
      <c r="C3" s="396" t="s">
        <v>1114</v>
      </c>
      <c r="D3" s="396" t="s">
        <v>1115</v>
      </c>
      <c r="E3" s="396" t="s">
        <v>876</v>
      </c>
      <c r="F3" s="396">
        <v>1</v>
      </c>
    </row>
    <row r="4" spans="1:6">
      <c r="A4" s="394" t="s">
        <v>50</v>
      </c>
      <c r="B4" s="394" t="s">
        <v>10</v>
      </c>
      <c r="C4" s="394" t="s">
        <v>1116</v>
      </c>
      <c r="D4" s="394" t="s">
        <v>1117</v>
      </c>
      <c r="E4" s="394" t="s">
        <v>875</v>
      </c>
      <c r="F4" s="394">
        <v>2</v>
      </c>
    </row>
    <row r="5" spans="1:6">
      <c r="A5" s="396" t="s">
        <v>50</v>
      </c>
      <c r="B5" s="396" t="s">
        <v>10</v>
      </c>
      <c r="C5" s="396" t="s">
        <v>1118</v>
      </c>
      <c r="D5" s="396" t="s">
        <v>1119</v>
      </c>
      <c r="E5" s="396" t="s">
        <v>876</v>
      </c>
      <c r="F5" s="396">
        <v>1</v>
      </c>
    </row>
    <row r="6" spans="1:6">
      <c r="A6" s="394" t="s">
        <v>50</v>
      </c>
      <c r="B6" s="394" t="s">
        <v>10</v>
      </c>
      <c r="C6" s="394" t="s">
        <v>1120</v>
      </c>
      <c r="D6" s="394" t="s">
        <v>1121</v>
      </c>
      <c r="E6" s="394" t="s">
        <v>876</v>
      </c>
      <c r="F6" s="394">
        <v>1</v>
      </c>
    </row>
    <row r="7" spans="1:6">
      <c r="A7" s="396" t="s">
        <v>50</v>
      </c>
      <c r="B7" s="396" t="s">
        <v>13</v>
      </c>
      <c r="C7" s="396" t="s">
        <v>1122</v>
      </c>
      <c r="D7" s="396" t="s">
        <v>1123</v>
      </c>
      <c r="E7" s="396" t="s">
        <v>1113</v>
      </c>
      <c r="F7" s="396">
        <v>6</v>
      </c>
    </row>
    <row r="8" spans="1:6">
      <c r="A8" s="394" t="s">
        <v>50</v>
      </c>
      <c r="B8" s="394" t="s">
        <v>14</v>
      </c>
      <c r="C8" s="394" t="s">
        <v>1124</v>
      </c>
      <c r="D8" s="394" t="s">
        <v>1125</v>
      </c>
      <c r="E8" s="394" t="s">
        <v>876</v>
      </c>
      <c r="F8" s="394">
        <v>2</v>
      </c>
    </row>
    <row r="9" spans="1:6">
      <c r="A9" s="396" t="s">
        <v>50</v>
      </c>
      <c r="B9" s="396" t="s">
        <v>14</v>
      </c>
      <c r="C9" s="396" t="s">
        <v>1126</v>
      </c>
      <c r="D9" s="396" t="s">
        <v>1127</v>
      </c>
      <c r="E9" s="396" t="s">
        <v>875</v>
      </c>
      <c r="F9" s="396">
        <v>7</v>
      </c>
    </row>
    <row r="10" spans="1:6">
      <c r="A10" s="394" t="s">
        <v>50</v>
      </c>
      <c r="B10" s="394" t="s">
        <v>16</v>
      </c>
      <c r="C10" s="394" t="s">
        <v>1049</v>
      </c>
      <c r="D10" s="394" t="s">
        <v>1050</v>
      </c>
      <c r="E10" s="394" t="s">
        <v>875</v>
      </c>
      <c r="F10" s="394">
        <v>1</v>
      </c>
    </row>
    <row r="11" spans="1:6">
      <c r="A11" s="396" t="s">
        <v>50</v>
      </c>
      <c r="B11" s="396" t="s">
        <v>16</v>
      </c>
      <c r="C11" s="396" t="s">
        <v>1128</v>
      </c>
      <c r="D11" s="396" t="s">
        <v>1129</v>
      </c>
      <c r="E11" s="396" t="s">
        <v>919</v>
      </c>
      <c r="F11" s="396">
        <v>3</v>
      </c>
    </row>
    <row r="12" spans="1:6">
      <c r="A12" s="394" t="s">
        <v>50</v>
      </c>
      <c r="B12" s="394" t="s">
        <v>16</v>
      </c>
      <c r="C12" s="394" t="s">
        <v>1130</v>
      </c>
      <c r="D12" s="394" t="s">
        <v>1131</v>
      </c>
      <c r="E12" s="394" t="s">
        <v>876</v>
      </c>
      <c r="F12" s="394">
        <v>1</v>
      </c>
    </row>
    <row r="13" spans="1:6">
      <c r="A13" s="396" t="s">
        <v>50</v>
      </c>
      <c r="B13" s="396" t="s">
        <v>16</v>
      </c>
      <c r="C13" s="396" t="s">
        <v>1132</v>
      </c>
      <c r="D13" s="396" t="s">
        <v>1133</v>
      </c>
      <c r="E13" s="396" t="s">
        <v>876</v>
      </c>
      <c r="F13" s="396">
        <v>1</v>
      </c>
    </row>
    <row r="14" spans="1:6">
      <c r="A14" s="394" t="s">
        <v>50</v>
      </c>
      <c r="B14" s="394" t="s">
        <v>16</v>
      </c>
      <c r="C14" s="394" t="s">
        <v>1045</v>
      </c>
      <c r="D14" s="394" t="s">
        <v>1046</v>
      </c>
      <c r="E14" s="394" t="s">
        <v>877</v>
      </c>
      <c r="F14" s="394">
        <v>1</v>
      </c>
    </row>
    <row r="15" spans="1:6">
      <c r="A15" s="396" t="s">
        <v>50</v>
      </c>
      <c r="B15" s="396" t="s">
        <v>16</v>
      </c>
      <c r="C15" s="396" t="s">
        <v>1134</v>
      </c>
      <c r="D15" s="396" t="s">
        <v>1135</v>
      </c>
      <c r="E15" s="396" t="s">
        <v>1059</v>
      </c>
      <c r="F15" s="396">
        <v>3</v>
      </c>
    </row>
    <row r="16" spans="1:6">
      <c r="A16" s="394" t="s">
        <v>50</v>
      </c>
      <c r="B16" s="394" t="s">
        <v>16</v>
      </c>
      <c r="C16" s="394" t="s">
        <v>1136</v>
      </c>
      <c r="D16" s="394" t="s">
        <v>1137</v>
      </c>
      <c r="E16" s="394" t="s">
        <v>877</v>
      </c>
      <c r="F16" s="394">
        <v>1</v>
      </c>
    </row>
    <row r="17" spans="1:6">
      <c r="A17" s="396" t="s">
        <v>50</v>
      </c>
      <c r="B17" s="396" t="s">
        <v>16</v>
      </c>
      <c r="C17" s="396" t="s">
        <v>1138</v>
      </c>
      <c r="D17" s="396" t="s">
        <v>1139</v>
      </c>
      <c r="E17" s="396" t="s">
        <v>875</v>
      </c>
      <c r="F17" s="396">
        <v>1</v>
      </c>
    </row>
    <row r="18" spans="1:6">
      <c r="A18" s="394" t="s">
        <v>50</v>
      </c>
      <c r="B18" s="394" t="s">
        <v>18</v>
      </c>
      <c r="C18" s="394" t="s">
        <v>1140</v>
      </c>
      <c r="D18" s="394" t="s">
        <v>1141</v>
      </c>
      <c r="E18" s="394" t="s">
        <v>1142</v>
      </c>
      <c r="F18" s="394">
        <v>5</v>
      </c>
    </row>
    <row r="19" spans="1:6">
      <c r="A19" s="396" t="s">
        <v>50</v>
      </c>
      <c r="B19" s="396" t="s">
        <v>18</v>
      </c>
      <c r="C19" s="396" t="s">
        <v>1143</v>
      </c>
      <c r="D19" s="396" t="s">
        <v>1144</v>
      </c>
      <c r="E19" s="396" t="s">
        <v>919</v>
      </c>
      <c r="F19" s="396">
        <v>3</v>
      </c>
    </row>
    <row r="20" spans="1:6">
      <c r="A20" s="394" t="s">
        <v>50</v>
      </c>
      <c r="B20" s="394" t="s">
        <v>21</v>
      </c>
      <c r="C20" s="394" t="s">
        <v>1145</v>
      </c>
      <c r="D20" s="394" t="s">
        <v>1146</v>
      </c>
      <c r="E20" s="394" t="s">
        <v>877</v>
      </c>
      <c r="F20" s="394">
        <v>7</v>
      </c>
    </row>
    <row r="21" spans="1:6">
      <c r="A21" s="396" t="s">
        <v>50</v>
      </c>
      <c r="B21" s="396" t="s">
        <v>22</v>
      </c>
      <c r="C21" s="396" t="s">
        <v>1147</v>
      </c>
      <c r="D21" s="396" t="s">
        <v>1148</v>
      </c>
      <c r="E21" s="396" t="s">
        <v>876</v>
      </c>
      <c r="F21" s="396">
        <v>1</v>
      </c>
    </row>
    <row r="22" spans="1:6">
      <c r="A22" s="394" t="s">
        <v>50</v>
      </c>
      <c r="B22" s="394" t="s">
        <v>22</v>
      </c>
      <c r="C22" s="394" t="s">
        <v>1149</v>
      </c>
      <c r="D22" s="394" t="s">
        <v>1150</v>
      </c>
      <c r="E22" s="394" t="s">
        <v>877</v>
      </c>
      <c r="F22" s="394">
        <v>7</v>
      </c>
    </row>
    <row r="23" spans="1:6">
      <c r="A23" s="396" t="s">
        <v>50</v>
      </c>
      <c r="B23" s="396" t="s">
        <v>23</v>
      </c>
      <c r="C23" s="396" t="s">
        <v>1151</v>
      </c>
      <c r="D23" s="396" t="s">
        <v>1152</v>
      </c>
      <c r="E23" s="396" t="s">
        <v>875</v>
      </c>
      <c r="F23" s="396">
        <v>3</v>
      </c>
    </row>
    <row r="24" spans="1:6">
      <c r="A24" s="394" t="s">
        <v>50</v>
      </c>
      <c r="B24" s="394" t="s">
        <v>23</v>
      </c>
      <c r="C24" s="394" t="s">
        <v>1047</v>
      </c>
      <c r="D24" s="394" t="s">
        <v>1048</v>
      </c>
      <c r="E24" s="394" t="s">
        <v>919</v>
      </c>
      <c r="F24" s="394">
        <v>3</v>
      </c>
    </row>
    <row r="25" spans="1:6">
      <c r="A25" s="396" t="s">
        <v>50</v>
      </c>
      <c r="B25" s="396" t="s">
        <v>25</v>
      </c>
      <c r="C25" s="396" t="s">
        <v>1153</v>
      </c>
      <c r="D25" s="396" t="s">
        <v>1154</v>
      </c>
      <c r="E25" s="396" t="s">
        <v>919</v>
      </c>
      <c r="F25" s="396">
        <v>3</v>
      </c>
    </row>
    <row r="26" spans="1:6">
      <c r="A26" s="394" t="s">
        <v>50</v>
      </c>
      <c r="B26" s="394" t="s">
        <v>25</v>
      </c>
      <c r="C26" s="394" t="s">
        <v>1155</v>
      </c>
      <c r="D26" s="394" t="s">
        <v>1156</v>
      </c>
      <c r="E26" s="394" t="s">
        <v>919</v>
      </c>
      <c r="F26" s="394">
        <v>5</v>
      </c>
    </row>
    <row r="27" spans="1:6">
      <c r="A27" s="396" t="s">
        <v>50</v>
      </c>
      <c r="B27" s="396" t="s">
        <v>25</v>
      </c>
      <c r="C27" s="396" t="s">
        <v>1157</v>
      </c>
      <c r="D27" s="396" t="s">
        <v>1158</v>
      </c>
      <c r="E27" s="396" t="s">
        <v>919</v>
      </c>
      <c r="F27" s="396">
        <v>5</v>
      </c>
    </row>
    <row r="28" spans="1:6">
      <c r="A28" s="394" t="s">
        <v>50</v>
      </c>
      <c r="B28" s="394" t="s">
        <v>25</v>
      </c>
      <c r="C28" s="394" t="s">
        <v>1159</v>
      </c>
      <c r="D28" s="394" t="s">
        <v>1160</v>
      </c>
      <c r="E28" s="394" t="s">
        <v>919</v>
      </c>
      <c r="F28" s="394">
        <v>4</v>
      </c>
    </row>
    <row r="29" spans="1:6">
      <c r="A29" s="396" t="s">
        <v>50</v>
      </c>
      <c r="B29" s="396" t="s">
        <v>25</v>
      </c>
      <c r="C29" s="396" t="s">
        <v>969</v>
      </c>
      <c r="D29" s="396" t="s">
        <v>970</v>
      </c>
      <c r="E29" s="396" t="s">
        <v>875</v>
      </c>
      <c r="F29" s="396">
        <v>9</v>
      </c>
    </row>
    <row r="30" spans="1:6">
      <c r="A30" s="394" t="s">
        <v>50</v>
      </c>
      <c r="B30" s="394" t="s">
        <v>25</v>
      </c>
      <c r="C30" s="394" t="s">
        <v>1161</v>
      </c>
      <c r="D30" s="394" t="s">
        <v>1162</v>
      </c>
      <c r="E30" s="394" t="s">
        <v>919</v>
      </c>
      <c r="F30" s="394">
        <v>4</v>
      </c>
    </row>
    <row r="31" spans="1:6">
      <c r="A31" s="396" t="s">
        <v>50</v>
      </c>
      <c r="B31" s="396" t="s">
        <v>25</v>
      </c>
      <c r="C31" s="396" t="s">
        <v>1163</v>
      </c>
      <c r="D31" s="396" t="s">
        <v>1164</v>
      </c>
      <c r="E31" s="396" t="s">
        <v>1142</v>
      </c>
      <c r="F31" s="396">
        <v>4</v>
      </c>
    </row>
    <row r="32" spans="1:6">
      <c r="A32" s="394" t="s">
        <v>50</v>
      </c>
      <c r="B32" s="394" t="s">
        <v>25</v>
      </c>
      <c r="C32" s="394" t="s">
        <v>1165</v>
      </c>
      <c r="D32" s="394" t="s">
        <v>1166</v>
      </c>
      <c r="E32" s="394" t="s">
        <v>919</v>
      </c>
      <c r="F32" s="394">
        <v>4</v>
      </c>
    </row>
    <row r="33" spans="1:6">
      <c r="A33" s="396" t="s">
        <v>50</v>
      </c>
      <c r="B33" s="396" t="s">
        <v>25</v>
      </c>
      <c r="C33" s="396" t="s">
        <v>1167</v>
      </c>
      <c r="D33" s="396" t="s">
        <v>1168</v>
      </c>
      <c r="E33" s="396" t="s">
        <v>919</v>
      </c>
      <c r="F33" s="396">
        <v>5</v>
      </c>
    </row>
    <row r="34" spans="1:6">
      <c r="A34" s="394" t="s">
        <v>50</v>
      </c>
      <c r="B34" s="394" t="s">
        <v>25</v>
      </c>
      <c r="C34" s="394" t="s">
        <v>1169</v>
      </c>
      <c r="D34" s="394" t="s">
        <v>1170</v>
      </c>
      <c r="E34" s="394" t="s">
        <v>919</v>
      </c>
      <c r="F34" s="394">
        <v>4</v>
      </c>
    </row>
    <row r="35" spans="1:6">
      <c r="A35" s="396" t="s">
        <v>50</v>
      </c>
      <c r="B35" s="396" t="s">
        <v>27</v>
      </c>
      <c r="C35" s="396" t="s">
        <v>1171</v>
      </c>
      <c r="D35" s="396" t="s">
        <v>1172</v>
      </c>
      <c r="E35" s="396" t="s">
        <v>919</v>
      </c>
      <c r="F35" s="396">
        <v>3</v>
      </c>
    </row>
    <row r="36" spans="1:6">
      <c r="A36" s="394" t="s">
        <v>50</v>
      </c>
      <c r="B36" s="394" t="s">
        <v>29</v>
      </c>
      <c r="C36" s="394" t="s">
        <v>1173</v>
      </c>
      <c r="D36" s="394" t="s">
        <v>1174</v>
      </c>
      <c r="E36" s="394" t="s">
        <v>876</v>
      </c>
      <c r="F36" s="394">
        <v>2</v>
      </c>
    </row>
    <row r="37" spans="1:6">
      <c r="A37" s="396" t="s">
        <v>50</v>
      </c>
      <c r="B37" s="396" t="s">
        <v>29</v>
      </c>
      <c r="C37" s="396" t="s">
        <v>1175</v>
      </c>
      <c r="D37" s="396" t="s">
        <v>1176</v>
      </c>
      <c r="E37" s="396" t="s">
        <v>1177</v>
      </c>
      <c r="F37" s="396">
        <v>3</v>
      </c>
    </row>
    <row r="38" spans="1:6">
      <c r="A38" s="394" t="s">
        <v>50</v>
      </c>
      <c r="B38" s="394" t="s">
        <v>29</v>
      </c>
      <c r="C38" s="394" t="s">
        <v>1178</v>
      </c>
      <c r="D38" s="394" t="s">
        <v>1179</v>
      </c>
      <c r="E38" s="394" t="s">
        <v>919</v>
      </c>
      <c r="F38" s="394">
        <v>4</v>
      </c>
    </row>
    <row r="39" spans="1:6">
      <c r="A39" s="396" t="s">
        <v>50</v>
      </c>
      <c r="B39" s="396" t="s">
        <v>29</v>
      </c>
      <c r="C39" s="396" t="s">
        <v>1180</v>
      </c>
      <c r="D39" s="396" t="s">
        <v>1181</v>
      </c>
      <c r="E39" s="396" t="s">
        <v>1182</v>
      </c>
      <c r="F39" s="396">
        <v>7</v>
      </c>
    </row>
    <row r="40" spans="1:6">
      <c r="A40" s="394" t="s">
        <v>50</v>
      </c>
      <c r="B40" s="394" t="s">
        <v>29</v>
      </c>
      <c r="C40" s="394" t="s">
        <v>1183</v>
      </c>
      <c r="D40" s="394" t="s">
        <v>1184</v>
      </c>
      <c r="E40" s="394" t="s">
        <v>875</v>
      </c>
      <c r="F40" s="394">
        <v>4</v>
      </c>
    </row>
    <row r="41" spans="1:6">
      <c r="A41" s="396" t="s">
        <v>50</v>
      </c>
      <c r="B41" s="396" t="s">
        <v>30</v>
      </c>
      <c r="C41" s="396" t="s">
        <v>1185</v>
      </c>
      <c r="D41" s="396" t="s">
        <v>1186</v>
      </c>
      <c r="E41" s="396" t="s">
        <v>877</v>
      </c>
      <c r="F41" s="396">
        <v>1</v>
      </c>
    </row>
    <row r="42" spans="1:6">
      <c r="A42" s="394" t="s">
        <v>50</v>
      </c>
      <c r="B42" s="394" t="s">
        <v>31</v>
      </c>
      <c r="C42" s="394" t="s">
        <v>1187</v>
      </c>
      <c r="D42" s="394" t="s">
        <v>1188</v>
      </c>
      <c r="E42" s="394" t="s">
        <v>919</v>
      </c>
      <c r="F42" s="394">
        <v>3</v>
      </c>
    </row>
    <row r="43" spans="1:6">
      <c r="A43" s="396" t="s">
        <v>50</v>
      </c>
      <c r="B43" s="396" t="s">
        <v>32</v>
      </c>
      <c r="C43" s="396" t="s">
        <v>1189</v>
      </c>
      <c r="D43" s="396" t="s">
        <v>1190</v>
      </c>
      <c r="E43" s="396" t="s">
        <v>875</v>
      </c>
      <c r="F43" s="396">
        <v>1</v>
      </c>
    </row>
    <row r="44" spans="1:6">
      <c r="A44" s="394" t="s">
        <v>50</v>
      </c>
      <c r="B44" s="394" t="s">
        <v>32</v>
      </c>
      <c r="C44" s="394" t="s">
        <v>973</v>
      </c>
      <c r="D44" s="394" t="s">
        <v>974</v>
      </c>
      <c r="E44" s="394" t="s">
        <v>875</v>
      </c>
      <c r="F44" s="394">
        <v>2</v>
      </c>
    </row>
    <row r="45" spans="1:6">
      <c r="A45" s="396" t="s">
        <v>50</v>
      </c>
      <c r="B45" s="396" t="s">
        <v>32</v>
      </c>
      <c r="C45" s="396" t="s">
        <v>1051</v>
      </c>
      <c r="D45" s="396" t="s">
        <v>1052</v>
      </c>
      <c r="E45" s="396" t="s">
        <v>919</v>
      </c>
      <c r="F45" s="396">
        <v>5</v>
      </c>
    </row>
    <row r="46" spans="1:6">
      <c r="A46" s="394" t="s">
        <v>50</v>
      </c>
      <c r="B46" s="394" t="s">
        <v>33</v>
      </c>
      <c r="C46" s="394" t="s">
        <v>1053</v>
      </c>
      <c r="D46" s="394" t="s">
        <v>1054</v>
      </c>
      <c r="E46" s="394" t="s">
        <v>924</v>
      </c>
      <c r="F46" s="394">
        <v>3</v>
      </c>
    </row>
    <row r="47" spans="1:6">
      <c r="A47" s="396" t="s">
        <v>50</v>
      </c>
      <c r="B47" s="396" t="s">
        <v>34</v>
      </c>
      <c r="C47" s="396" t="s">
        <v>1191</v>
      </c>
      <c r="D47" s="396" t="s">
        <v>1192</v>
      </c>
      <c r="E47" s="396" t="s">
        <v>875</v>
      </c>
      <c r="F47" s="396">
        <v>2</v>
      </c>
    </row>
    <row r="48" spans="1:6">
      <c r="A48" s="394" t="s">
        <v>50</v>
      </c>
      <c r="B48" s="394" t="s">
        <v>38</v>
      </c>
      <c r="C48" s="394" t="s">
        <v>921</v>
      </c>
      <c r="D48" s="394" t="s">
        <v>922</v>
      </c>
      <c r="E48" s="394" t="s">
        <v>920</v>
      </c>
      <c r="F48" s="394">
        <v>3</v>
      </c>
    </row>
    <row r="49" spans="1:6">
      <c r="A49" s="396" t="s">
        <v>50</v>
      </c>
      <c r="B49" s="396" t="s">
        <v>35</v>
      </c>
      <c r="C49" s="396" t="s">
        <v>1193</v>
      </c>
      <c r="D49" s="396" t="s">
        <v>1194</v>
      </c>
      <c r="E49" s="396" t="s">
        <v>875</v>
      </c>
      <c r="F49" s="396">
        <v>1</v>
      </c>
    </row>
    <row r="50" spans="1:6">
      <c r="A50" s="394" t="s">
        <v>50</v>
      </c>
      <c r="B50" s="394" t="s">
        <v>35</v>
      </c>
      <c r="C50" s="394" t="s">
        <v>1055</v>
      </c>
      <c r="D50" s="394" t="s">
        <v>1056</v>
      </c>
      <c r="E50" s="394" t="s">
        <v>875</v>
      </c>
      <c r="F50" s="394">
        <v>2</v>
      </c>
    </row>
    <row r="51" spans="1:6">
      <c r="A51" s="396" t="s">
        <v>50</v>
      </c>
      <c r="B51" s="396" t="s">
        <v>35</v>
      </c>
      <c r="C51" s="396" t="s">
        <v>1195</v>
      </c>
      <c r="D51" s="396" t="s">
        <v>1196</v>
      </c>
      <c r="E51" s="396" t="s">
        <v>919</v>
      </c>
      <c r="F51" s="396">
        <v>4</v>
      </c>
    </row>
    <row r="52" spans="1:6">
      <c r="A52" s="394" t="s">
        <v>50</v>
      </c>
      <c r="B52" s="394" t="s">
        <v>35</v>
      </c>
      <c r="C52" s="394" t="s">
        <v>1197</v>
      </c>
      <c r="D52" s="394" t="s">
        <v>1198</v>
      </c>
      <c r="E52" s="394" t="s">
        <v>919</v>
      </c>
      <c r="F52" s="394">
        <v>4</v>
      </c>
    </row>
    <row r="53" spans="1:6">
      <c r="A53" s="396" t="s">
        <v>50</v>
      </c>
      <c r="B53" s="396" t="s">
        <v>35</v>
      </c>
      <c r="C53" s="396" t="s">
        <v>1199</v>
      </c>
      <c r="D53" s="396" t="s">
        <v>1200</v>
      </c>
      <c r="E53" s="396" t="s">
        <v>875</v>
      </c>
      <c r="F53" s="396">
        <v>1</v>
      </c>
    </row>
    <row r="54" spans="1:6">
      <c r="A54" s="394" t="s">
        <v>50</v>
      </c>
      <c r="B54" s="394" t="s">
        <v>35</v>
      </c>
      <c r="C54" s="394" t="s">
        <v>1201</v>
      </c>
      <c r="D54" s="394" t="s">
        <v>1202</v>
      </c>
      <c r="E54" s="394" t="s">
        <v>875</v>
      </c>
      <c r="F54" s="394">
        <v>1</v>
      </c>
    </row>
    <row r="55" spans="1:6">
      <c r="A55" s="396" t="s">
        <v>50</v>
      </c>
      <c r="B55" s="396" t="s">
        <v>35</v>
      </c>
      <c r="C55" s="396" t="s">
        <v>1203</v>
      </c>
      <c r="D55" s="396" t="s">
        <v>1204</v>
      </c>
      <c r="E55" s="396" t="s">
        <v>876</v>
      </c>
      <c r="F55" s="396">
        <v>1</v>
      </c>
    </row>
    <row r="56" spans="1:6">
      <c r="A56" s="394" t="s">
        <v>50</v>
      </c>
      <c r="B56" s="394" t="s">
        <v>35</v>
      </c>
      <c r="C56" s="394" t="s">
        <v>1205</v>
      </c>
      <c r="D56" s="394" t="s">
        <v>1206</v>
      </c>
      <c r="E56" s="394" t="s">
        <v>1142</v>
      </c>
      <c r="F56" s="394">
        <v>3</v>
      </c>
    </row>
    <row r="57" spans="1:6">
      <c r="A57" s="396" t="s">
        <v>50</v>
      </c>
      <c r="B57" s="396" t="s">
        <v>36</v>
      </c>
      <c r="C57" s="396" t="s">
        <v>1207</v>
      </c>
      <c r="D57" s="396" t="s">
        <v>1208</v>
      </c>
      <c r="E57" s="396" t="s">
        <v>1142</v>
      </c>
      <c r="F57" s="396">
        <v>3</v>
      </c>
    </row>
    <row r="58" spans="1:6">
      <c r="A58" s="394" t="s">
        <v>50</v>
      </c>
      <c r="B58" s="394" t="s">
        <v>36</v>
      </c>
      <c r="C58" s="394" t="s">
        <v>1209</v>
      </c>
      <c r="D58" s="394" t="s">
        <v>1210</v>
      </c>
      <c r="E58" s="394" t="s">
        <v>875</v>
      </c>
      <c r="F58" s="394">
        <v>2</v>
      </c>
    </row>
    <row r="59" spans="1:6">
      <c r="A59" s="396" t="s">
        <v>50</v>
      </c>
      <c r="B59" s="396" t="s">
        <v>36</v>
      </c>
      <c r="C59" s="396" t="s">
        <v>1211</v>
      </c>
      <c r="D59" s="396" t="s">
        <v>1212</v>
      </c>
      <c r="E59" s="396" t="s">
        <v>919</v>
      </c>
      <c r="F59" s="396">
        <v>3</v>
      </c>
    </row>
    <row r="60" spans="1:6">
      <c r="A60" s="394" t="s">
        <v>50</v>
      </c>
      <c r="B60" s="394" t="s">
        <v>36</v>
      </c>
      <c r="C60" s="394" t="s">
        <v>1213</v>
      </c>
      <c r="D60" s="394" t="s">
        <v>1214</v>
      </c>
      <c r="E60" s="394" t="s">
        <v>919</v>
      </c>
      <c r="F60" s="394">
        <v>4</v>
      </c>
    </row>
    <row r="61" spans="1:6">
      <c r="A61" s="396" t="s">
        <v>50</v>
      </c>
      <c r="B61" s="396" t="s">
        <v>39</v>
      </c>
      <c r="C61" s="396" t="s">
        <v>1215</v>
      </c>
      <c r="D61" s="396" t="s">
        <v>1216</v>
      </c>
      <c r="E61" s="396" t="s">
        <v>877</v>
      </c>
      <c r="F61" s="396">
        <v>6</v>
      </c>
    </row>
    <row r="62" spans="1:6">
      <c r="A62" s="394" t="s">
        <v>50</v>
      </c>
      <c r="B62" s="394" t="s">
        <v>41</v>
      </c>
      <c r="C62" s="394" t="s">
        <v>1217</v>
      </c>
      <c r="D62" s="394" t="s">
        <v>1218</v>
      </c>
      <c r="E62" s="394" t="s">
        <v>1142</v>
      </c>
      <c r="F62" s="394">
        <v>4</v>
      </c>
    </row>
    <row r="63" spans="1:6">
      <c r="A63" s="396" t="s">
        <v>50</v>
      </c>
      <c r="B63" s="396" t="s">
        <v>41</v>
      </c>
      <c r="C63" s="396" t="s">
        <v>1219</v>
      </c>
      <c r="D63" s="396" t="s">
        <v>1220</v>
      </c>
      <c r="E63" s="396" t="s">
        <v>919</v>
      </c>
      <c r="F63" s="396">
        <v>3</v>
      </c>
    </row>
    <row r="64" spans="1:6">
      <c r="A64" s="394" t="s">
        <v>50</v>
      </c>
      <c r="B64" s="394" t="s">
        <v>41</v>
      </c>
      <c r="C64" s="394" t="s">
        <v>1221</v>
      </c>
      <c r="D64" s="394" t="s">
        <v>1222</v>
      </c>
      <c r="E64" s="394" t="s">
        <v>875</v>
      </c>
      <c r="F64" s="394">
        <v>2</v>
      </c>
    </row>
    <row r="65" spans="1:6">
      <c r="A65" s="396" t="s">
        <v>50</v>
      </c>
      <c r="B65" s="396" t="s">
        <v>41</v>
      </c>
      <c r="C65" s="396" t="s">
        <v>1223</v>
      </c>
      <c r="D65" s="396" t="s">
        <v>1224</v>
      </c>
      <c r="E65" s="396" t="s">
        <v>875</v>
      </c>
      <c r="F65" s="396">
        <v>2</v>
      </c>
    </row>
    <row r="66" spans="1:6">
      <c r="A66" s="394" t="s">
        <v>50</v>
      </c>
      <c r="B66" s="394" t="s">
        <v>41</v>
      </c>
      <c r="C66" s="394" t="s">
        <v>1225</v>
      </c>
      <c r="D66" s="394" t="s">
        <v>1226</v>
      </c>
      <c r="E66" s="394" t="s">
        <v>919</v>
      </c>
      <c r="F66" s="394">
        <v>3</v>
      </c>
    </row>
    <row r="67" spans="1:6">
      <c r="A67" s="396" t="s">
        <v>50</v>
      </c>
      <c r="B67" s="396" t="s">
        <v>41</v>
      </c>
      <c r="C67" s="396" t="s">
        <v>1227</v>
      </c>
      <c r="D67" s="396" t="s">
        <v>1228</v>
      </c>
      <c r="E67" s="396" t="s">
        <v>1142</v>
      </c>
      <c r="F67" s="396">
        <v>4</v>
      </c>
    </row>
    <row r="68" spans="1:6">
      <c r="A68" s="394" t="s">
        <v>50</v>
      </c>
      <c r="B68" s="394" t="s">
        <v>41</v>
      </c>
      <c r="C68" s="394" t="s">
        <v>1229</v>
      </c>
      <c r="D68" s="394" t="s">
        <v>1230</v>
      </c>
      <c r="E68" s="394" t="s">
        <v>875</v>
      </c>
      <c r="F68" s="394">
        <v>1</v>
      </c>
    </row>
    <row r="69" spans="1:6">
      <c r="A69" s="396" t="s">
        <v>101</v>
      </c>
      <c r="B69" s="396" t="s">
        <v>81</v>
      </c>
      <c r="C69" s="396" t="s">
        <v>1231</v>
      </c>
      <c r="D69" s="396" t="s">
        <v>1232</v>
      </c>
      <c r="E69" s="396" t="s">
        <v>877</v>
      </c>
      <c r="F69" s="396">
        <v>1</v>
      </c>
    </row>
    <row r="70" spans="1:6">
      <c r="A70" s="394" t="s">
        <v>101</v>
      </c>
      <c r="B70" s="394" t="s">
        <v>10</v>
      </c>
      <c r="C70" s="394" t="s">
        <v>1233</v>
      </c>
      <c r="D70" s="394" t="s">
        <v>1234</v>
      </c>
      <c r="E70" s="394" t="s">
        <v>875</v>
      </c>
      <c r="F70" s="394">
        <v>3</v>
      </c>
    </row>
    <row r="71" spans="1:6">
      <c r="A71" s="396" t="s">
        <v>101</v>
      </c>
      <c r="B71" s="396" t="s">
        <v>10</v>
      </c>
      <c r="C71" s="396" t="s">
        <v>1235</v>
      </c>
      <c r="D71" s="396" t="s">
        <v>1236</v>
      </c>
      <c r="E71" s="396" t="s">
        <v>877</v>
      </c>
      <c r="F71" s="396">
        <v>1</v>
      </c>
    </row>
    <row r="72" spans="1:6">
      <c r="A72" s="394" t="s">
        <v>101</v>
      </c>
      <c r="B72" s="394" t="s">
        <v>13</v>
      </c>
      <c r="C72" s="394" t="s">
        <v>1237</v>
      </c>
      <c r="D72" s="394" t="s">
        <v>1238</v>
      </c>
      <c r="E72" s="394" t="s">
        <v>876</v>
      </c>
      <c r="F72" s="394">
        <v>1</v>
      </c>
    </row>
    <row r="73" spans="1:6">
      <c r="A73" s="396" t="s">
        <v>101</v>
      </c>
      <c r="B73" s="396" t="s">
        <v>14</v>
      </c>
      <c r="C73" s="396" t="s">
        <v>1239</v>
      </c>
      <c r="D73" s="396" t="s">
        <v>1240</v>
      </c>
      <c r="E73" s="396" t="s">
        <v>878</v>
      </c>
      <c r="F73" s="396">
        <v>6</v>
      </c>
    </row>
    <row r="74" spans="1:6">
      <c r="A74" s="394" t="s">
        <v>101</v>
      </c>
      <c r="B74" s="394" t="s">
        <v>14</v>
      </c>
      <c r="C74" s="394" t="s">
        <v>1241</v>
      </c>
      <c r="D74" s="394" t="s">
        <v>1242</v>
      </c>
      <c r="E74" s="394" t="s">
        <v>877</v>
      </c>
      <c r="F74" s="394">
        <v>9</v>
      </c>
    </row>
    <row r="75" spans="1:6">
      <c r="A75" s="396" t="s">
        <v>101</v>
      </c>
      <c r="B75" s="396" t="s">
        <v>19</v>
      </c>
      <c r="C75" s="396" t="s">
        <v>1243</v>
      </c>
      <c r="D75" s="396" t="s">
        <v>1244</v>
      </c>
      <c r="E75" s="396" t="s">
        <v>877</v>
      </c>
      <c r="F75" s="396">
        <v>1</v>
      </c>
    </row>
    <row r="76" spans="1:6">
      <c r="A76" s="394" t="s">
        <v>101</v>
      </c>
      <c r="B76" s="394" t="s">
        <v>22</v>
      </c>
      <c r="C76" s="394" t="s">
        <v>1245</v>
      </c>
      <c r="D76" s="394" t="s">
        <v>1246</v>
      </c>
      <c r="E76" s="394" t="s">
        <v>1247</v>
      </c>
      <c r="F76" s="394">
        <v>7</v>
      </c>
    </row>
    <row r="77" spans="1:6">
      <c r="A77" s="396" t="s">
        <v>101</v>
      </c>
      <c r="B77" s="396" t="s">
        <v>22</v>
      </c>
      <c r="C77" s="396" t="s">
        <v>1248</v>
      </c>
      <c r="D77" s="396" t="s">
        <v>1249</v>
      </c>
      <c r="E77" s="396" t="s">
        <v>878</v>
      </c>
      <c r="F77" s="396">
        <v>4</v>
      </c>
    </row>
    <row r="78" spans="1:6">
      <c r="A78" s="394" t="s">
        <v>101</v>
      </c>
      <c r="B78" s="394" t="s">
        <v>24</v>
      </c>
      <c r="C78" s="394" t="s">
        <v>1250</v>
      </c>
      <c r="D78" s="394" t="s">
        <v>1251</v>
      </c>
      <c r="E78" s="394" t="s">
        <v>878</v>
      </c>
      <c r="F78" s="394">
        <v>4</v>
      </c>
    </row>
    <row r="79" spans="1:6">
      <c r="A79" s="396" t="s">
        <v>101</v>
      </c>
      <c r="B79" s="396" t="s">
        <v>24</v>
      </c>
      <c r="C79" s="396" t="s">
        <v>1252</v>
      </c>
      <c r="D79" s="396" t="s">
        <v>1253</v>
      </c>
      <c r="E79" s="396" t="s">
        <v>878</v>
      </c>
      <c r="F79" s="396">
        <v>4</v>
      </c>
    </row>
    <row r="80" spans="1:6">
      <c r="A80" s="394" t="s">
        <v>101</v>
      </c>
      <c r="B80" s="394" t="s">
        <v>27</v>
      </c>
      <c r="C80" s="394" t="s">
        <v>1254</v>
      </c>
      <c r="D80" s="394" t="s">
        <v>1255</v>
      </c>
      <c r="E80" s="394" t="s">
        <v>878</v>
      </c>
      <c r="F80" s="394">
        <v>4</v>
      </c>
    </row>
    <row r="81" spans="1:6">
      <c r="A81" s="396" t="s">
        <v>101</v>
      </c>
      <c r="B81" s="396" t="s">
        <v>29</v>
      </c>
      <c r="C81" s="396" t="s">
        <v>1256</v>
      </c>
      <c r="D81" s="396" t="s">
        <v>1257</v>
      </c>
      <c r="E81" s="396" t="s">
        <v>1258</v>
      </c>
      <c r="F81" s="396">
        <v>1</v>
      </c>
    </row>
    <row r="82" spans="1:6">
      <c r="A82" s="394" t="s">
        <v>101</v>
      </c>
      <c r="B82" s="394" t="s">
        <v>29</v>
      </c>
      <c r="C82" s="394" t="s">
        <v>1259</v>
      </c>
      <c r="D82" s="394" t="s">
        <v>1260</v>
      </c>
      <c r="E82" s="394" t="s">
        <v>878</v>
      </c>
      <c r="F82" s="394">
        <v>9</v>
      </c>
    </row>
    <row r="83" spans="1:6">
      <c r="A83" s="396" t="s">
        <v>101</v>
      </c>
      <c r="B83" s="396" t="s">
        <v>29</v>
      </c>
      <c r="C83" s="396" t="s">
        <v>1261</v>
      </c>
      <c r="D83" s="396" t="s">
        <v>1262</v>
      </c>
      <c r="E83" s="396" t="s">
        <v>875</v>
      </c>
      <c r="F83" s="396">
        <v>12</v>
      </c>
    </row>
    <row r="84" spans="1:6">
      <c r="A84" s="394" t="s">
        <v>101</v>
      </c>
      <c r="B84" s="394" t="s">
        <v>29</v>
      </c>
      <c r="C84" s="394" t="s">
        <v>1263</v>
      </c>
      <c r="D84" s="394" t="s">
        <v>1264</v>
      </c>
      <c r="E84" s="394" t="s">
        <v>1265</v>
      </c>
      <c r="F84" s="394">
        <v>8</v>
      </c>
    </row>
    <row r="85" spans="1:6">
      <c r="A85" s="396" t="s">
        <v>101</v>
      </c>
      <c r="B85" s="396" t="s">
        <v>30</v>
      </c>
      <c r="C85" s="396" t="s">
        <v>1266</v>
      </c>
      <c r="D85" s="396" t="s">
        <v>1267</v>
      </c>
      <c r="E85" s="396" t="s">
        <v>877</v>
      </c>
      <c r="F85" s="396">
        <v>1</v>
      </c>
    </row>
    <row r="86" spans="1:6">
      <c r="A86" s="394" t="s">
        <v>101</v>
      </c>
      <c r="B86" s="394" t="s">
        <v>35</v>
      </c>
      <c r="C86" s="394" t="s">
        <v>1268</v>
      </c>
      <c r="D86" s="394" t="s">
        <v>1269</v>
      </c>
      <c r="E86" s="394" t="s">
        <v>875</v>
      </c>
      <c r="F86" s="394">
        <v>4</v>
      </c>
    </row>
    <row r="87" spans="1:6">
      <c r="A87" s="396" t="s">
        <v>101</v>
      </c>
      <c r="B87" s="396" t="s">
        <v>35</v>
      </c>
      <c r="C87" s="396" t="s">
        <v>1270</v>
      </c>
      <c r="D87" s="396" t="s">
        <v>1271</v>
      </c>
      <c r="E87" s="396" t="s">
        <v>1060</v>
      </c>
      <c r="F87" s="396">
        <v>4</v>
      </c>
    </row>
    <row r="88" spans="1:6">
      <c r="A88" s="394" t="s">
        <v>101</v>
      </c>
      <c r="B88" s="394" t="s">
        <v>35</v>
      </c>
      <c r="C88" s="394" t="s">
        <v>1272</v>
      </c>
      <c r="D88" s="394" t="s">
        <v>1273</v>
      </c>
      <c r="E88" s="394" t="s">
        <v>875</v>
      </c>
      <c r="F88" s="394">
        <v>2</v>
      </c>
    </row>
    <row r="89" spans="1:6">
      <c r="A89" s="396" t="s">
        <v>101</v>
      </c>
      <c r="B89" s="396" t="s">
        <v>36</v>
      </c>
      <c r="C89" s="396" t="s">
        <v>1274</v>
      </c>
      <c r="D89" s="396" t="s">
        <v>1275</v>
      </c>
      <c r="E89" s="396" t="s">
        <v>878</v>
      </c>
      <c r="F89" s="396">
        <v>5</v>
      </c>
    </row>
    <row r="90" spans="1:6">
      <c r="A90" s="394" t="s">
        <v>101</v>
      </c>
      <c r="B90" s="394" t="s">
        <v>36</v>
      </c>
      <c r="C90" s="394" t="s">
        <v>1276</v>
      </c>
      <c r="D90" s="394" t="s">
        <v>1277</v>
      </c>
      <c r="E90" s="394" t="s">
        <v>878</v>
      </c>
      <c r="F90" s="394">
        <v>4</v>
      </c>
    </row>
    <row r="91" spans="1:6">
      <c r="A91" s="396" t="s">
        <v>101</v>
      </c>
      <c r="B91" s="396" t="s">
        <v>36</v>
      </c>
      <c r="C91" s="396" t="s">
        <v>1278</v>
      </c>
      <c r="D91" s="396" t="s">
        <v>1279</v>
      </c>
      <c r="E91" s="396" t="s">
        <v>875</v>
      </c>
      <c r="F91" s="396">
        <v>4</v>
      </c>
    </row>
    <row r="92" spans="1:6">
      <c r="A92" s="394" t="s">
        <v>101</v>
      </c>
      <c r="B92" s="394" t="s">
        <v>41</v>
      </c>
      <c r="C92" s="394" t="s">
        <v>1280</v>
      </c>
      <c r="D92" s="394" t="s">
        <v>1281</v>
      </c>
      <c r="E92" s="394" t="s">
        <v>878</v>
      </c>
      <c r="F92" s="394">
        <v>3</v>
      </c>
    </row>
    <row r="93" spans="1:6">
      <c r="A93" s="396" t="s">
        <v>101</v>
      </c>
      <c r="B93" s="396" t="s">
        <v>89</v>
      </c>
      <c r="C93" s="396" t="s">
        <v>1282</v>
      </c>
      <c r="D93" s="396" t="s">
        <v>1283</v>
      </c>
      <c r="E93" s="396" t="s">
        <v>1284</v>
      </c>
      <c r="F93" s="396">
        <v>7</v>
      </c>
    </row>
  </sheetData>
  <conditionalFormatting sqref="C2:E19">
    <cfRule type="dataBar" priority="1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{96834682-633E-4029-8FA5-F0F29159FBBF}</x14:id>
        </ext>
      </extLst>
    </cfRule>
  </conditionalFormatting>
  <conditionalFormatting sqref="A2:B19">
    <cfRule type="dataBar" priority="9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{20285D9E-691B-497F-AC64-FE473ADA2430}</x14:id>
        </ext>
      </extLst>
    </cfRule>
  </conditionalFormatting>
  <conditionalFormatting sqref="C20:E22">
    <cfRule type="dataBar" priority="1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{EEE939E7-19CF-4120-886A-B096EA51714A}</x14:id>
        </ext>
      </extLst>
    </cfRule>
  </conditionalFormatting>
  <conditionalFormatting sqref="A20:B22">
    <cfRule type="dataBar" priority="1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{90A7DC5B-F70C-40E7-8170-DADC1C08E2FF}</x14:id>
        </ext>
      </extLst>
    </cfRule>
  </conditionalFormatting>
  <conditionalFormatting sqref="C23:E93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{C098E6DE-193E-4C91-A0DD-E28A54273C53}</x14:id>
        </ext>
      </extLst>
    </cfRule>
  </conditionalFormatting>
  <conditionalFormatting sqref="A23:B93">
    <cfRule type="dataBar" priority="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{49C8B08E-8313-4169-9F15-36CBDA15A630}</x14:id>
        </ext>
      </extLst>
    </cfRule>
  </conditionalFormatting>
  <pageMargins left="0.7" right="0.7" top="0.75" bottom="0.75" header="0.3" footer="0.3"/>
  <pageSetup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96834682-633E-4029-8FA5-F0F29159FBBF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C2:E19</xm:sqref>
        </x14:conditionalFormatting>
        <x14:conditionalFormatting xmlns:xm="http://schemas.microsoft.com/office/excel/2006/main">
          <x14:cfRule type="dataBar" id="{20285D9E-691B-497F-AC64-FE473ADA2430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A2:B19</xm:sqref>
        </x14:conditionalFormatting>
        <x14:conditionalFormatting xmlns:xm="http://schemas.microsoft.com/office/excel/2006/main">
          <x14:cfRule type="dataBar" id="{EEE939E7-19CF-4120-886A-B096EA51714A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C20:E22</xm:sqref>
        </x14:conditionalFormatting>
        <x14:conditionalFormatting xmlns:xm="http://schemas.microsoft.com/office/excel/2006/main">
          <x14:cfRule type="dataBar" id="{90A7DC5B-F70C-40E7-8170-DADC1C08E2FF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A20:B22</xm:sqref>
        </x14:conditionalFormatting>
        <x14:conditionalFormatting xmlns:xm="http://schemas.microsoft.com/office/excel/2006/main">
          <x14:cfRule type="dataBar" id="{C098E6DE-193E-4C91-A0DD-E28A54273C53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C23:E93</xm:sqref>
        </x14:conditionalFormatting>
        <x14:conditionalFormatting xmlns:xm="http://schemas.microsoft.com/office/excel/2006/main">
          <x14:cfRule type="dataBar" id="{49C8B08E-8313-4169-9F15-36CBDA15A630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A23:B93</xm:sqref>
        </x14:conditionalFormatting>
      </x14:conditionalFormattings>
    </ext>
  </extLst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7">
    <tabColor theme="5" tint="0.59999389629810485"/>
  </sheetPr>
  <dimension ref="A1:F96"/>
  <sheetViews>
    <sheetView showGridLines="0" rightToLeft="1" zoomScale="90" zoomScaleNormal="90" workbookViewId="0">
      <selection activeCell="E2" sqref="E2:E35"/>
    </sheetView>
  </sheetViews>
  <sheetFormatPr defaultColWidth="9.125" defaultRowHeight="18"/>
  <cols>
    <col min="1" max="1" width="19.125" style="109" bestFit="1" customWidth="1"/>
    <col min="2" max="2" width="27.375" style="109" bestFit="1" customWidth="1"/>
    <col min="3" max="3" width="25.375" style="109" customWidth="1"/>
    <col min="4" max="4" width="8.25" style="109" bestFit="1" customWidth="1"/>
    <col min="5" max="5" width="55.75" style="109" bestFit="1" customWidth="1"/>
    <col min="6" max="6" width="17.375" style="109" customWidth="1"/>
    <col min="7" max="16384" width="9.125" style="107"/>
  </cols>
  <sheetData>
    <row r="1" spans="1:6">
      <c r="A1" s="108" t="s">
        <v>685</v>
      </c>
      <c r="B1" s="108" t="s">
        <v>686</v>
      </c>
      <c r="C1" s="108" t="s">
        <v>754</v>
      </c>
      <c r="D1" s="108" t="s">
        <v>672</v>
      </c>
      <c r="E1" s="108" t="s">
        <v>683</v>
      </c>
      <c r="F1" s="108" t="s">
        <v>687</v>
      </c>
    </row>
    <row r="2" spans="1:6">
      <c r="A2" s="394" t="s">
        <v>50</v>
      </c>
      <c r="B2" s="394" t="s">
        <v>10</v>
      </c>
      <c r="C2" s="394" t="s">
        <v>1285</v>
      </c>
      <c r="D2" s="394" t="s">
        <v>1286</v>
      </c>
      <c r="E2" s="394" t="s">
        <v>877</v>
      </c>
      <c r="F2" s="394" t="s">
        <v>1287</v>
      </c>
    </row>
    <row r="3" spans="1:6">
      <c r="A3" s="396" t="s">
        <v>50</v>
      </c>
      <c r="B3" s="396" t="s">
        <v>16</v>
      </c>
      <c r="C3" s="396" t="s">
        <v>1288</v>
      </c>
      <c r="D3" s="396" t="s">
        <v>1289</v>
      </c>
      <c r="E3" s="396" t="s">
        <v>923</v>
      </c>
      <c r="F3" s="396" t="s">
        <v>1290</v>
      </c>
    </row>
    <row r="4" spans="1:6">
      <c r="A4" s="394" t="s">
        <v>50</v>
      </c>
      <c r="B4" s="394" t="s">
        <v>16</v>
      </c>
      <c r="C4" s="394" t="s">
        <v>1291</v>
      </c>
      <c r="D4" s="394" t="s">
        <v>1292</v>
      </c>
      <c r="E4" s="394" t="s">
        <v>919</v>
      </c>
      <c r="F4" s="394" t="s">
        <v>1293</v>
      </c>
    </row>
    <row r="5" spans="1:6">
      <c r="A5" s="396" t="s">
        <v>50</v>
      </c>
      <c r="B5" s="396" t="s">
        <v>16</v>
      </c>
      <c r="C5" s="396" t="s">
        <v>1294</v>
      </c>
      <c r="D5" s="396" t="s">
        <v>1295</v>
      </c>
      <c r="E5" s="396" t="s">
        <v>1059</v>
      </c>
      <c r="F5" s="396" t="s">
        <v>1287</v>
      </c>
    </row>
    <row r="6" spans="1:6">
      <c r="A6" s="394" t="s">
        <v>50</v>
      </c>
      <c r="B6" s="394" t="s">
        <v>16</v>
      </c>
      <c r="C6" s="394" t="s">
        <v>1296</v>
      </c>
      <c r="D6" s="394" t="s">
        <v>1297</v>
      </c>
      <c r="E6" s="394" t="s">
        <v>1059</v>
      </c>
      <c r="F6" s="394" t="s">
        <v>1287</v>
      </c>
    </row>
    <row r="7" spans="1:6">
      <c r="A7" s="396" t="s">
        <v>50</v>
      </c>
      <c r="B7" s="396" t="s">
        <v>17</v>
      </c>
      <c r="C7" s="396" t="s">
        <v>1298</v>
      </c>
      <c r="D7" s="396" t="s">
        <v>1299</v>
      </c>
      <c r="E7" s="396" t="s">
        <v>1300</v>
      </c>
      <c r="F7" s="396" t="s">
        <v>1301</v>
      </c>
    </row>
    <row r="8" spans="1:6">
      <c r="A8" s="394" t="s">
        <v>50</v>
      </c>
      <c r="B8" s="394" t="s">
        <v>22</v>
      </c>
      <c r="C8" s="394" t="s">
        <v>1302</v>
      </c>
      <c r="D8" s="394" t="s">
        <v>1303</v>
      </c>
      <c r="E8" s="394" t="s">
        <v>919</v>
      </c>
      <c r="F8" s="394" t="s">
        <v>1304</v>
      </c>
    </row>
    <row r="9" spans="1:6">
      <c r="A9" s="396" t="s">
        <v>50</v>
      </c>
      <c r="B9" s="396" t="s">
        <v>22</v>
      </c>
      <c r="C9" s="396" t="s">
        <v>917</v>
      </c>
      <c r="D9" s="396" t="s">
        <v>918</v>
      </c>
      <c r="E9" s="396" t="s">
        <v>919</v>
      </c>
      <c r="F9" s="396" t="s">
        <v>1287</v>
      </c>
    </row>
    <row r="10" spans="1:6">
      <c r="A10" s="394" t="s">
        <v>50</v>
      </c>
      <c r="B10" s="394" t="s">
        <v>24</v>
      </c>
      <c r="C10" s="394" t="s">
        <v>1305</v>
      </c>
      <c r="D10" s="394" t="s">
        <v>1306</v>
      </c>
      <c r="E10" s="394" t="s">
        <v>919</v>
      </c>
      <c r="F10" s="394" t="s">
        <v>1304</v>
      </c>
    </row>
    <row r="11" spans="1:6">
      <c r="A11" s="396" t="s">
        <v>50</v>
      </c>
      <c r="B11" s="396" t="s">
        <v>25</v>
      </c>
      <c r="C11" s="396" t="s">
        <v>1307</v>
      </c>
      <c r="D11" s="396" t="s">
        <v>1308</v>
      </c>
      <c r="E11" s="396" t="s">
        <v>919</v>
      </c>
      <c r="F11" s="396" t="s">
        <v>1293</v>
      </c>
    </row>
    <row r="12" spans="1:6">
      <c r="A12" s="394" t="s">
        <v>50</v>
      </c>
      <c r="B12" s="394" t="s">
        <v>25</v>
      </c>
      <c r="C12" s="394" t="s">
        <v>1309</v>
      </c>
      <c r="D12" s="394" t="s">
        <v>1310</v>
      </c>
      <c r="E12" s="394" t="s">
        <v>919</v>
      </c>
      <c r="F12" s="394" t="s">
        <v>1304</v>
      </c>
    </row>
    <row r="13" spans="1:6">
      <c r="A13" s="396" t="s">
        <v>50</v>
      </c>
      <c r="B13" s="396" t="s">
        <v>25</v>
      </c>
      <c r="C13" s="396" t="s">
        <v>1311</v>
      </c>
      <c r="D13" s="396" t="s">
        <v>1312</v>
      </c>
      <c r="E13" s="396" t="s">
        <v>919</v>
      </c>
      <c r="F13" s="396" t="s">
        <v>1290</v>
      </c>
    </row>
    <row r="14" spans="1:6">
      <c r="A14" s="396" t="s">
        <v>50</v>
      </c>
      <c r="B14" s="394" t="s">
        <v>25</v>
      </c>
      <c r="C14" s="394" t="s">
        <v>1313</v>
      </c>
      <c r="D14" s="394" t="s">
        <v>1314</v>
      </c>
      <c r="E14" s="394" t="s">
        <v>919</v>
      </c>
      <c r="F14" s="394" t="s">
        <v>1287</v>
      </c>
    </row>
    <row r="15" spans="1:6">
      <c r="A15" s="396" t="s">
        <v>50</v>
      </c>
      <c r="B15" s="396" t="s">
        <v>26</v>
      </c>
      <c r="C15" s="396" t="s">
        <v>1315</v>
      </c>
      <c r="D15" s="396" t="s">
        <v>1316</v>
      </c>
      <c r="E15" s="396" t="s">
        <v>919</v>
      </c>
      <c r="F15" s="396" t="s">
        <v>1293</v>
      </c>
    </row>
    <row r="16" spans="1:6">
      <c r="A16" s="396" t="s">
        <v>50</v>
      </c>
      <c r="B16" s="394" t="s">
        <v>28</v>
      </c>
      <c r="C16" s="394" t="s">
        <v>1317</v>
      </c>
      <c r="D16" s="394" t="s">
        <v>1318</v>
      </c>
      <c r="E16" s="394" t="s">
        <v>877</v>
      </c>
      <c r="F16" s="394" t="s">
        <v>1304</v>
      </c>
    </row>
    <row r="17" spans="1:6">
      <c r="A17" s="396" t="s">
        <v>50</v>
      </c>
      <c r="B17" s="396" t="s">
        <v>29</v>
      </c>
      <c r="C17" s="396" t="s">
        <v>1319</v>
      </c>
      <c r="D17" s="396" t="s">
        <v>1320</v>
      </c>
      <c r="E17" s="396" t="s">
        <v>875</v>
      </c>
      <c r="F17" s="396" t="s">
        <v>1293</v>
      </c>
    </row>
    <row r="18" spans="1:6">
      <c r="A18" s="396" t="s">
        <v>50</v>
      </c>
      <c r="B18" s="394" t="s">
        <v>29</v>
      </c>
      <c r="C18" s="394" t="s">
        <v>1321</v>
      </c>
      <c r="D18" s="394" t="s">
        <v>1322</v>
      </c>
      <c r="E18" s="394" t="s">
        <v>875</v>
      </c>
      <c r="F18" s="394" t="s">
        <v>1287</v>
      </c>
    </row>
    <row r="19" spans="1:6">
      <c r="A19" s="396" t="s">
        <v>50</v>
      </c>
      <c r="B19" s="396" t="s">
        <v>29</v>
      </c>
      <c r="C19" s="396" t="s">
        <v>1323</v>
      </c>
      <c r="D19" s="396" t="s">
        <v>1324</v>
      </c>
      <c r="E19" s="396" t="s">
        <v>919</v>
      </c>
      <c r="F19" s="396" t="s">
        <v>1287</v>
      </c>
    </row>
    <row r="20" spans="1:6">
      <c r="A20" s="396" t="s">
        <v>50</v>
      </c>
      <c r="B20" s="394" t="s">
        <v>30</v>
      </c>
      <c r="C20" s="394" t="s">
        <v>971</v>
      </c>
      <c r="D20" s="394" t="s">
        <v>972</v>
      </c>
      <c r="E20" s="394" t="s">
        <v>920</v>
      </c>
      <c r="F20" s="394" t="s">
        <v>1287</v>
      </c>
    </row>
    <row r="21" spans="1:6">
      <c r="A21" s="396" t="s">
        <v>50</v>
      </c>
      <c r="B21" s="396" t="s">
        <v>30</v>
      </c>
      <c r="C21" s="396" t="s">
        <v>1325</v>
      </c>
      <c r="D21" s="396" t="s">
        <v>1326</v>
      </c>
      <c r="E21" s="396" t="s">
        <v>875</v>
      </c>
      <c r="F21" s="396" t="s">
        <v>1287</v>
      </c>
    </row>
    <row r="22" spans="1:6">
      <c r="A22" s="394" t="s">
        <v>50</v>
      </c>
      <c r="B22" s="394" t="s">
        <v>33</v>
      </c>
      <c r="C22" s="394" t="s">
        <v>1327</v>
      </c>
      <c r="D22" s="394" t="s">
        <v>1328</v>
      </c>
      <c r="E22" s="394" t="s">
        <v>1059</v>
      </c>
      <c r="F22" s="394" t="s">
        <v>1287</v>
      </c>
    </row>
    <row r="23" spans="1:6">
      <c r="A23" s="396" t="s">
        <v>50</v>
      </c>
      <c r="B23" s="396" t="s">
        <v>35</v>
      </c>
      <c r="C23" s="396" t="s">
        <v>1329</v>
      </c>
      <c r="D23" s="396" t="s">
        <v>1330</v>
      </c>
      <c r="E23" s="396" t="s">
        <v>924</v>
      </c>
      <c r="F23" s="396" t="s">
        <v>1304</v>
      </c>
    </row>
    <row r="24" spans="1:6">
      <c r="A24" s="394" t="s">
        <v>50</v>
      </c>
      <c r="B24" s="394" t="s">
        <v>35</v>
      </c>
      <c r="C24" s="394" t="s">
        <v>1057</v>
      </c>
      <c r="D24" s="394" t="s">
        <v>1058</v>
      </c>
      <c r="E24" s="394" t="s">
        <v>1059</v>
      </c>
      <c r="F24" s="394" t="s">
        <v>1304</v>
      </c>
    </row>
    <row r="25" spans="1:6">
      <c r="A25" s="396" t="s">
        <v>50</v>
      </c>
      <c r="B25" s="396" t="s">
        <v>41</v>
      </c>
      <c r="C25" s="396" t="s">
        <v>1331</v>
      </c>
      <c r="D25" s="396" t="s">
        <v>1332</v>
      </c>
      <c r="E25" s="396" t="s">
        <v>919</v>
      </c>
      <c r="F25" s="396" t="s">
        <v>1293</v>
      </c>
    </row>
    <row r="26" spans="1:6">
      <c r="A26" s="394" t="s">
        <v>50</v>
      </c>
      <c r="B26" s="394" t="s">
        <v>41</v>
      </c>
      <c r="C26" s="394" t="s">
        <v>1333</v>
      </c>
      <c r="D26" s="394" t="s">
        <v>1334</v>
      </c>
      <c r="E26" s="394" t="s">
        <v>1358</v>
      </c>
      <c r="F26" s="394" t="s">
        <v>1290</v>
      </c>
    </row>
    <row r="27" spans="1:6">
      <c r="A27" s="396" t="s">
        <v>50</v>
      </c>
      <c r="B27" s="396" t="s">
        <v>41</v>
      </c>
      <c r="C27" s="396" t="s">
        <v>1335</v>
      </c>
      <c r="D27" s="396" t="s">
        <v>1336</v>
      </c>
      <c r="E27" s="396" t="s">
        <v>1059</v>
      </c>
      <c r="F27" s="396" t="s">
        <v>1337</v>
      </c>
    </row>
    <row r="28" spans="1:6">
      <c r="A28" s="394" t="s">
        <v>101</v>
      </c>
      <c r="B28" s="394" t="s">
        <v>6</v>
      </c>
      <c r="C28" s="394" t="s">
        <v>1338</v>
      </c>
      <c r="D28" s="394" t="s">
        <v>1339</v>
      </c>
      <c r="E28" s="394" t="s">
        <v>878</v>
      </c>
      <c r="F28" s="394" t="s">
        <v>1287</v>
      </c>
    </row>
    <row r="29" spans="1:6">
      <c r="A29" s="396" t="s">
        <v>101</v>
      </c>
      <c r="B29" s="396" t="s">
        <v>10</v>
      </c>
      <c r="C29" s="396" t="s">
        <v>1340</v>
      </c>
      <c r="D29" s="396" t="s">
        <v>1341</v>
      </c>
      <c r="E29" s="396" t="s">
        <v>875</v>
      </c>
      <c r="F29" s="396" t="s">
        <v>1342</v>
      </c>
    </row>
    <row r="30" spans="1:6">
      <c r="A30" s="394" t="s">
        <v>101</v>
      </c>
      <c r="B30" s="394" t="s">
        <v>29</v>
      </c>
      <c r="C30" s="394" t="s">
        <v>1343</v>
      </c>
      <c r="D30" s="394" t="s">
        <v>1344</v>
      </c>
      <c r="E30" s="394" t="s">
        <v>878</v>
      </c>
      <c r="F30" s="394" t="s">
        <v>1293</v>
      </c>
    </row>
    <row r="31" spans="1:6">
      <c r="A31" s="396" t="s">
        <v>101</v>
      </c>
      <c r="B31" s="396" t="s">
        <v>35</v>
      </c>
      <c r="C31" s="396" t="s">
        <v>1345</v>
      </c>
      <c r="D31" s="396" t="s">
        <v>1346</v>
      </c>
      <c r="E31" s="396" t="s">
        <v>878</v>
      </c>
      <c r="F31" s="396" t="s">
        <v>1290</v>
      </c>
    </row>
    <row r="32" spans="1:6">
      <c r="A32" s="394" t="s">
        <v>101</v>
      </c>
      <c r="B32" s="394" t="s">
        <v>36</v>
      </c>
      <c r="C32" s="394" t="s">
        <v>1347</v>
      </c>
      <c r="D32" s="394" t="s">
        <v>1348</v>
      </c>
      <c r="E32" s="394" t="s">
        <v>878</v>
      </c>
      <c r="F32" s="394" t="s">
        <v>1304</v>
      </c>
    </row>
    <row r="33" spans="1:6">
      <c r="A33" s="396" t="s">
        <v>101</v>
      </c>
      <c r="B33" s="396" t="s">
        <v>36</v>
      </c>
      <c r="C33" s="396" t="s">
        <v>1349</v>
      </c>
      <c r="D33" s="396" t="s">
        <v>1350</v>
      </c>
      <c r="E33" s="396" t="s">
        <v>1351</v>
      </c>
      <c r="F33" s="396" t="s">
        <v>1304</v>
      </c>
    </row>
    <row r="34" spans="1:6">
      <c r="A34" s="394" t="s">
        <v>101</v>
      </c>
      <c r="B34" s="394" t="s">
        <v>41</v>
      </c>
      <c r="C34" s="394" t="s">
        <v>1352</v>
      </c>
      <c r="D34" s="394" t="s">
        <v>1353</v>
      </c>
      <c r="E34" s="394" t="s">
        <v>1354</v>
      </c>
      <c r="F34" s="394" t="s">
        <v>1304</v>
      </c>
    </row>
    <row r="35" spans="1:6">
      <c r="A35" s="396" t="s">
        <v>101</v>
      </c>
      <c r="B35" s="396" t="s">
        <v>89</v>
      </c>
      <c r="C35" s="396" t="s">
        <v>1355</v>
      </c>
      <c r="D35" s="396" t="s">
        <v>1356</v>
      </c>
      <c r="E35" s="396" t="s">
        <v>878</v>
      </c>
      <c r="F35" s="396" t="s">
        <v>1357</v>
      </c>
    </row>
    <row r="36" spans="1:6">
      <c r="E36" s="111"/>
      <c r="F36" s="112"/>
    </row>
    <row r="37" spans="1:6">
      <c r="E37" s="111"/>
      <c r="F37" s="112"/>
    </row>
    <row r="38" spans="1:6">
      <c r="E38" s="110"/>
      <c r="F38" s="112"/>
    </row>
    <row r="39" spans="1:6">
      <c r="E39" s="111"/>
      <c r="F39" s="112"/>
    </row>
    <row r="40" spans="1:6">
      <c r="E40" s="111"/>
      <c r="F40" s="112"/>
    </row>
    <row r="41" spans="1:6">
      <c r="E41" s="111"/>
      <c r="F41" s="112"/>
    </row>
    <row r="42" spans="1:6">
      <c r="E42" s="111"/>
      <c r="F42" s="112"/>
    </row>
    <row r="43" spans="1:6">
      <c r="E43" s="111"/>
      <c r="F43" s="112"/>
    </row>
    <row r="44" spans="1:6">
      <c r="E44" s="111"/>
      <c r="F44" s="112"/>
    </row>
    <row r="45" spans="1:6">
      <c r="E45" s="111"/>
      <c r="F45" s="112"/>
    </row>
    <row r="46" spans="1:6">
      <c r="E46" s="111"/>
      <c r="F46" s="112"/>
    </row>
    <row r="47" spans="1:6">
      <c r="E47" s="111"/>
      <c r="F47" s="112"/>
    </row>
    <row r="48" spans="1:6">
      <c r="E48" s="111"/>
      <c r="F48" s="112"/>
    </row>
    <row r="49" spans="5:6">
      <c r="E49" s="111"/>
      <c r="F49" s="112"/>
    </row>
    <row r="50" spans="5:6">
      <c r="E50" s="111"/>
      <c r="F50" s="112"/>
    </row>
    <row r="51" spans="5:6">
      <c r="E51" s="111"/>
      <c r="F51" s="112"/>
    </row>
    <row r="52" spans="5:6">
      <c r="E52" s="111"/>
      <c r="F52" s="112"/>
    </row>
    <row r="53" spans="5:6">
      <c r="E53" s="111"/>
      <c r="F53" s="112"/>
    </row>
    <row r="54" spans="5:6">
      <c r="E54" s="111"/>
      <c r="F54" s="112"/>
    </row>
    <row r="55" spans="5:6">
      <c r="E55" s="111"/>
      <c r="F55" s="112"/>
    </row>
    <row r="56" spans="5:6">
      <c r="E56" s="111"/>
      <c r="F56" s="112"/>
    </row>
    <row r="57" spans="5:6">
      <c r="E57" s="111"/>
      <c r="F57" s="112"/>
    </row>
    <row r="58" spans="5:6">
      <c r="E58" s="111"/>
      <c r="F58" s="112"/>
    </row>
    <row r="59" spans="5:6">
      <c r="E59" s="111"/>
      <c r="F59" s="112"/>
    </row>
    <row r="60" spans="5:6">
      <c r="E60" s="111"/>
      <c r="F60" s="112"/>
    </row>
    <row r="61" spans="5:6">
      <c r="E61" s="111"/>
      <c r="F61" s="112"/>
    </row>
    <row r="62" spans="5:6">
      <c r="E62" s="111"/>
      <c r="F62" s="112"/>
    </row>
    <row r="63" spans="5:6">
      <c r="E63" s="111"/>
      <c r="F63" s="112"/>
    </row>
    <row r="64" spans="5:6">
      <c r="E64" s="111"/>
      <c r="F64" s="112"/>
    </row>
    <row r="65" spans="5:6">
      <c r="E65" s="111"/>
      <c r="F65" s="112"/>
    </row>
    <row r="66" spans="5:6">
      <c r="E66" s="111"/>
      <c r="F66" s="112"/>
    </row>
    <row r="67" spans="5:6">
      <c r="E67" s="111"/>
      <c r="F67" s="112"/>
    </row>
    <row r="68" spans="5:6">
      <c r="E68" s="111"/>
      <c r="F68" s="112"/>
    </row>
    <row r="69" spans="5:6">
      <c r="E69" s="111"/>
      <c r="F69" s="112"/>
    </row>
    <row r="70" spans="5:6">
      <c r="E70" s="111"/>
      <c r="F70" s="112"/>
    </row>
    <row r="71" spans="5:6">
      <c r="E71" s="111"/>
      <c r="F71" s="112"/>
    </row>
    <row r="72" spans="5:6">
      <c r="E72" s="111"/>
      <c r="F72" s="112"/>
    </row>
    <row r="73" spans="5:6">
      <c r="E73" s="111"/>
      <c r="F73" s="112"/>
    </row>
    <row r="74" spans="5:6">
      <c r="E74" s="111"/>
      <c r="F74" s="112"/>
    </row>
    <row r="75" spans="5:6">
      <c r="E75" s="111"/>
      <c r="F75" s="112"/>
    </row>
    <row r="76" spans="5:6">
      <c r="E76" s="111"/>
      <c r="F76" s="112"/>
    </row>
    <row r="77" spans="5:6">
      <c r="E77" s="111"/>
      <c r="F77" s="112"/>
    </row>
    <row r="78" spans="5:6">
      <c r="E78" s="111"/>
      <c r="F78" s="112"/>
    </row>
    <row r="79" spans="5:6">
      <c r="E79" s="111"/>
      <c r="F79" s="112"/>
    </row>
    <row r="80" spans="5:6">
      <c r="E80" s="111"/>
      <c r="F80" s="112"/>
    </row>
    <row r="81" spans="5:6">
      <c r="E81" s="111"/>
      <c r="F81" s="112"/>
    </row>
    <row r="82" spans="5:6">
      <c r="E82" s="111"/>
      <c r="F82" s="112"/>
    </row>
    <row r="83" spans="5:6">
      <c r="E83" s="111"/>
      <c r="F83" s="112"/>
    </row>
    <row r="84" spans="5:6">
      <c r="E84" s="111"/>
      <c r="F84" s="112"/>
    </row>
    <row r="85" spans="5:6">
      <c r="E85" s="111"/>
      <c r="F85" s="112"/>
    </row>
    <row r="86" spans="5:6">
      <c r="E86" s="111"/>
      <c r="F86" s="112"/>
    </row>
    <row r="87" spans="5:6">
      <c r="E87" s="111"/>
      <c r="F87" s="112"/>
    </row>
    <row r="88" spans="5:6">
      <c r="E88" s="111"/>
      <c r="F88" s="112"/>
    </row>
    <row r="89" spans="5:6">
      <c r="E89" s="111"/>
      <c r="F89" s="112"/>
    </row>
    <row r="90" spans="5:6">
      <c r="E90" s="111"/>
      <c r="F90" s="112"/>
    </row>
    <row r="91" spans="5:6">
      <c r="E91" s="111"/>
      <c r="F91" s="112"/>
    </row>
    <row r="92" spans="5:6">
      <c r="E92" s="111"/>
      <c r="F92" s="112"/>
    </row>
    <row r="93" spans="5:6">
      <c r="E93" s="111"/>
      <c r="F93" s="112"/>
    </row>
    <row r="94" spans="5:6">
      <c r="E94" s="111"/>
      <c r="F94" s="112"/>
    </row>
    <row r="95" spans="5:6">
      <c r="E95" s="111"/>
      <c r="F95" s="112"/>
    </row>
    <row r="96" spans="5:6">
      <c r="E96" s="111"/>
      <c r="F96" s="112"/>
    </row>
  </sheetData>
  <conditionalFormatting sqref="A2:C3 F2:F3">
    <cfRule type="dataBar" priority="1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{EF3DD3F9-96B4-4E3F-B67A-6B02FD248A32}</x14:id>
        </ext>
      </extLst>
    </cfRule>
  </conditionalFormatting>
  <conditionalFormatting sqref="F4:F22 A4:C22">
    <cfRule type="dataBar" priority="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{6B413BFC-3449-4D09-949F-4940C8E4EA14}</x14:id>
        </ext>
      </extLst>
    </cfRule>
  </conditionalFormatting>
  <conditionalFormatting sqref="A23:C23 F23">
    <cfRule type="dataBar" priority="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{047CD9FD-CCE1-4334-B322-B50029FB463E}</x14:id>
        </ext>
      </extLst>
    </cfRule>
  </conditionalFormatting>
  <conditionalFormatting sqref="A24:C24 F24">
    <cfRule type="dataBar" priority="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{B39820D8-BD8A-4896-BEB9-F1FEAD77D559}</x14:id>
        </ext>
      </extLst>
    </cfRule>
  </conditionalFormatting>
  <conditionalFormatting sqref="F25 F27 F29 F31 F33 F35 A25:C25 A27:C27 A29:C29 A31:C31 A33:C33 A35:C35">
    <cfRule type="dataBar" priority="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{9CD5760D-5A4E-4F1A-863C-EAD69069A23D}</x14:id>
        </ext>
      </extLst>
    </cfRule>
  </conditionalFormatting>
  <conditionalFormatting sqref="F26 F28 F30 F32 F34 A26:C26 A28:C28 A30:C30 A32:C32 A34:C34">
    <cfRule type="dataBar" priority="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{6932B0CD-2207-4AAE-8AC7-D3449EC9DC35}</x14:id>
        </ext>
      </extLst>
    </cfRule>
  </conditionalFormatting>
  <conditionalFormatting sqref="E2:E35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{1966E92A-125A-48A1-B99B-23A9ED01F3DB}</x14:id>
        </ext>
      </extLst>
    </cfRule>
  </conditionalFormatting>
  <pageMargins left="0.7" right="0.7" top="0.75" bottom="0.75" header="0.3" footer="0.3"/>
  <tableParts count="1">
    <tablePart r:id="rId1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F3DD3F9-96B4-4E3F-B67A-6B02FD248A32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A2:C3 F2:F3</xm:sqref>
        </x14:conditionalFormatting>
        <x14:conditionalFormatting xmlns:xm="http://schemas.microsoft.com/office/excel/2006/main">
          <x14:cfRule type="dataBar" id="{6B413BFC-3449-4D09-949F-4940C8E4EA14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F4:F22 A4:C22</xm:sqref>
        </x14:conditionalFormatting>
        <x14:conditionalFormatting xmlns:xm="http://schemas.microsoft.com/office/excel/2006/main">
          <x14:cfRule type="dataBar" id="{047CD9FD-CCE1-4334-B322-B50029FB463E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A23:C23 F23</xm:sqref>
        </x14:conditionalFormatting>
        <x14:conditionalFormatting xmlns:xm="http://schemas.microsoft.com/office/excel/2006/main">
          <x14:cfRule type="dataBar" id="{B39820D8-BD8A-4896-BEB9-F1FEAD77D559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A24:C24 F24</xm:sqref>
        </x14:conditionalFormatting>
        <x14:conditionalFormatting xmlns:xm="http://schemas.microsoft.com/office/excel/2006/main">
          <x14:cfRule type="dataBar" id="{9CD5760D-5A4E-4F1A-863C-EAD69069A23D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F25 F27 F29 F31 F33 F35 A25:C25 A27:C27 A29:C29 A31:C31 A33:C33 A35:C35</xm:sqref>
        </x14:conditionalFormatting>
        <x14:conditionalFormatting xmlns:xm="http://schemas.microsoft.com/office/excel/2006/main">
          <x14:cfRule type="dataBar" id="{6932B0CD-2207-4AAE-8AC7-D3449EC9DC35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F26 F28 F30 F32 F34 A26:C26 A28:C28 A30:C30 A32:C32 A34:C34</xm:sqref>
        </x14:conditionalFormatting>
        <x14:conditionalFormatting xmlns:xm="http://schemas.microsoft.com/office/excel/2006/main">
          <x14:cfRule type="dataBar" id="{1966E92A-125A-48A1-B99B-23A9ED01F3DB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E2:E35</xm:sqref>
        </x14:conditionalFormatting>
      </x14:conditionalFormattings>
    </ext>
  </extLst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8">
    <tabColor theme="5" tint="0.39997558519241921"/>
  </sheetPr>
  <dimension ref="A1:F11"/>
  <sheetViews>
    <sheetView showGridLines="0" rightToLeft="1" zoomScale="90" zoomScaleNormal="90" workbookViewId="0">
      <selection activeCell="E13" sqref="E13"/>
    </sheetView>
  </sheetViews>
  <sheetFormatPr defaultColWidth="9.125" defaultRowHeight="18"/>
  <cols>
    <col min="1" max="1" width="19.125" style="109" bestFit="1" customWidth="1"/>
    <col min="2" max="2" width="18.875" style="109" bestFit="1" customWidth="1"/>
    <col min="3" max="3" width="24.875" style="109" bestFit="1" customWidth="1"/>
    <col min="4" max="4" width="7.625" style="109" bestFit="1" customWidth="1"/>
    <col min="5" max="5" width="60.625" style="109" bestFit="1" customWidth="1"/>
    <col min="6" max="6" width="14.625" style="109" customWidth="1"/>
    <col min="7" max="16384" width="9.125" style="107"/>
  </cols>
  <sheetData>
    <row r="1" spans="1:6" ht="18.75">
      <c r="A1" s="536" t="s">
        <v>685</v>
      </c>
      <c r="B1" s="536" t="s">
        <v>686</v>
      </c>
      <c r="C1" s="536" t="s">
        <v>754</v>
      </c>
      <c r="D1" s="536" t="s">
        <v>672</v>
      </c>
      <c r="E1" s="536" t="s">
        <v>683</v>
      </c>
      <c r="F1" s="536" t="s">
        <v>687</v>
      </c>
    </row>
    <row r="2" spans="1:6">
      <c r="A2" s="396" t="s">
        <v>50</v>
      </c>
      <c r="B2" s="396" t="s">
        <v>5</v>
      </c>
      <c r="C2" s="396" t="s">
        <v>688</v>
      </c>
      <c r="D2" s="396" t="s">
        <v>689</v>
      </c>
      <c r="E2" s="396" t="s">
        <v>694</v>
      </c>
      <c r="F2" s="397" t="s">
        <v>755</v>
      </c>
    </row>
    <row r="3" spans="1:6">
      <c r="A3" s="394" t="s">
        <v>50</v>
      </c>
      <c r="B3" s="394" t="s">
        <v>81</v>
      </c>
      <c r="C3" s="394" t="s">
        <v>879</v>
      </c>
      <c r="D3" s="394" t="s">
        <v>880</v>
      </c>
      <c r="E3" s="394" t="s">
        <v>881</v>
      </c>
      <c r="F3" s="395" t="s">
        <v>846</v>
      </c>
    </row>
    <row r="4" spans="1:6">
      <c r="A4" s="396" t="s">
        <v>50</v>
      </c>
      <c r="B4" s="396" t="s">
        <v>12</v>
      </c>
      <c r="C4" s="396" t="s">
        <v>690</v>
      </c>
      <c r="D4" s="396" t="s">
        <v>691</v>
      </c>
      <c r="E4" s="396" t="s">
        <v>694</v>
      </c>
      <c r="F4" s="397" t="s">
        <v>756</v>
      </c>
    </row>
    <row r="5" spans="1:6">
      <c r="A5" s="394" t="s">
        <v>50</v>
      </c>
      <c r="B5" s="394" t="s">
        <v>15</v>
      </c>
      <c r="C5" s="394" t="s">
        <v>1042</v>
      </c>
      <c r="D5" s="394" t="s">
        <v>1043</v>
      </c>
      <c r="E5" s="394" t="s">
        <v>1359</v>
      </c>
      <c r="F5" s="395" t="s">
        <v>1044</v>
      </c>
    </row>
    <row r="6" spans="1:6">
      <c r="A6" s="396" t="s">
        <v>50</v>
      </c>
      <c r="B6" s="396" t="s">
        <v>21</v>
      </c>
      <c r="C6" s="396" t="s">
        <v>692</v>
      </c>
      <c r="D6" s="396" t="s">
        <v>693</v>
      </c>
      <c r="E6" s="396" t="s">
        <v>758</v>
      </c>
      <c r="F6" s="397" t="s">
        <v>759</v>
      </c>
    </row>
    <row r="7" spans="1:6">
      <c r="A7" s="394" t="s">
        <v>50</v>
      </c>
      <c r="B7" s="394" t="s">
        <v>24</v>
      </c>
      <c r="C7" s="394" t="s">
        <v>961</v>
      </c>
      <c r="D7" s="394" t="s">
        <v>962</v>
      </c>
      <c r="E7" s="394" t="s">
        <v>1059</v>
      </c>
      <c r="F7" s="395" t="s">
        <v>963</v>
      </c>
    </row>
    <row r="8" spans="1:6">
      <c r="A8" s="396" t="s">
        <v>101</v>
      </c>
      <c r="B8" s="396" t="s">
        <v>12</v>
      </c>
      <c r="C8" s="396" t="s">
        <v>788</v>
      </c>
      <c r="D8" s="396" t="s">
        <v>789</v>
      </c>
      <c r="E8" s="396" t="s">
        <v>878</v>
      </c>
      <c r="F8" s="397" t="s">
        <v>757</v>
      </c>
    </row>
    <row r="9" spans="1:6">
      <c r="A9" s="394" t="s">
        <v>101</v>
      </c>
      <c r="B9" s="394" t="s">
        <v>12</v>
      </c>
      <c r="C9" s="394" t="s">
        <v>790</v>
      </c>
      <c r="D9" s="394" t="s">
        <v>791</v>
      </c>
      <c r="E9" s="394" t="s">
        <v>1060</v>
      </c>
      <c r="F9" s="395" t="s">
        <v>792</v>
      </c>
    </row>
    <row r="10" spans="1:6">
      <c r="A10" s="396" t="s">
        <v>101</v>
      </c>
      <c r="B10" s="396" t="s">
        <v>12</v>
      </c>
      <c r="C10" s="396" t="s">
        <v>793</v>
      </c>
      <c r="D10" s="396" t="s">
        <v>794</v>
      </c>
      <c r="E10" s="396" t="s">
        <v>795</v>
      </c>
      <c r="F10" s="397" t="s">
        <v>796</v>
      </c>
    </row>
    <row r="11" spans="1:6">
      <c r="A11" s="394" t="s">
        <v>101</v>
      </c>
      <c r="B11" s="394" t="s">
        <v>16</v>
      </c>
      <c r="C11" s="394" t="s">
        <v>964</v>
      </c>
      <c r="D11" s="394" t="s">
        <v>965</v>
      </c>
      <c r="E11" s="394" t="s">
        <v>1061</v>
      </c>
      <c r="F11" s="492" t="s">
        <v>966</v>
      </c>
    </row>
  </sheetData>
  <conditionalFormatting sqref="A2:F11">
    <cfRule type="dataBar" priority="1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{27F1F101-573F-4150-A053-175ED88736E7}</x14:id>
        </ext>
      </extLst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7F1F101-573F-4150-A053-175ED88736E7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A2:F11</xm:sqref>
        </x14:conditionalFormatting>
      </x14:conditionalFormattings>
    </ext>
  </extLst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9"/>
  <dimension ref="A2:P12"/>
  <sheetViews>
    <sheetView rightToLeft="1" workbookViewId="0">
      <selection activeCell="G4" sqref="G4:G12"/>
    </sheetView>
  </sheetViews>
  <sheetFormatPr defaultRowHeight="18"/>
  <cols>
    <col min="1" max="1" width="2.375" style="48" customWidth="1"/>
    <col min="2" max="2" width="5.125" style="48" customWidth="1"/>
    <col min="3" max="3" width="11.25" style="48" customWidth="1"/>
    <col min="4" max="4" width="11.75" style="48" customWidth="1"/>
    <col min="5" max="5" width="10.375" style="48" customWidth="1"/>
    <col min="6" max="6" width="11.625" style="48" customWidth="1"/>
    <col min="7" max="7" width="8.875" style="48" customWidth="1"/>
    <col min="8" max="8" width="10.375" style="48" customWidth="1"/>
    <col min="9" max="9" width="11.625" style="48" customWidth="1"/>
    <col min="10" max="10" width="11.75" style="48" customWidth="1"/>
    <col min="11" max="11" width="11.125" style="48" customWidth="1"/>
    <col min="12" max="12" width="9.75" style="48" customWidth="1"/>
    <col min="13" max="13" width="11.75" style="48" customWidth="1"/>
    <col min="14" max="14" width="12.25" style="48" customWidth="1"/>
    <col min="15" max="15" width="12.125" style="48" customWidth="1"/>
    <col min="16" max="16" width="13.75" style="48" customWidth="1"/>
    <col min="17" max="256" width="9.125" style="48"/>
    <col min="257" max="257" width="2.375" style="48" customWidth="1"/>
    <col min="258" max="258" width="5.125" style="48" customWidth="1"/>
    <col min="259" max="259" width="11.25" style="48" customWidth="1"/>
    <col min="260" max="260" width="9.375" style="48" customWidth="1"/>
    <col min="261" max="261" width="9.625" style="48" customWidth="1"/>
    <col min="262" max="262" width="9.125" style="48" customWidth="1"/>
    <col min="263" max="263" width="8.875" style="48" customWidth="1"/>
    <col min="264" max="264" width="10.375" style="48" customWidth="1"/>
    <col min="265" max="265" width="9.625" style="48" customWidth="1"/>
    <col min="266" max="266" width="10" style="48" customWidth="1"/>
    <col min="267" max="267" width="9.25" style="48" customWidth="1"/>
    <col min="268" max="268" width="9.75" style="48" customWidth="1"/>
    <col min="269" max="269" width="11.75" style="48" customWidth="1"/>
    <col min="270" max="270" width="12.25" style="48" customWidth="1"/>
    <col min="271" max="271" width="12.125" style="48" customWidth="1"/>
    <col min="272" max="272" width="13.75" style="48" customWidth="1"/>
    <col min="273" max="512" width="9.125" style="48"/>
    <col min="513" max="513" width="2.375" style="48" customWidth="1"/>
    <col min="514" max="514" width="5.125" style="48" customWidth="1"/>
    <col min="515" max="515" width="11.25" style="48" customWidth="1"/>
    <col min="516" max="516" width="9.375" style="48" customWidth="1"/>
    <col min="517" max="517" width="9.625" style="48" customWidth="1"/>
    <col min="518" max="518" width="9.125" style="48" customWidth="1"/>
    <col min="519" max="519" width="8.875" style="48" customWidth="1"/>
    <col min="520" max="520" width="10.375" style="48" customWidth="1"/>
    <col min="521" max="521" width="9.625" style="48" customWidth="1"/>
    <col min="522" max="522" width="10" style="48" customWidth="1"/>
    <col min="523" max="523" width="9.25" style="48" customWidth="1"/>
    <col min="524" max="524" width="9.75" style="48" customWidth="1"/>
    <col min="525" max="525" width="11.75" style="48" customWidth="1"/>
    <col min="526" max="526" width="12.25" style="48" customWidth="1"/>
    <col min="527" max="527" width="12.125" style="48" customWidth="1"/>
    <col min="528" max="528" width="13.75" style="48" customWidth="1"/>
    <col min="529" max="768" width="9.125" style="48"/>
    <col min="769" max="769" width="2.375" style="48" customWidth="1"/>
    <col min="770" max="770" width="5.125" style="48" customWidth="1"/>
    <col min="771" max="771" width="11.25" style="48" customWidth="1"/>
    <col min="772" max="772" width="9.375" style="48" customWidth="1"/>
    <col min="773" max="773" width="9.625" style="48" customWidth="1"/>
    <col min="774" max="774" width="9.125" style="48" customWidth="1"/>
    <col min="775" max="775" width="8.875" style="48" customWidth="1"/>
    <col min="776" max="776" width="10.375" style="48" customWidth="1"/>
    <col min="777" max="777" width="9.625" style="48" customWidth="1"/>
    <col min="778" max="778" width="10" style="48" customWidth="1"/>
    <col min="779" max="779" width="9.25" style="48" customWidth="1"/>
    <col min="780" max="780" width="9.75" style="48" customWidth="1"/>
    <col min="781" max="781" width="11.75" style="48" customWidth="1"/>
    <col min="782" max="782" width="12.25" style="48" customWidth="1"/>
    <col min="783" max="783" width="12.125" style="48" customWidth="1"/>
    <col min="784" max="784" width="13.75" style="48" customWidth="1"/>
    <col min="785" max="1024" width="9.125" style="48"/>
    <col min="1025" max="1025" width="2.375" style="48" customWidth="1"/>
    <col min="1026" max="1026" width="5.125" style="48" customWidth="1"/>
    <col min="1027" max="1027" width="11.25" style="48" customWidth="1"/>
    <col min="1028" max="1028" width="9.375" style="48" customWidth="1"/>
    <col min="1029" max="1029" width="9.625" style="48" customWidth="1"/>
    <col min="1030" max="1030" width="9.125" style="48" customWidth="1"/>
    <col min="1031" max="1031" width="8.875" style="48" customWidth="1"/>
    <col min="1032" max="1032" width="10.375" style="48" customWidth="1"/>
    <col min="1033" max="1033" width="9.625" style="48" customWidth="1"/>
    <col min="1034" max="1034" width="10" style="48" customWidth="1"/>
    <col min="1035" max="1035" width="9.25" style="48" customWidth="1"/>
    <col min="1036" max="1036" width="9.75" style="48" customWidth="1"/>
    <col min="1037" max="1037" width="11.75" style="48" customWidth="1"/>
    <col min="1038" max="1038" width="12.25" style="48" customWidth="1"/>
    <col min="1039" max="1039" width="12.125" style="48" customWidth="1"/>
    <col min="1040" max="1040" width="13.75" style="48" customWidth="1"/>
    <col min="1041" max="1280" width="9.125" style="48"/>
    <col min="1281" max="1281" width="2.375" style="48" customWidth="1"/>
    <col min="1282" max="1282" width="5.125" style="48" customWidth="1"/>
    <col min="1283" max="1283" width="11.25" style="48" customWidth="1"/>
    <col min="1284" max="1284" width="9.375" style="48" customWidth="1"/>
    <col min="1285" max="1285" width="9.625" style="48" customWidth="1"/>
    <col min="1286" max="1286" width="9.125" style="48" customWidth="1"/>
    <col min="1287" max="1287" width="8.875" style="48" customWidth="1"/>
    <col min="1288" max="1288" width="10.375" style="48" customWidth="1"/>
    <col min="1289" max="1289" width="9.625" style="48" customWidth="1"/>
    <col min="1290" max="1290" width="10" style="48" customWidth="1"/>
    <col min="1291" max="1291" width="9.25" style="48" customWidth="1"/>
    <col min="1292" max="1292" width="9.75" style="48" customWidth="1"/>
    <col min="1293" max="1293" width="11.75" style="48" customWidth="1"/>
    <col min="1294" max="1294" width="12.25" style="48" customWidth="1"/>
    <col min="1295" max="1295" width="12.125" style="48" customWidth="1"/>
    <col min="1296" max="1296" width="13.75" style="48" customWidth="1"/>
    <col min="1297" max="1536" width="9.125" style="48"/>
    <col min="1537" max="1537" width="2.375" style="48" customWidth="1"/>
    <col min="1538" max="1538" width="5.125" style="48" customWidth="1"/>
    <col min="1539" max="1539" width="11.25" style="48" customWidth="1"/>
    <col min="1540" max="1540" width="9.375" style="48" customWidth="1"/>
    <col min="1541" max="1541" width="9.625" style="48" customWidth="1"/>
    <col min="1542" max="1542" width="9.125" style="48" customWidth="1"/>
    <col min="1543" max="1543" width="8.875" style="48" customWidth="1"/>
    <col min="1544" max="1544" width="10.375" style="48" customWidth="1"/>
    <col min="1545" max="1545" width="9.625" style="48" customWidth="1"/>
    <col min="1546" max="1546" width="10" style="48" customWidth="1"/>
    <col min="1547" max="1547" width="9.25" style="48" customWidth="1"/>
    <col min="1548" max="1548" width="9.75" style="48" customWidth="1"/>
    <col min="1549" max="1549" width="11.75" style="48" customWidth="1"/>
    <col min="1550" max="1550" width="12.25" style="48" customWidth="1"/>
    <col min="1551" max="1551" width="12.125" style="48" customWidth="1"/>
    <col min="1552" max="1552" width="13.75" style="48" customWidth="1"/>
    <col min="1553" max="1792" width="9.125" style="48"/>
    <col min="1793" max="1793" width="2.375" style="48" customWidth="1"/>
    <col min="1794" max="1794" width="5.125" style="48" customWidth="1"/>
    <col min="1795" max="1795" width="11.25" style="48" customWidth="1"/>
    <col min="1796" max="1796" width="9.375" style="48" customWidth="1"/>
    <col min="1797" max="1797" width="9.625" style="48" customWidth="1"/>
    <col min="1798" max="1798" width="9.125" style="48" customWidth="1"/>
    <col min="1799" max="1799" width="8.875" style="48" customWidth="1"/>
    <col min="1800" max="1800" width="10.375" style="48" customWidth="1"/>
    <col min="1801" max="1801" width="9.625" style="48" customWidth="1"/>
    <col min="1802" max="1802" width="10" style="48" customWidth="1"/>
    <col min="1803" max="1803" width="9.25" style="48" customWidth="1"/>
    <col min="1804" max="1804" width="9.75" style="48" customWidth="1"/>
    <col min="1805" max="1805" width="11.75" style="48" customWidth="1"/>
    <col min="1806" max="1806" width="12.25" style="48" customWidth="1"/>
    <col min="1807" max="1807" width="12.125" style="48" customWidth="1"/>
    <col min="1808" max="1808" width="13.75" style="48" customWidth="1"/>
    <col min="1809" max="2048" width="9.125" style="48"/>
    <col min="2049" max="2049" width="2.375" style="48" customWidth="1"/>
    <col min="2050" max="2050" width="5.125" style="48" customWidth="1"/>
    <col min="2051" max="2051" width="11.25" style="48" customWidth="1"/>
    <col min="2052" max="2052" width="9.375" style="48" customWidth="1"/>
    <col min="2053" max="2053" width="9.625" style="48" customWidth="1"/>
    <col min="2054" max="2054" width="9.125" style="48" customWidth="1"/>
    <col min="2055" max="2055" width="8.875" style="48" customWidth="1"/>
    <col min="2056" max="2056" width="10.375" style="48" customWidth="1"/>
    <col min="2057" max="2057" width="9.625" style="48" customWidth="1"/>
    <col min="2058" max="2058" width="10" style="48" customWidth="1"/>
    <col min="2059" max="2059" width="9.25" style="48" customWidth="1"/>
    <col min="2060" max="2060" width="9.75" style="48" customWidth="1"/>
    <col min="2061" max="2061" width="11.75" style="48" customWidth="1"/>
    <col min="2062" max="2062" width="12.25" style="48" customWidth="1"/>
    <col min="2063" max="2063" width="12.125" style="48" customWidth="1"/>
    <col min="2064" max="2064" width="13.75" style="48" customWidth="1"/>
    <col min="2065" max="2304" width="9.125" style="48"/>
    <col min="2305" max="2305" width="2.375" style="48" customWidth="1"/>
    <col min="2306" max="2306" width="5.125" style="48" customWidth="1"/>
    <col min="2307" max="2307" width="11.25" style="48" customWidth="1"/>
    <col min="2308" max="2308" width="9.375" style="48" customWidth="1"/>
    <col min="2309" max="2309" width="9.625" style="48" customWidth="1"/>
    <col min="2310" max="2310" width="9.125" style="48" customWidth="1"/>
    <col min="2311" max="2311" width="8.875" style="48" customWidth="1"/>
    <col min="2312" max="2312" width="10.375" style="48" customWidth="1"/>
    <col min="2313" max="2313" width="9.625" style="48" customWidth="1"/>
    <col min="2314" max="2314" width="10" style="48" customWidth="1"/>
    <col min="2315" max="2315" width="9.25" style="48" customWidth="1"/>
    <col min="2316" max="2316" width="9.75" style="48" customWidth="1"/>
    <col min="2317" max="2317" width="11.75" style="48" customWidth="1"/>
    <col min="2318" max="2318" width="12.25" style="48" customWidth="1"/>
    <col min="2319" max="2319" width="12.125" style="48" customWidth="1"/>
    <col min="2320" max="2320" width="13.75" style="48" customWidth="1"/>
    <col min="2321" max="2560" width="9.125" style="48"/>
    <col min="2561" max="2561" width="2.375" style="48" customWidth="1"/>
    <col min="2562" max="2562" width="5.125" style="48" customWidth="1"/>
    <col min="2563" max="2563" width="11.25" style="48" customWidth="1"/>
    <col min="2564" max="2564" width="9.375" style="48" customWidth="1"/>
    <col min="2565" max="2565" width="9.625" style="48" customWidth="1"/>
    <col min="2566" max="2566" width="9.125" style="48" customWidth="1"/>
    <col min="2567" max="2567" width="8.875" style="48" customWidth="1"/>
    <col min="2568" max="2568" width="10.375" style="48" customWidth="1"/>
    <col min="2569" max="2569" width="9.625" style="48" customWidth="1"/>
    <col min="2570" max="2570" width="10" style="48" customWidth="1"/>
    <col min="2571" max="2571" width="9.25" style="48" customWidth="1"/>
    <col min="2572" max="2572" width="9.75" style="48" customWidth="1"/>
    <col min="2573" max="2573" width="11.75" style="48" customWidth="1"/>
    <col min="2574" max="2574" width="12.25" style="48" customWidth="1"/>
    <col min="2575" max="2575" width="12.125" style="48" customWidth="1"/>
    <col min="2576" max="2576" width="13.75" style="48" customWidth="1"/>
    <col min="2577" max="2816" width="9.125" style="48"/>
    <col min="2817" max="2817" width="2.375" style="48" customWidth="1"/>
    <col min="2818" max="2818" width="5.125" style="48" customWidth="1"/>
    <col min="2819" max="2819" width="11.25" style="48" customWidth="1"/>
    <col min="2820" max="2820" width="9.375" style="48" customWidth="1"/>
    <col min="2821" max="2821" width="9.625" style="48" customWidth="1"/>
    <col min="2822" max="2822" width="9.125" style="48" customWidth="1"/>
    <col min="2823" max="2823" width="8.875" style="48" customWidth="1"/>
    <col min="2824" max="2824" width="10.375" style="48" customWidth="1"/>
    <col min="2825" max="2825" width="9.625" style="48" customWidth="1"/>
    <col min="2826" max="2826" width="10" style="48" customWidth="1"/>
    <col min="2827" max="2827" width="9.25" style="48" customWidth="1"/>
    <col min="2828" max="2828" width="9.75" style="48" customWidth="1"/>
    <col min="2829" max="2829" width="11.75" style="48" customWidth="1"/>
    <col min="2830" max="2830" width="12.25" style="48" customWidth="1"/>
    <col min="2831" max="2831" width="12.125" style="48" customWidth="1"/>
    <col min="2832" max="2832" width="13.75" style="48" customWidth="1"/>
    <col min="2833" max="3072" width="9.125" style="48"/>
    <col min="3073" max="3073" width="2.375" style="48" customWidth="1"/>
    <col min="3074" max="3074" width="5.125" style="48" customWidth="1"/>
    <col min="3075" max="3075" width="11.25" style="48" customWidth="1"/>
    <col min="3076" max="3076" width="9.375" style="48" customWidth="1"/>
    <col min="3077" max="3077" width="9.625" style="48" customWidth="1"/>
    <col min="3078" max="3078" width="9.125" style="48" customWidth="1"/>
    <col min="3079" max="3079" width="8.875" style="48" customWidth="1"/>
    <col min="3080" max="3080" width="10.375" style="48" customWidth="1"/>
    <col min="3081" max="3081" width="9.625" style="48" customWidth="1"/>
    <col min="3082" max="3082" width="10" style="48" customWidth="1"/>
    <col min="3083" max="3083" width="9.25" style="48" customWidth="1"/>
    <col min="3084" max="3084" width="9.75" style="48" customWidth="1"/>
    <col min="3085" max="3085" width="11.75" style="48" customWidth="1"/>
    <col min="3086" max="3086" width="12.25" style="48" customWidth="1"/>
    <col min="3087" max="3087" width="12.125" style="48" customWidth="1"/>
    <col min="3088" max="3088" width="13.75" style="48" customWidth="1"/>
    <col min="3089" max="3328" width="9.125" style="48"/>
    <col min="3329" max="3329" width="2.375" style="48" customWidth="1"/>
    <col min="3330" max="3330" width="5.125" style="48" customWidth="1"/>
    <col min="3331" max="3331" width="11.25" style="48" customWidth="1"/>
    <col min="3332" max="3332" width="9.375" style="48" customWidth="1"/>
    <col min="3333" max="3333" width="9.625" style="48" customWidth="1"/>
    <col min="3334" max="3334" width="9.125" style="48" customWidth="1"/>
    <col min="3335" max="3335" width="8.875" style="48" customWidth="1"/>
    <col min="3336" max="3336" width="10.375" style="48" customWidth="1"/>
    <col min="3337" max="3337" width="9.625" style="48" customWidth="1"/>
    <col min="3338" max="3338" width="10" style="48" customWidth="1"/>
    <col min="3339" max="3339" width="9.25" style="48" customWidth="1"/>
    <col min="3340" max="3340" width="9.75" style="48" customWidth="1"/>
    <col min="3341" max="3341" width="11.75" style="48" customWidth="1"/>
    <col min="3342" max="3342" width="12.25" style="48" customWidth="1"/>
    <col min="3343" max="3343" width="12.125" style="48" customWidth="1"/>
    <col min="3344" max="3344" width="13.75" style="48" customWidth="1"/>
    <col min="3345" max="3584" width="9.125" style="48"/>
    <col min="3585" max="3585" width="2.375" style="48" customWidth="1"/>
    <col min="3586" max="3586" width="5.125" style="48" customWidth="1"/>
    <col min="3587" max="3587" width="11.25" style="48" customWidth="1"/>
    <col min="3588" max="3588" width="9.375" style="48" customWidth="1"/>
    <col min="3589" max="3589" width="9.625" style="48" customWidth="1"/>
    <col min="3590" max="3590" width="9.125" style="48" customWidth="1"/>
    <col min="3591" max="3591" width="8.875" style="48" customWidth="1"/>
    <col min="3592" max="3592" width="10.375" style="48" customWidth="1"/>
    <col min="3593" max="3593" width="9.625" style="48" customWidth="1"/>
    <col min="3594" max="3594" width="10" style="48" customWidth="1"/>
    <col min="3595" max="3595" width="9.25" style="48" customWidth="1"/>
    <col min="3596" max="3596" width="9.75" style="48" customWidth="1"/>
    <col min="3597" max="3597" width="11.75" style="48" customWidth="1"/>
    <col min="3598" max="3598" width="12.25" style="48" customWidth="1"/>
    <col min="3599" max="3599" width="12.125" style="48" customWidth="1"/>
    <col min="3600" max="3600" width="13.75" style="48" customWidth="1"/>
    <col min="3601" max="3840" width="9.125" style="48"/>
    <col min="3841" max="3841" width="2.375" style="48" customWidth="1"/>
    <col min="3842" max="3842" width="5.125" style="48" customWidth="1"/>
    <col min="3843" max="3843" width="11.25" style="48" customWidth="1"/>
    <col min="3844" max="3844" width="9.375" style="48" customWidth="1"/>
    <col min="3845" max="3845" width="9.625" style="48" customWidth="1"/>
    <col min="3846" max="3846" width="9.125" style="48" customWidth="1"/>
    <col min="3847" max="3847" width="8.875" style="48" customWidth="1"/>
    <col min="3848" max="3848" width="10.375" style="48" customWidth="1"/>
    <col min="3849" max="3849" width="9.625" style="48" customWidth="1"/>
    <col min="3850" max="3850" width="10" style="48" customWidth="1"/>
    <col min="3851" max="3851" width="9.25" style="48" customWidth="1"/>
    <col min="3852" max="3852" width="9.75" style="48" customWidth="1"/>
    <col min="3853" max="3853" width="11.75" style="48" customWidth="1"/>
    <col min="3854" max="3854" width="12.25" style="48" customWidth="1"/>
    <col min="3855" max="3855" width="12.125" style="48" customWidth="1"/>
    <col min="3856" max="3856" width="13.75" style="48" customWidth="1"/>
    <col min="3857" max="4096" width="9.125" style="48"/>
    <col min="4097" max="4097" width="2.375" style="48" customWidth="1"/>
    <col min="4098" max="4098" width="5.125" style="48" customWidth="1"/>
    <col min="4099" max="4099" width="11.25" style="48" customWidth="1"/>
    <col min="4100" max="4100" width="9.375" style="48" customWidth="1"/>
    <col min="4101" max="4101" width="9.625" style="48" customWidth="1"/>
    <col min="4102" max="4102" width="9.125" style="48" customWidth="1"/>
    <col min="4103" max="4103" width="8.875" style="48" customWidth="1"/>
    <col min="4104" max="4104" width="10.375" style="48" customWidth="1"/>
    <col min="4105" max="4105" width="9.625" style="48" customWidth="1"/>
    <col min="4106" max="4106" width="10" style="48" customWidth="1"/>
    <col min="4107" max="4107" width="9.25" style="48" customWidth="1"/>
    <col min="4108" max="4108" width="9.75" style="48" customWidth="1"/>
    <col min="4109" max="4109" width="11.75" style="48" customWidth="1"/>
    <col min="4110" max="4110" width="12.25" style="48" customWidth="1"/>
    <col min="4111" max="4111" width="12.125" style="48" customWidth="1"/>
    <col min="4112" max="4112" width="13.75" style="48" customWidth="1"/>
    <col min="4113" max="4352" width="9.125" style="48"/>
    <col min="4353" max="4353" width="2.375" style="48" customWidth="1"/>
    <col min="4354" max="4354" width="5.125" style="48" customWidth="1"/>
    <col min="4355" max="4355" width="11.25" style="48" customWidth="1"/>
    <col min="4356" max="4356" width="9.375" style="48" customWidth="1"/>
    <col min="4357" max="4357" width="9.625" style="48" customWidth="1"/>
    <col min="4358" max="4358" width="9.125" style="48" customWidth="1"/>
    <col min="4359" max="4359" width="8.875" style="48" customWidth="1"/>
    <col min="4360" max="4360" width="10.375" style="48" customWidth="1"/>
    <col min="4361" max="4361" width="9.625" style="48" customWidth="1"/>
    <col min="4362" max="4362" width="10" style="48" customWidth="1"/>
    <col min="4363" max="4363" width="9.25" style="48" customWidth="1"/>
    <col min="4364" max="4364" width="9.75" style="48" customWidth="1"/>
    <col min="4365" max="4365" width="11.75" style="48" customWidth="1"/>
    <col min="4366" max="4366" width="12.25" style="48" customWidth="1"/>
    <col min="4367" max="4367" width="12.125" style="48" customWidth="1"/>
    <col min="4368" max="4368" width="13.75" style="48" customWidth="1"/>
    <col min="4369" max="4608" width="9.125" style="48"/>
    <col min="4609" max="4609" width="2.375" style="48" customWidth="1"/>
    <col min="4610" max="4610" width="5.125" style="48" customWidth="1"/>
    <col min="4611" max="4611" width="11.25" style="48" customWidth="1"/>
    <col min="4612" max="4612" width="9.375" style="48" customWidth="1"/>
    <col min="4613" max="4613" width="9.625" style="48" customWidth="1"/>
    <col min="4614" max="4614" width="9.125" style="48" customWidth="1"/>
    <col min="4615" max="4615" width="8.875" style="48" customWidth="1"/>
    <col min="4616" max="4616" width="10.375" style="48" customWidth="1"/>
    <col min="4617" max="4617" width="9.625" style="48" customWidth="1"/>
    <col min="4618" max="4618" width="10" style="48" customWidth="1"/>
    <col min="4619" max="4619" width="9.25" style="48" customWidth="1"/>
    <col min="4620" max="4620" width="9.75" style="48" customWidth="1"/>
    <col min="4621" max="4621" width="11.75" style="48" customWidth="1"/>
    <col min="4622" max="4622" width="12.25" style="48" customWidth="1"/>
    <col min="4623" max="4623" width="12.125" style="48" customWidth="1"/>
    <col min="4624" max="4624" width="13.75" style="48" customWidth="1"/>
    <col min="4625" max="4864" width="9.125" style="48"/>
    <col min="4865" max="4865" width="2.375" style="48" customWidth="1"/>
    <col min="4866" max="4866" width="5.125" style="48" customWidth="1"/>
    <col min="4867" max="4867" width="11.25" style="48" customWidth="1"/>
    <col min="4868" max="4868" width="9.375" style="48" customWidth="1"/>
    <col min="4869" max="4869" width="9.625" style="48" customWidth="1"/>
    <col min="4870" max="4870" width="9.125" style="48" customWidth="1"/>
    <col min="4871" max="4871" width="8.875" style="48" customWidth="1"/>
    <col min="4872" max="4872" width="10.375" style="48" customWidth="1"/>
    <col min="4873" max="4873" width="9.625" style="48" customWidth="1"/>
    <col min="4874" max="4874" width="10" style="48" customWidth="1"/>
    <col min="4875" max="4875" width="9.25" style="48" customWidth="1"/>
    <col min="4876" max="4876" width="9.75" style="48" customWidth="1"/>
    <col min="4877" max="4877" width="11.75" style="48" customWidth="1"/>
    <col min="4878" max="4878" width="12.25" style="48" customWidth="1"/>
    <col min="4879" max="4879" width="12.125" style="48" customWidth="1"/>
    <col min="4880" max="4880" width="13.75" style="48" customWidth="1"/>
    <col min="4881" max="5120" width="9.125" style="48"/>
    <col min="5121" max="5121" width="2.375" style="48" customWidth="1"/>
    <col min="5122" max="5122" width="5.125" style="48" customWidth="1"/>
    <col min="5123" max="5123" width="11.25" style="48" customWidth="1"/>
    <col min="5124" max="5124" width="9.375" style="48" customWidth="1"/>
    <col min="5125" max="5125" width="9.625" style="48" customWidth="1"/>
    <col min="5126" max="5126" width="9.125" style="48" customWidth="1"/>
    <col min="5127" max="5127" width="8.875" style="48" customWidth="1"/>
    <col min="5128" max="5128" width="10.375" style="48" customWidth="1"/>
    <col min="5129" max="5129" width="9.625" style="48" customWidth="1"/>
    <col min="5130" max="5130" width="10" style="48" customWidth="1"/>
    <col min="5131" max="5131" width="9.25" style="48" customWidth="1"/>
    <col min="5132" max="5132" width="9.75" style="48" customWidth="1"/>
    <col min="5133" max="5133" width="11.75" style="48" customWidth="1"/>
    <col min="5134" max="5134" width="12.25" style="48" customWidth="1"/>
    <col min="5135" max="5135" width="12.125" style="48" customWidth="1"/>
    <col min="5136" max="5136" width="13.75" style="48" customWidth="1"/>
    <col min="5137" max="5376" width="9.125" style="48"/>
    <col min="5377" max="5377" width="2.375" style="48" customWidth="1"/>
    <col min="5378" max="5378" width="5.125" style="48" customWidth="1"/>
    <col min="5379" max="5379" width="11.25" style="48" customWidth="1"/>
    <col min="5380" max="5380" width="9.375" style="48" customWidth="1"/>
    <col min="5381" max="5381" width="9.625" style="48" customWidth="1"/>
    <col min="5382" max="5382" width="9.125" style="48" customWidth="1"/>
    <col min="5383" max="5383" width="8.875" style="48" customWidth="1"/>
    <col min="5384" max="5384" width="10.375" style="48" customWidth="1"/>
    <col min="5385" max="5385" width="9.625" style="48" customWidth="1"/>
    <col min="5386" max="5386" width="10" style="48" customWidth="1"/>
    <col min="5387" max="5387" width="9.25" style="48" customWidth="1"/>
    <col min="5388" max="5388" width="9.75" style="48" customWidth="1"/>
    <col min="5389" max="5389" width="11.75" style="48" customWidth="1"/>
    <col min="5390" max="5390" width="12.25" style="48" customWidth="1"/>
    <col min="5391" max="5391" width="12.125" style="48" customWidth="1"/>
    <col min="5392" max="5392" width="13.75" style="48" customWidth="1"/>
    <col min="5393" max="5632" width="9.125" style="48"/>
    <col min="5633" max="5633" width="2.375" style="48" customWidth="1"/>
    <col min="5634" max="5634" width="5.125" style="48" customWidth="1"/>
    <col min="5635" max="5635" width="11.25" style="48" customWidth="1"/>
    <col min="5636" max="5636" width="9.375" style="48" customWidth="1"/>
    <col min="5637" max="5637" width="9.625" style="48" customWidth="1"/>
    <col min="5638" max="5638" width="9.125" style="48" customWidth="1"/>
    <col min="5639" max="5639" width="8.875" style="48" customWidth="1"/>
    <col min="5640" max="5640" width="10.375" style="48" customWidth="1"/>
    <col min="5641" max="5641" width="9.625" style="48" customWidth="1"/>
    <col min="5642" max="5642" width="10" style="48" customWidth="1"/>
    <col min="5643" max="5643" width="9.25" style="48" customWidth="1"/>
    <col min="5644" max="5644" width="9.75" style="48" customWidth="1"/>
    <col min="5645" max="5645" width="11.75" style="48" customWidth="1"/>
    <col min="5646" max="5646" width="12.25" style="48" customWidth="1"/>
    <col min="5647" max="5647" width="12.125" style="48" customWidth="1"/>
    <col min="5648" max="5648" width="13.75" style="48" customWidth="1"/>
    <col min="5649" max="5888" width="9.125" style="48"/>
    <col min="5889" max="5889" width="2.375" style="48" customWidth="1"/>
    <col min="5890" max="5890" width="5.125" style="48" customWidth="1"/>
    <col min="5891" max="5891" width="11.25" style="48" customWidth="1"/>
    <col min="5892" max="5892" width="9.375" style="48" customWidth="1"/>
    <col min="5893" max="5893" width="9.625" style="48" customWidth="1"/>
    <col min="5894" max="5894" width="9.125" style="48" customWidth="1"/>
    <col min="5895" max="5895" width="8.875" style="48" customWidth="1"/>
    <col min="5896" max="5896" width="10.375" style="48" customWidth="1"/>
    <col min="5897" max="5897" width="9.625" style="48" customWidth="1"/>
    <col min="5898" max="5898" width="10" style="48" customWidth="1"/>
    <col min="5899" max="5899" width="9.25" style="48" customWidth="1"/>
    <col min="5900" max="5900" width="9.75" style="48" customWidth="1"/>
    <col min="5901" max="5901" width="11.75" style="48" customWidth="1"/>
    <col min="5902" max="5902" width="12.25" style="48" customWidth="1"/>
    <col min="5903" max="5903" width="12.125" style="48" customWidth="1"/>
    <col min="5904" max="5904" width="13.75" style="48" customWidth="1"/>
    <col min="5905" max="6144" width="9.125" style="48"/>
    <col min="6145" max="6145" width="2.375" style="48" customWidth="1"/>
    <col min="6146" max="6146" width="5.125" style="48" customWidth="1"/>
    <col min="6147" max="6147" width="11.25" style="48" customWidth="1"/>
    <col min="6148" max="6148" width="9.375" style="48" customWidth="1"/>
    <col min="6149" max="6149" width="9.625" style="48" customWidth="1"/>
    <col min="6150" max="6150" width="9.125" style="48" customWidth="1"/>
    <col min="6151" max="6151" width="8.875" style="48" customWidth="1"/>
    <col min="6152" max="6152" width="10.375" style="48" customWidth="1"/>
    <col min="6153" max="6153" width="9.625" style="48" customWidth="1"/>
    <col min="6154" max="6154" width="10" style="48" customWidth="1"/>
    <col min="6155" max="6155" width="9.25" style="48" customWidth="1"/>
    <col min="6156" max="6156" width="9.75" style="48" customWidth="1"/>
    <col min="6157" max="6157" width="11.75" style="48" customWidth="1"/>
    <col min="6158" max="6158" width="12.25" style="48" customWidth="1"/>
    <col min="6159" max="6159" width="12.125" style="48" customWidth="1"/>
    <col min="6160" max="6160" width="13.75" style="48" customWidth="1"/>
    <col min="6161" max="6400" width="9.125" style="48"/>
    <col min="6401" max="6401" width="2.375" style="48" customWidth="1"/>
    <col min="6402" max="6402" width="5.125" style="48" customWidth="1"/>
    <col min="6403" max="6403" width="11.25" style="48" customWidth="1"/>
    <col min="6404" max="6404" width="9.375" style="48" customWidth="1"/>
    <col min="6405" max="6405" width="9.625" style="48" customWidth="1"/>
    <col min="6406" max="6406" width="9.125" style="48" customWidth="1"/>
    <col min="6407" max="6407" width="8.875" style="48" customWidth="1"/>
    <col min="6408" max="6408" width="10.375" style="48" customWidth="1"/>
    <col min="6409" max="6409" width="9.625" style="48" customWidth="1"/>
    <col min="6410" max="6410" width="10" style="48" customWidth="1"/>
    <col min="6411" max="6411" width="9.25" style="48" customWidth="1"/>
    <col min="6412" max="6412" width="9.75" style="48" customWidth="1"/>
    <col min="6413" max="6413" width="11.75" style="48" customWidth="1"/>
    <col min="6414" max="6414" width="12.25" style="48" customWidth="1"/>
    <col min="6415" max="6415" width="12.125" style="48" customWidth="1"/>
    <col min="6416" max="6416" width="13.75" style="48" customWidth="1"/>
    <col min="6417" max="6656" width="9.125" style="48"/>
    <col min="6657" max="6657" width="2.375" style="48" customWidth="1"/>
    <col min="6658" max="6658" width="5.125" style="48" customWidth="1"/>
    <col min="6659" max="6659" width="11.25" style="48" customWidth="1"/>
    <col min="6660" max="6660" width="9.375" style="48" customWidth="1"/>
    <col min="6661" max="6661" width="9.625" style="48" customWidth="1"/>
    <col min="6662" max="6662" width="9.125" style="48" customWidth="1"/>
    <col min="6663" max="6663" width="8.875" style="48" customWidth="1"/>
    <col min="6664" max="6664" width="10.375" style="48" customWidth="1"/>
    <col min="6665" max="6665" width="9.625" style="48" customWidth="1"/>
    <col min="6666" max="6666" width="10" style="48" customWidth="1"/>
    <col min="6667" max="6667" width="9.25" style="48" customWidth="1"/>
    <col min="6668" max="6668" width="9.75" style="48" customWidth="1"/>
    <col min="6669" max="6669" width="11.75" style="48" customWidth="1"/>
    <col min="6670" max="6670" width="12.25" style="48" customWidth="1"/>
    <col min="6671" max="6671" width="12.125" style="48" customWidth="1"/>
    <col min="6672" max="6672" width="13.75" style="48" customWidth="1"/>
    <col min="6673" max="6912" width="9.125" style="48"/>
    <col min="6913" max="6913" width="2.375" style="48" customWidth="1"/>
    <col min="6914" max="6914" width="5.125" style="48" customWidth="1"/>
    <col min="6915" max="6915" width="11.25" style="48" customWidth="1"/>
    <col min="6916" max="6916" width="9.375" style="48" customWidth="1"/>
    <col min="6917" max="6917" width="9.625" style="48" customWidth="1"/>
    <col min="6918" max="6918" width="9.125" style="48" customWidth="1"/>
    <col min="6919" max="6919" width="8.875" style="48" customWidth="1"/>
    <col min="6920" max="6920" width="10.375" style="48" customWidth="1"/>
    <col min="6921" max="6921" width="9.625" style="48" customWidth="1"/>
    <col min="6922" max="6922" width="10" style="48" customWidth="1"/>
    <col min="6923" max="6923" width="9.25" style="48" customWidth="1"/>
    <col min="6924" max="6924" width="9.75" style="48" customWidth="1"/>
    <col min="6925" max="6925" width="11.75" style="48" customWidth="1"/>
    <col min="6926" max="6926" width="12.25" style="48" customWidth="1"/>
    <col min="6927" max="6927" width="12.125" style="48" customWidth="1"/>
    <col min="6928" max="6928" width="13.75" style="48" customWidth="1"/>
    <col min="6929" max="7168" width="9.125" style="48"/>
    <col min="7169" max="7169" width="2.375" style="48" customWidth="1"/>
    <col min="7170" max="7170" width="5.125" style="48" customWidth="1"/>
    <col min="7171" max="7171" width="11.25" style="48" customWidth="1"/>
    <col min="7172" max="7172" width="9.375" style="48" customWidth="1"/>
    <col min="7173" max="7173" width="9.625" style="48" customWidth="1"/>
    <col min="7174" max="7174" width="9.125" style="48" customWidth="1"/>
    <col min="7175" max="7175" width="8.875" style="48" customWidth="1"/>
    <col min="7176" max="7176" width="10.375" style="48" customWidth="1"/>
    <col min="7177" max="7177" width="9.625" style="48" customWidth="1"/>
    <col min="7178" max="7178" width="10" style="48" customWidth="1"/>
    <col min="7179" max="7179" width="9.25" style="48" customWidth="1"/>
    <col min="7180" max="7180" width="9.75" style="48" customWidth="1"/>
    <col min="7181" max="7181" width="11.75" style="48" customWidth="1"/>
    <col min="7182" max="7182" width="12.25" style="48" customWidth="1"/>
    <col min="7183" max="7183" width="12.125" style="48" customWidth="1"/>
    <col min="7184" max="7184" width="13.75" style="48" customWidth="1"/>
    <col min="7185" max="7424" width="9.125" style="48"/>
    <col min="7425" max="7425" width="2.375" style="48" customWidth="1"/>
    <col min="7426" max="7426" width="5.125" style="48" customWidth="1"/>
    <col min="7427" max="7427" width="11.25" style="48" customWidth="1"/>
    <col min="7428" max="7428" width="9.375" style="48" customWidth="1"/>
    <col min="7429" max="7429" width="9.625" style="48" customWidth="1"/>
    <col min="7430" max="7430" width="9.125" style="48" customWidth="1"/>
    <col min="7431" max="7431" width="8.875" style="48" customWidth="1"/>
    <col min="7432" max="7432" width="10.375" style="48" customWidth="1"/>
    <col min="7433" max="7433" width="9.625" style="48" customWidth="1"/>
    <col min="7434" max="7434" width="10" style="48" customWidth="1"/>
    <col min="7435" max="7435" width="9.25" style="48" customWidth="1"/>
    <col min="7436" max="7436" width="9.75" style="48" customWidth="1"/>
    <col min="7437" max="7437" width="11.75" style="48" customWidth="1"/>
    <col min="7438" max="7438" width="12.25" style="48" customWidth="1"/>
    <col min="7439" max="7439" width="12.125" style="48" customWidth="1"/>
    <col min="7440" max="7440" width="13.75" style="48" customWidth="1"/>
    <col min="7441" max="7680" width="9.125" style="48"/>
    <col min="7681" max="7681" width="2.375" style="48" customWidth="1"/>
    <col min="7682" max="7682" width="5.125" style="48" customWidth="1"/>
    <col min="7683" max="7683" width="11.25" style="48" customWidth="1"/>
    <col min="7684" max="7684" width="9.375" style="48" customWidth="1"/>
    <col min="7685" max="7685" width="9.625" style="48" customWidth="1"/>
    <col min="7686" max="7686" width="9.125" style="48" customWidth="1"/>
    <col min="7687" max="7687" width="8.875" style="48" customWidth="1"/>
    <col min="7688" max="7688" width="10.375" style="48" customWidth="1"/>
    <col min="7689" max="7689" width="9.625" style="48" customWidth="1"/>
    <col min="7690" max="7690" width="10" style="48" customWidth="1"/>
    <col min="7691" max="7691" width="9.25" style="48" customWidth="1"/>
    <col min="7692" max="7692" width="9.75" style="48" customWidth="1"/>
    <col min="7693" max="7693" width="11.75" style="48" customWidth="1"/>
    <col min="7694" max="7694" width="12.25" style="48" customWidth="1"/>
    <col min="7695" max="7695" width="12.125" style="48" customWidth="1"/>
    <col min="7696" max="7696" width="13.75" style="48" customWidth="1"/>
    <col min="7697" max="7936" width="9.125" style="48"/>
    <col min="7937" max="7937" width="2.375" style="48" customWidth="1"/>
    <col min="7938" max="7938" width="5.125" style="48" customWidth="1"/>
    <col min="7939" max="7939" width="11.25" style="48" customWidth="1"/>
    <col min="7940" max="7940" width="9.375" style="48" customWidth="1"/>
    <col min="7941" max="7941" width="9.625" style="48" customWidth="1"/>
    <col min="7942" max="7942" width="9.125" style="48" customWidth="1"/>
    <col min="7943" max="7943" width="8.875" style="48" customWidth="1"/>
    <col min="7944" max="7944" width="10.375" style="48" customWidth="1"/>
    <col min="7945" max="7945" width="9.625" style="48" customWidth="1"/>
    <col min="7946" max="7946" width="10" style="48" customWidth="1"/>
    <col min="7947" max="7947" width="9.25" style="48" customWidth="1"/>
    <col min="7948" max="7948" width="9.75" style="48" customWidth="1"/>
    <col min="7949" max="7949" width="11.75" style="48" customWidth="1"/>
    <col min="7950" max="7950" width="12.25" style="48" customWidth="1"/>
    <col min="7951" max="7951" width="12.125" style="48" customWidth="1"/>
    <col min="7952" max="7952" width="13.75" style="48" customWidth="1"/>
    <col min="7953" max="8192" width="9.125" style="48"/>
    <col min="8193" max="8193" width="2.375" style="48" customWidth="1"/>
    <col min="8194" max="8194" width="5.125" style="48" customWidth="1"/>
    <col min="8195" max="8195" width="11.25" style="48" customWidth="1"/>
    <col min="8196" max="8196" width="9.375" style="48" customWidth="1"/>
    <col min="8197" max="8197" width="9.625" style="48" customWidth="1"/>
    <col min="8198" max="8198" width="9.125" style="48" customWidth="1"/>
    <col min="8199" max="8199" width="8.875" style="48" customWidth="1"/>
    <col min="8200" max="8200" width="10.375" style="48" customWidth="1"/>
    <col min="8201" max="8201" width="9.625" style="48" customWidth="1"/>
    <col min="8202" max="8202" width="10" style="48" customWidth="1"/>
    <col min="8203" max="8203" width="9.25" style="48" customWidth="1"/>
    <col min="8204" max="8204" width="9.75" style="48" customWidth="1"/>
    <col min="8205" max="8205" width="11.75" style="48" customWidth="1"/>
    <col min="8206" max="8206" width="12.25" style="48" customWidth="1"/>
    <col min="8207" max="8207" width="12.125" style="48" customWidth="1"/>
    <col min="8208" max="8208" width="13.75" style="48" customWidth="1"/>
    <col min="8209" max="8448" width="9.125" style="48"/>
    <col min="8449" max="8449" width="2.375" style="48" customWidth="1"/>
    <col min="8450" max="8450" width="5.125" style="48" customWidth="1"/>
    <col min="8451" max="8451" width="11.25" style="48" customWidth="1"/>
    <col min="8452" max="8452" width="9.375" style="48" customWidth="1"/>
    <col min="8453" max="8453" width="9.625" style="48" customWidth="1"/>
    <col min="8454" max="8454" width="9.125" style="48" customWidth="1"/>
    <col min="8455" max="8455" width="8.875" style="48" customWidth="1"/>
    <col min="8456" max="8456" width="10.375" style="48" customWidth="1"/>
    <col min="8457" max="8457" width="9.625" style="48" customWidth="1"/>
    <col min="8458" max="8458" width="10" style="48" customWidth="1"/>
    <col min="8459" max="8459" width="9.25" style="48" customWidth="1"/>
    <col min="8460" max="8460" width="9.75" style="48" customWidth="1"/>
    <col min="8461" max="8461" width="11.75" style="48" customWidth="1"/>
    <col min="8462" max="8462" width="12.25" style="48" customWidth="1"/>
    <col min="8463" max="8463" width="12.125" style="48" customWidth="1"/>
    <col min="8464" max="8464" width="13.75" style="48" customWidth="1"/>
    <col min="8465" max="8704" width="9.125" style="48"/>
    <col min="8705" max="8705" width="2.375" style="48" customWidth="1"/>
    <col min="8706" max="8706" width="5.125" style="48" customWidth="1"/>
    <col min="8707" max="8707" width="11.25" style="48" customWidth="1"/>
    <col min="8708" max="8708" width="9.375" style="48" customWidth="1"/>
    <col min="8709" max="8709" width="9.625" style="48" customWidth="1"/>
    <col min="8710" max="8710" width="9.125" style="48" customWidth="1"/>
    <col min="8711" max="8711" width="8.875" style="48" customWidth="1"/>
    <col min="8712" max="8712" width="10.375" style="48" customWidth="1"/>
    <col min="8713" max="8713" width="9.625" style="48" customWidth="1"/>
    <col min="8714" max="8714" width="10" style="48" customWidth="1"/>
    <col min="8715" max="8715" width="9.25" style="48" customWidth="1"/>
    <col min="8716" max="8716" width="9.75" style="48" customWidth="1"/>
    <col min="8717" max="8717" width="11.75" style="48" customWidth="1"/>
    <col min="8718" max="8718" width="12.25" style="48" customWidth="1"/>
    <col min="8719" max="8719" width="12.125" style="48" customWidth="1"/>
    <col min="8720" max="8720" width="13.75" style="48" customWidth="1"/>
    <col min="8721" max="8960" width="9.125" style="48"/>
    <col min="8961" max="8961" width="2.375" style="48" customWidth="1"/>
    <col min="8962" max="8962" width="5.125" style="48" customWidth="1"/>
    <col min="8963" max="8963" width="11.25" style="48" customWidth="1"/>
    <col min="8964" max="8964" width="9.375" style="48" customWidth="1"/>
    <col min="8965" max="8965" width="9.625" style="48" customWidth="1"/>
    <col min="8966" max="8966" width="9.125" style="48" customWidth="1"/>
    <col min="8967" max="8967" width="8.875" style="48" customWidth="1"/>
    <col min="8968" max="8968" width="10.375" style="48" customWidth="1"/>
    <col min="8969" max="8969" width="9.625" style="48" customWidth="1"/>
    <col min="8970" max="8970" width="10" style="48" customWidth="1"/>
    <col min="8971" max="8971" width="9.25" style="48" customWidth="1"/>
    <col min="8972" max="8972" width="9.75" style="48" customWidth="1"/>
    <col min="8973" max="8973" width="11.75" style="48" customWidth="1"/>
    <col min="8974" max="8974" width="12.25" style="48" customWidth="1"/>
    <col min="8975" max="8975" width="12.125" style="48" customWidth="1"/>
    <col min="8976" max="8976" width="13.75" style="48" customWidth="1"/>
    <col min="8977" max="9216" width="9.125" style="48"/>
    <col min="9217" max="9217" width="2.375" style="48" customWidth="1"/>
    <col min="9218" max="9218" width="5.125" style="48" customWidth="1"/>
    <col min="9219" max="9219" width="11.25" style="48" customWidth="1"/>
    <col min="9220" max="9220" width="9.375" style="48" customWidth="1"/>
    <col min="9221" max="9221" width="9.625" style="48" customWidth="1"/>
    <col min="9222" max="9222" width="9.125" style="48" customWidth="1"/>
    <col min="9223" max="9223" width="8.875" style="48" customWidth="1"/>
    <col min="9224" max="9224" width="10.375" style="48" customWidth="1"/>
    <col min="9225" max="9225" width="9.625" style="48" customWidth="1"/>
    <col min="9226" max="9226" width="10" style="48" customWidth="1"/>
    <col min="9227" max="9227" width="9.25" style="48" customWidth="1"/>
    <col min="9228" max="9228" width="9.75" style="48" customWidth="1"/>
    <col min="9229" max="9229" width="11.75" style="48" customWidth="1"/>
    <col min="9230" max="9230" width="12.25" style="48" customWidth="1"/>
    <col min="9231" max="9231" width="12.125" style="48" customWidth="1"/>
    <col min="9232" max="9232" width="13.75" style="48" customWidth="1"/>
    <col min="9233" max="9472" width="9.125" style="48"/>
    <col min="9473" max="9473" width="2.375" style="48" customWidth="1"/>
    <col min="9474" max="9474" width="5.125" style="48" customWidth="1"/>
    <col min="9475" max="9475" width="11.25" style="48" customWidth="1"/>
    <col min="9476" max="9476" width="9.375" style="48" customWidth="1"/>
    <col min="9477" max="9477" width="9.625" style="48" customWidth="1"/>
    <col min="9478" max="9478" width="9.125" style="48" customWidth="1"/>
    <col min="9479" max="9479" width="8.875" style="48" customWidth="1"/>
    <col min="9480" max="9480" width="10.375" style="48" customWidth="1"/>
    <col min="9481" max="9481" width="9.625" style="48" customWidth="1"/>
    <col min="9482" max="9482" width="10" style="48" customWidth="1"/>
    <col min="9483" max="9483" width="9.25" style="48" customWidth="1"/>
    <col min="9484" max="9484" width="9.75" style="48" customWidth="1"/>
    <col min="9485" max="9485" width="11.75" style="48" customWidth="1"/>
    <col min="9486" max="9486" width="12.25" style="48" customWidth="1"/>
    <col min="9487" max="9487" width="12.125" style="48" customWidth="1"/>
    <col min="9488" max="9488" width="13.75" style="48" customWidth="1"/>
    <col min="9489" max="9728" width="9.125" style="48"/>
    <col min="9729" max="9729" width="2.375" style="48" customWidth="1"/>
    <col min="9730" max="9730" width="5.125" style="48" customWidth="1"/>
    <col min="9731" max="9731" width="11.25" style="48" customWidth="1"/>
    <col min="9732" max="9732" width="9.375" style="48" customWidth="1"/>
    <col min="9733" max="9733" width="9.625" style="48" customWidth="1"/>
    <col min="9734" max="9734" width="9.125" style="48" customWidth="1"/>
    <col min="9735" max="9735" width="8.875" style="48" customWidth="1"/>
    <col min="9736" max="9736" width="10.375" style="48" customWidth="1"/>
    <col min="9737" max="9737" width="9.625" style="48" customWidth="1"/>
    <col min="9738" max="9738" width="10" style="48" customWidth="1"/>
    <col min="9739" max="9739" width="9.25" style="48" customWidth="1"/>
    <col min="9740" max="9740" width="9.75" style="48" customWidth="1"/>
    <col min="9741" max="9741" width="11.75" style="48" customWidth="1"/>
    <col min="9742" max="9742" width="12.25" style="48" customWidth="1"/>
    <col min="9743" max="9743" width="12.125" style="48" customWidth="1"/>
    <col min="9744" max="9744" width="13.75" style="48" customWidth="1"/>
    <col min="9745" max="9984" width="9.125" style="48"/>
    <col min="9985" max="9985" width="2.375" style="48" customWidth="1"/>
    <col min="9986" max="9986" width="5.125" style="48" customWidth="1"/>
    <col min="9987" max="9987" width="11.25" style="48" customWidth="1"/>
    <col min="9988" max="9988" width="9.375" style="48" customWidth="1"/>
    <col min="9989" max="9989" width="9.625" style="48" customWidth="1"/>
    <col min="9990" max="9990" width="9.125" style="48" customWidth="1"/>
    <col min="9991" max="9991" width="8.875" style="48" customWidth="1"/>
    <col min="9992" max="9992" width="10.375" style="48" customWidth="1"/>
    <col min="9993" max="9993" width="9.625" style="48" customWidth="1"/>
    <col min="9994" max="9994" width="10" style="48" customWidth="1"/>
    <col min="9995" max="9995" width="9.25" style="48" customWidth="1"/>
    <col min="9996" max="9996" width="9.75" style="48" customWidth="1"/>
    <col min="9997" max="9997" width="11.75" style="48" customWidth="1"/>
    <col min="9998" max="9998" width="12.25" style="48" customWidth="1"/>
    <col min="9999" max="9999" width="12.125" style="48" customWidth="1"/>
    <col min="10000" max="10000" width="13.75" style="48" customWidth="1"/>
    <col min="10001" max="10240" width="9.125" style="48"/>
    <col min="10241" max="10241" width="2.375" style="48" customWidth="1"/>
    <col min="10242" max="10242" width="5.125" style="48" customWidth="1"/>
    <col min="10243" max="10243" width="11.25" style="48" customWidth="1"/>
    <col min="10244" max="10244" width="9.375" style="48" customWidth="1"/>
    <col min="10245" max="10245" width="9.625" style="48" customWidth="1"/>
    <col min="10246" max="10246" width="9.125" style="48" customWidth="1"/>
    <col min="10247" max="10247" width="8.875" style="48" customWidth="1"/>
    <col min="10248" max="10248" width="10.375" style="48" customWidth="1"/>
    <col min="10249" max="10249" width="9.625" style="48" customWidth="1"/>
    <col min="10250" max="10250" width="10" style="48" customWidth="1"/>
    <col min="10251" max="10251" width="9.25" style="48" customWidth="1"/>
    <col min="10252" max="10252" width="9.75" style="48" customWidth="1"/>
    <col min="10253" max="10253" width="11.75" style="48" customWidth="1"/>
    <col min="10254" max="10254" width="12.25" style="48" customWidth="1"/>
    <col min="10255" max="10255" width="12.125" style="48" customWidth="1"/>
    <col min="10256" max="10256" width="13.75" style="48" customWidth="1"/>
    <col min="10257" max="10496" width="9.125" style="48"/>
    <col min="10497" max="10497" width="2.375" style="48" customWidth="1"/>
    <col min="10498" max="10498" width="5.125" style="48" customWidth="1"/>
    <col min="10499" max="10499" width="11.25" style="48" customWidth="1"/>
    <col min="10500" max="10500" width="9.375" style="48" customWidth="1"/>
    <col min="10501" max="10501" width="9.625" style="48" customWidth="1"/>
    <col min="10502" max="10502" width="9.125" style="48" customWidth="1"/>
    <col min="10503" max="10503" width="8.875" style="48" customWidth="1"/>
    <col min="10504" max="10504" width="10.375" style="48" customWidth="1"/>
    <col min="10505" max="10505" width="9.625" style="48" customWidth="1"/>
    <col min="10506" max="10506" width="10" style="48" customWidth="1"/>
    <col min="10507" max="10507" width="9.25" style="48" customWidth="1"/>
    <col min="10508" max="10508" width="9.75" style="48" customWidth="1"/>
    <col min="10509" max="10509" width="11.75" style="48" customWidth="1"/>
    <col min="10510" max="10510" width="12.25" style="48" customWidth="1"/>
    <col min="10511" max="10511" width="12.125" style="48" customWidth="1"/>
    <col min="10512" max="10512" width="13.75" style="48" customWidth="1"/>
    <col min="10513" max="10752" width="9.125" style="48"/>
    <col min="10753" max="10753" width="2.375" style="48" customWidth="1"/>
    <col min="10754" max="10754" width="5.125" style="48" customWidth="1"/>
    <col min="10755" max="10755" width="11.25" style="48" customWidth="1"/>
    <col min="10756" max="10756" width="9.375" style="48" customWidth="1"/>
    <col min="10757" max="10757" width="9.625" style="48" customWidth="1"/>
    <col min="10758" max="10758" width="9.125" style="48" customWidth="1"/>
    <col min="10759" max="10759" width="8.875" style="48" customWidth="1"/>
    <col min="10760" max="10760" width="10.375" style="48" customWidth="1"/>
    <col min="10761" max="10761" width="9.625" style="48" customWidth="1"/>
    <col min="10762" max="10762" width="10" style="48" customWidth="1"/>
    <col min="10763" max="10763" width="9.25" style="48" customWidth="1"/>
    <col min="10764" max="10764" width="9.75" style="48" customWidth="1"/>
    <col min="10765" max="10765" width="11.75" style="48" customWidth="1"/>
    <col min="10766" max="10766" width="12.25" style="48" customWidth="1"/>
    <col min="10767" max="10767" width="12.125" style="48" customWidth="1"/>
    <col min="10768" max="10768" width="13.75" style="48" customWidth="1"/>
    <col min="10769" max="11008" width="9.125" style="48"/>
    <col min="11009" max="11009" width="2.375" style="48" customWidth="1"/>
    <col min="11010" max="11010" width="5.125" style="48" customWidth="1"/>
    <col min="11011" max="11011" width="11.25" style="48" customWidth="1"/>
    <col min="11012" max="11012" width="9.375" style="48" customWidth="1"/>
    <col min="11013" max="11013" width="9.625" style="48" customWidth="1"/>
    <col min="11014" max="11014" width="9.125" style="48" customWidth="1"/>
    <col min="11015" max="11015" width="8.875" style="48" customWidth="1"/>
    <col min="11016" max="11016" width="10.375" style="48" customWidth="1"/>
    <col min="11017" max="11017" width="9.625" style="48" customWidth="1"/>
    <col min="11018" max="11018" width="10" style="48" customWidth="1"/>
    <col min="11019" max="11019" width="9.25" style="48" customWidth="1"/>
    <col min="11020" max="11020" width="9.75" style="48" customWidth="1"/>
    <col min="11021" max="11021" width="11.75" style="48" customWidth="1"/>
    <col min="11022" max="11022" width="12.25" style="48" customWidth="1"/>
    <col min="11023" max="11023" width="12.125" style="48" customWidth="1"/>
    <col min="11024" max="11024" width="13.75" style="48" customWidth="1"/>
    <col min="11025" max="11264" width="9.125" style="48"/>
    <col min="11265" max="11265" width="2.375" style="48" customWidth="1"/>
    <col min="11266" max="11266" width="5.125" style="48" customWidth="1"/>
    <col min="11267" max="11267" width="11.25" style="48" customWidth="1"/>
    <col min="11268" max="11268" width="9.375" style="48" customWidth="1"/>
    <col min="11269" max="11269" width="9.625" style="48" customWidth="1"/>
    <col min="11270" max="11270" width="9.125" style="48" customWidth="1"/>
    <col min="11271" max="11271" width="8.875" style="48" customWidth="1"/>
    <col min="11272" max="11272" width="10.375" style="48" customWidth="1"/>
    <col min="11273" max="11273" width="9.625" style="48" customWidth="1"/>
    <col min="11274" max="11274" width="10" style="48" customWidth="1"/>
    <col min="11275" max="11275" width="9.25" style="48" customWidth="1"/>
    <col min="11276" max="11276" width="9.75" style="48" customWidth="1"/>
    <col min="11277" max="11277" width="11.75" style="48" customWidth="1"/>
    <col min="11278" max="11278" width="12.25" style="48" customWidth="1"/>
    <col min="11279" max="11279" width="12.125" style="48" customWidth="1"/>
    <col min="11280" max="11280" width="13.75" style="48" customWidth="1"/>
    <col min="11281" max="11520" width="9.125" style="48"/>
    <col min="11521" max="11521" width="2.375" style="48" customWidth="1"/>
    <col min="11522" max="11522" width="5.125" style="48" customWidth="1"/>
    <col min="11523" max="11523" width="11.25" style="48" customWidth="1"/>
    <col min="11524" max="11524" width="9.375" style="48" customWidth="1"/>
    <col min="11525" max="11525" width="9.625" style="48" customWidth="1"/>
    <col min="11526" max="11526" width="9.125" style="48" customWidth="1"/>
    <col min="11527" max="11527" width="8.875" style="48" customWidth="1"/>
    <col min="11528" max="11528" width="10.375" style="48" customWidth="1"/>
    <col min="11529" max="11529" width="9.625" style="48" customWidth="1"/>
    <col min="11530" max="11530" width="10" style="48" customWidth="1"/>
    <col min="11531" max="11531" width="9.25" style="48" customWidth="1"/>
    <col min="11532" max="11532" width="9.75" style="48" customWidth="1"/>
    <col min="11533" max="11533" width="11.75" style="48" customWidth="1"/>
    <col min="11534" max="11534" width="12.25" style="48" customWidth="1"/>
    <col min="11535" max="11535" width="12.125" style="48" customWidth="1"/>
    <col min="11536" max="11536" width="13.75" style="48" customWidth="1"/>
    <col min="11537" max="11776" width="9.125" style="48"/>
    <col min="11777" max="11777" width="2.375" style="48" customWidth="1"/>
    <col min="11778" max="11778" width="5.125" style="48" customWidth="1"/>
    <col min="11779" max="11779" width="11.25" style="48" customWidth="1"/>
    <col min="11780" max="11780" width="9.375" style="48" customWidth="1"/>
    <col min="11781" max="11781" width="9.625" style="48" customWidth="1"/>
    <col min="11782" max="11782" width="9.125" style="48" customWidth="1"/>
    <col min="11783" max="11783" width="8.875" style="48" customWidth="1"/>
    <col min="11784" max="11784" width="10.375" style="48" customWidth="1"/>
    <col min="11785" max="11785" width="9.625" style="48" customWidth="1"/>
    <col min="11786" max="11786" width="10" style="48" customWidth="1"/>
    <col min="11787" max="11787" width="9.25" style="48" customWidth="1"/>
    <col min="11788" max="11788" width="9.75" style="48" customWidth="1"/>
    <col min="11789" max="11789" width="11.75" style="48" customWidth="1"/>
    <col min="11790" max="11790" width="12.25" style="48" customWidth="1"/>
    <col min="11791" max="11791" width="12.125" style="48" customWidth="1"/>
    <col min="11792" max="11792" width="13.75" style="48" customWidth="1"/>
    <col min="11793" max="12032" width="9.125" style="48"/>
    <col min="12033" max="12033" width="2.375" style="48" customWidth="1"/>
    <col min="12034" max="12034" width="5.125" style="48" customWidth="1"/>
    <col min="12035" max="12035" width="11.25" style="48" customWidth="1"/>
    <col min="12036" max="12036" width="9.375" style="48" customWidth="1"/>
    <col min="12037" max="12037" width="9.625" style="48" customWidth="1"/>
    <col min="12038" max="12038" width="9.125" style="48" customWidth="1"/>
    <col min="12039" max="12039" width="8.875" style="48" customWidth="1"/>
    <col min="12040" max="12040" width="10.375" style="48" customWidth="1"/>
    <col min="12041" max="12041" width="9.625" style="48" customWidth="1"/>
    <col min="12042" max="12042" width="10" style="48" customWidth="1"/>
    <col min="12043" max="12043" width="9.25" style="48" customWidth="1"/>
    <col min="12044" max="12044" width="9.75" style="48" customWidth="1"/>
    <col min="12045" max="12045" width="11.75" style="48" customWidth="1"/>
    <col min="12046" max="12046" width="12.25" style="48" customWidth="1"/>
    <col min="12047" max="12047" width="12.125" style="48" customWidth="1"/>
    <col min="12048" max="12048" width="13.75" style="48" customWidth="1"/>
    <col min="12049" max="12288" width="9.125" style="48"/>
    <col min="12289" max="12289" width="2.375" style="48" customWidth="1"/>
    <col min="12290" max="12290" width="5.125" style="48" customWidth="1"/>
    <col min="12291" max="12291" width="11.25" style="48" customWidth="1"/>
    <col min="12292" max="12292" width="9.375" style="48" customWidth="1"/>
    <col min="12293" max="12293" width="9.625" style="48" customWidth="1"/>
    <col min="12294" max="12294" width="9.125" style="48" customWidth="1"/>
    <col min="12295" max="12295" width="8.875" style="48" customWidth="1"/>
    <col min="12296" max="12296" width="10.375" style="48" customWidth="1"/>
    <col min="12297" max="12297" width="9.625" style="48" customWidth="1"/>
    <col min="12298" max="12298" width="10" style="48" customWidth="1"/>
    <col min="12299" max="12299" width="9.25" style="48" customWidth="1"/>
    <col min="12300" max="12300" width="9.75" style="48" customWidth="1"/>
    <col min="12301" max="12301" width="11.75" style="48" customWidth="1"/>
    <col min="12302" max="12302" width="12.25" style="48" customWidth="1"/>
    <col min="12303" max="12303" width="12.125" style="48" customWidth="1"/>
    <col min="12304" max="12304" width="13.75" style="48" customWidth="1"/>
    <col min="12305" max="12544" width="9.125" style="48"/>
    <col min="12545" max="12545" width="2.375" style="48" customWidth="1"/>
    <col min="12546" max="12546" width="5.125" style="48" customWidth="1"/>
    <col min="12547" max="12547" width="11.25" style="48" customWidth="1"/>
    <col min="12548" max="12548" width="9.375" style="48" customWidth="1"/>
    <col min="12549" max="12549" width="9.625" style="48" customWidth="1"/>
    <col min="12550" max="12550" width="9.125" style="48" customWidth="1"/>
    <col min="12551" max="12551" width="8.875" style="48" customWidth="1"/>
    <col min="12552" max="12552" width="10.375" style="48" customWidth="1"/>
    <col min="12553" max="12553" width="9.625" style="48" customWidth="1"/>
    <col min="12554" max="12554" width="10" style="48" customWidth="1"/>
    <col min="12555" max="12555" width="9.25" style="48" customWidth="1"/>
    <col min="12556" max="12556" width="9.75" style="48" customWidth="1"/>
    <col min="12557" max="12557" width="11.75" style="48" customWidth="1"/>
    <col min="12558" max="12558" width="12.25" style="48" customWidth="1"/>
    <col min="12559" max="12559" width="12.125" style="48" customWidth="1"/>
    <col min="12560" max="12560" width="13.75" style="48" customWidth="1"/>
    <col min="12561" max="12800" width="9.125" style="48"/>
    <col min="12801" max="12801" width="2.375" style="48" customWidth="1"/>
    <col min="12802" max="12802" width="5.125" style="48" customWidth="1"/>
    <col min="12803" max="12803" width="11.25" style="48" customWidth="1"/>
    <col min="12804" max="12804" width="9.375" style="48" customWidth="1"/>
    <col min="12805" max="12805" width="9.625" style="48" customWidth="1"/>
    <col min="12806" max="12806" width="9.125" style="48" customWidth="1"/>
    <col min="12807" max="12807" width="8.875" style="48" customWidth="1"/>
    <col min="12808" max="12808" width="10.375" style="48" customWidth="1"/>
    <col min="12809" max="12809" width="9.625" style="48" customWidth="1"/>
    <col min="12810" max="12810" width="10" style="48" customWidth="1"/>
    <col min="12811" max="12811" width="9.25" style="48" customWidth="1"/>
    <col min="12812" max="12812" width="9.75" style="48" customWidth="1"/>
    <col min="12813" max="12813" width="11.75" style="48" customWidth="1"/>
    <col min="12814" max="12814" width="12.25" style="48" customWidth="1"/>
    <col min="12815" max="12815" width="12.125" style="48" customWidth="1"/>
    <col min="12816" max="12816" width="13.75" style="48" customWidth="1"/>
    <col min="12817" max="13056" width="9.125" style="48"/>
    <col min="13057" max="13057" width="2.375" style="48" customWidth="1"/>
    <col min="13058" max="13058" width="5.125" style="48" customWidth="1"/>
    <col min="13059" max="13059" width="11.25" style="48" customWidth="1"/>
    <col min="13060" max="13060" width="9.375" style="48" customWidth="1"/>
    <col min="13061" max="13061" width="9.625" style="48" customWidth="1"/>
    <col min="13062" max="13062" width="9.125" style="48" customWidth="1"/>
    <col min="13063" max="13063" width="8.875" style="48" customWidth="1"/>
    <col min="13064" max="13064" width="10.375" style="48" customWidth="1"/>
    <col min="13065" max="13065" width="9.625" style="48" customWidth="1"/>
    <col min="13066" max="13066" width="10" style="48" customWidth="1"/>
    <col min="13067" max="13067" width="9.25" style="48" customWidth="1"/>
    <col min="13068" max="13068" width="9.75" style="48" customWidth="1"/>
    <col min="13069" max="13069" width="11.75" style="48" customWidth="1"/>
    <col min="13070" max="13070" width="12.25" style="48" customWidth="1"/>
    <col min="13071" max="13071" width="12.125" style="48" customWidth="1"/>
    <col min="13072" max="13072" width="13.75" style="48" customWidth="1"/>
    <col min="13073" max="13312" width="9.125" style="48"/>
    <col min="13313" max="13313" width="2.375" style="48" customWidth="1"/>
    <col min="13314" max="13314" width="5.125" style="48" customWidth="1"/>
    <col min="13315" max="13315" width="11.25" style="48" customWidth="1"/>
    <col min="13316" max="13316" width="9.375" style="48" customWidth="1"/>
    <col min="13317" max="13317" width="9.625" style="48" customWidth="1"/>
    <col min="13318" max="13318" width="9.125" style="48" customWidth="1"/>
    <col min="13319" max="13319" width="8.875" style="48" customWidth="1"/>
    <col min="13320" max="13320" width="10.375" style="48" customWidth="1"/>
    <col min="13321" max="13321" width="9.625" style="48" customWidth="1"/>
    <col min="13322" max="13322" width="10" style="48" customWidth="1"/>
    <col min="13323" max="13323" width="9.25" style="48" customWidth="1"/>
    <col min="13324" max="13324" width="9.75" style="48" customWidth="1"/>
    <col min="13325" max="13325" width="11.75" style="48" customWidth="1"/>
    <col min="13326" max="13326" width="12.25" style="48" customWidth="1"/>
    <col min="13327" max="13327" width="12.125" style="48" customWidth="1"/>
    <col min="13328" max="13328" width="13.75" style="48" customWidth="1"/>
    <col min="13329" max="13568" width="9.125" style="48"/>
    <col min="13569" max="13569" width="2.375" style="48" customWidth="1"/>
    <col min="13570" max="13570" width="5.125" style="48" customWidth="1"/>
    <col min="13571" max="13571" width="11.25" style="48" customWidth="1"/>
    <col min="13572" max="13572" width="9.375" style="48" customWidth="1"/>
    <col min="13573" max="13573" width="9.625" style="48" customWidth="1"/>
    <col min="13574" max="13574" width="9.125" style="48" customWidth="1"/>
    <col min="13575" max="13575" width="8.875" style="48" customWidth="1"/>
    <col min="13576" max="13576" width="10.375" style="48" customWidth="1"/>
    <col min="13577" max="13577" width="9.625" style="48" customWidth="1"/>
    <col min="13578" max="13578" width="10" style="48" customWidth="1"/>
    <col min="13579" max="13579" width="9.25" style="48" customWidth="1"/>
    <col min="13580" max="13580" width="9.75" style="48" customWidth="1"/>
    <col min="13581" max="13581" width="11.75" style="48" customWidth="1"/>
    <col min="13582" max="13582" width="12.25" style="48" customWidth="1"/>
    <col min="13583" max="13583" width="12.125" style="48" customWidth="1"/>
    <col min="13584" max="13584" width="13.75" style="48" customWidth="1"/>
    <col min="13585" max="13824" width="9.125" style="48"/>
    <col min="13825" max="13825" width="2.375" style="48" customWidth="1"/>
    <col min="13826" max="13826" width="5.125" style="48" customWidth="1"/>
    <col min="13827" max="13827" width="11.25" style="48" customWidth="1"/>
    <col min="13828" max="13828" width="9.375" style="48" customWidth="1"/>
    <col min="13829" max="13829" width="9.625" style="48" customWidth="1"/>
    <col min="13830" max="13830" width="9.125" style="48" customWidth="1"/>
    <col min="13831" max="13831" width="8.875" style="48" customWidth="1"/>
    <col min="13832" max="13832" width="10.375" style="48" customWidth="1"/>
    <col min="13833" max="13833" width="9.625" style="48" customWidth="1"/>
    <col min="13834" max="13834" width="10" style="48" customWidth="1"/>
    <col min="13835" max="13835" width="9.25" style="48" customWidth="1"/>
    <col min="13836" max="13836" width="9.75" style="48" customWidth="1"/>
    <col min="13837" max="13837" width="11.75" style="48" customWidth="1"/>
    <col min="13838" max="13838" width="12.25" style="48" customWidth="1"/>
    <col min="13839" max="13839" width="12.125" style="48" customWidth="1"/>
    <col min="13840" max="13840" width="13.75" style="48" customWidth="1"/>
    <col min="13841" max="14080" width="9.125" style="48"/>
    <col min="14081" max="14081" width="2.375" style="48" customWidth="1"/>
    <col min="14082" max="14082" width="5.125" style="48" customWidth="1"/>
    <col min="14083" max="14083" width="11.25" style="48" customWidth="1"/>
    <col min="14084" max="14084" width="9.375" style="48" customWidth="1"/>
    <col min="14085" max="14085" width="9.625" style="48" customWidth="1"/>
    <col min="14086" max="14086" width="9.125" style="48" customWidth="1"/>
    <col min="14087" max="14087" width="8.875" style="48" customWidth="1"/>
    <col min="14088" max="14088" width="10.375" style="48" customWidth="1"/>
    <col min="14089" max="14089" width="9.625" style="48" customWidth="1"/>
    <col min="14090" max="14090" width="10" style="48" customWidth="1"/>
    <col min="14091" max="14091" width="9.25" style="48" customWidth="1"/>
    <col min="14092" max="14092" width="9.75" style="48" customWidth="1"/>
    <col min="14093" max="14093" width="11.75" style="48" customWidth="1"/>
    <col min="14094" max="14094" width="12.25" style="48" customWidth="1"/>
    <col min="14095" max="14095" width="12.125" style="48" customWidth="1"/>
    <col min="14096" max="14096" width="13.75" style="48" customWidth="1"/>
    <col min="14097" max="14336" width="9.125" style="48"/>
    <col min="14337" max="14337" width="2.375" style="48" customWidth="1"/>
    <col min="14338" max="14338" width="5.125" style="48" customWidth="1"/>
    <col min="14339" max="14339" width="11.25" style="48" customWidth="1"/>
    <col min="14340" max="14340" width="9.375" style="48" customWidth="1"/>
    <col min="14341" max="14341" width="9.625" style="48" customWidth="1"/>
    <col min="14342" max="14342" width="9.125" style="48" customWidth="1"/>
    <col min="14343" max="14343" width="8.875" style="48" customWidth="1"/>
    <col min="14344" max="14344" width="10.375" style="48" customWidth="1"/>
    <col min="14345" max="14345" width="9.625" style="48" customWidth="1"/>
    <col min="14346" max="14346" width="10" style="48" customWidth="1"/>
    <col min="14347" max="14347" width="9.25" style="48" customWidth="1"/>
    <col min="14348" max="14348" width="9.75" style="48" customWidth="1"/>
    <col min="14349" max="14349" width="11.75" style="48" customWidth="1"/>
    <col min="14350" max="14350" width="12.25" style="48" customWidth="1"/>
    <col min="14351" max="14351" width="12.125" style="48" customWidth="1"/>
    <col min="14352" max="14352" width="13.75" style="48" customWidth="1"/>
    <col min="14353" max="14592" width="9.125" style="48"/>
    <col min="14593" max="14593" width="2.375" style="48" customWidth="1"/>
    <col min="14594" max="14594" width="5.125" style="48" customWidth="1"/>
    <col min="14595" max="14595" width="11.25" style="48" customWidth="1"/>
    <col min="14596" max="14596" width="9.375" style="48" customWidth="1"/>
    <col min="14597" max="14597" width="9.625" style="48" customWidth="1"/>
    <col min="14598" max="14598" width="9.125" style="48" customWidth="1"/>
    <col min="14599" max="14599" width="8.875" style="48" customWidth="1"/>
    <col min="14600" max="14600" width="10.375" style="48" customWidth="1"/>
    <col min="14601" max="14601" width="9.625" style="48" customWidth="1"/>
    <col min="14602" max="14602" width="10" style="48" customWidth="1"/>
    <col min="14603" max="14603" width="9.25" style="48" customWidth="1"/>
    <col min="14604" max="14604" width="9.75" style="48" customWidth="1"/>
    <col min="14605" max="14605" width="11.75" style="48" customWidth="1"/>
    <col min="14606" max="14606" width="12.25" style="48" customWidth="1"/>
    <col min="14607" max="14607" width="12.125" style="48" customWidth="1"/>
    <col min="14608" max="14608" width="13.75" style="48" customWidth="1"/>
    <col min="14609" max="14848" width="9.125" style="48"/>
    <col min="14849" max="14849" width="2.375" style="48" customWidth="1"/>
    <col min="14850" max="14850" width="5.125" style="48" customWidth="1"/>
    <col min="14851" max="14851" width="11.25" style="48" customWidth="1"/>
    <col min="14852" max="14852" width="9.375" style="48" customWidth="1"/>
    <col min="14853" max="14853" width="9.625" style="48" customWidth="1"/>
    <col min="14854" max="14854" width="9.125" style="48" customWidth="1"/>
    <col min="14855" max="14855" width="8.875" style="48" customWidth="1"/>
    <col min="14856" max="14856" width="10.375" style="48" customWidth="1"/>
    <col min="14857" max="14857" width="9.625" style="48" customWidth="1"/>
    <col min="14858" max="14858" width="10" style="48" customWidth="1"/>
    <col min="14859" max="14859" width="9.25" style="48" customWidth="1"/>
    <col min="14860" max="14860" width="9.75" style="48" customWidth="1"/>
    <col min="14861" max="14861" width="11.75" style="48" customWidth="1"/>
    <col min="14862" max="14862" width="12.25" style="48" customWidth="1"/>
    <col min="14863" max="14863" width="12.125" style="48" customWidth="1"/>
    <col min="14864" max="14864" width="13.75" style="48" customWidth="1"/>
    <col min="14865" max="15104" width="9.125" style="48"/>
    <col min="15105" max="15105" width="2.375" style="48" customWidth="1"/>
    <col min="15106" max="15106" width="5.125" style="48" customWidth="1"/>
    <col min="15107" max="15107" width="11.25" style="48" customWidth="1"/>
    <col min="15108" max="15108" width="9.375" style="48" customWidth="1"/>
    <col min="15109" max="15109" width="9.625" style="48" customWidth="1"/>
    <col min="15110" max="15110" width="9.125" style="48" customWidth="1"/>
    <col min="15111" max="15111" width="8.875" style="48" customWidth="1"/>
    <col min="15112" max="15112" width="10.375" style="48" customWidth="1"/>
    <col min="15113" max="15113" width="9.625" style="48" customWidth="1"/>
    <col min="15114" max="15114" width="10" style="48" customWidth="1"/>
    <col min="15115" max="15115" width="9.25" style="48" customWidth="1"/>
    <col min="15116" max="15116" width="9.75" style="48" customWidth="1"/>
    <col min="15117" max="15117" width="11.75" style="48" customWidth="1"/>
    <col min="15118" max="15118" width="12.25" style="48" customWidth="1"/>
    <col min="15119" max="15119" width="12.125" style="48" customWidth="1"/>
    <col min="15120" max="15120" width="13.75" style="48" customWidth="1"/>
    <col min="15121" max="15360" width="9.125" style="48"/>
    <col min="15361" max="15361" width="2.375" style="48" customWidth="1"/>
    <col min="15362" max="15362" width="5.125" style="48" customWidth="1"/>
    <col min="15363" max="15363" width="11.25" style="48" customWidth="1"/>
    <col min="15364" max="15364" width="9.375" style="48" customWidth="1"/>
    <col min="15365" max="15365" width="9.625" style="48" customWidth="1"/>
    <col min="15366" max="15366" width="9.125" style="48" customWidth="1"/>
    <col min="15367" max="15367" width="8.875" style="48" customWidth="1"/>
    <col min="15368" max="15368" width="10.375" style="48" customWidth="1"/>
    <col min="15369" max="15369" width="9.625" style="48" customWidth="1"/>
    <col min="15370" max="15370" width="10" style="48" customWidth="1"/>
    <col min="15371" max="15371" width="9.25" style="48" customWidth="1"/>
    <col min="15372" max="15372" width="9.75" style="48" customWidth="1"/>
    <col min="15373" max="15373" width="11.75" style="48" customWidth="1"/>
    <col min="15374" max="15374" width="12.25" style="48" customWidth="1"/>
    <col min="15375" max="15375" width="12.125" style="48" customWidth="1"/>
    <col min="15376" max="15376" width="13.75" style="48" customWidth="1"/>
    <col min="15377" max="15616" width="9.125" style="48"/>
    <col min="15617" max="15617" width="2.375" style="48" customWidth="1"/>
    <col min="15618" max="15618" width="5.125" style="48" customWidth="1"/>
    <col min="15619" max="15619" width="11.25" style="48" customWidth="1"/>
    <col min="15620" max="15620" width="9.375" style="48" customWidth="1"/>
    <col min="15621" max="15621" width="9.625" style="48" customWidth="1"/>
    <col min="15622" max="15622" width="9.125" style="48" customWidth="1"/>
    <col min="15623" max="15623" width="8.875" style="48" customWidth="1"/>
    <col min="15624" max="15624" width="10.375" style="48" customWidth="1"/>
    <col min="15625" max="15625" width="9.625" style="48" customWidth="1"/>
    <col min="15626" max="15626" width="10" style="48" customWidth="1"/>
    <col min="15627" max="15627" width="9.25" style="48" customWidth="1"/>
    <col min="15628" max="15628" width="9.75" style="48" customWidth="1"/>
    <col min="15629" max="15629" width="11.75" style="48" customWidth="1"/>
    <col min="15630" max="15630" width="12.25" style="48" customWidth="1"/>
    <col min="15631" max="15631" width="12.125" style="48" customWidth="1"/>
    <col min="15632" max="15632" width="13.75" style="48" customWidth="1"/>
    <col min="15633" max="15872" width="9.125" style="48"/>
    <col min="15873" max="15873" width="2.375" style="48" customWidth="1"/>
    <col min="15874" max="15874" width="5.125" style="48" customWidth="1"/>
    <col min="15875" max="15875" width="11.25" style="48" customWidth="1"/>
    <col min="15876" max="15876" width="9.375" style="48" customWidth="1"/>
    <col min="15877" max="15877" width="9.625" style="48" customWidth="1"/>
    <col min="15878" max="15878" width="9.125" style="48" customWidth="1"/>
    <col min="15879" max="15879" width="8.875" style="48" customWidth="1"/>
    <col min="15880" max="15880" width="10.375" style="48" customWidth="1"/>
    <col min="15881" max="15881" width="9.625" style="48" customWidth="1"/>
    <col min="15882" max="15882" width="10" style="48" customWidth="1"/>
    <col min="15883" max="15883" width="9.25" style="48" customWidth="1"/>
    <col min="15884" max="15884" width="9.75" style="48" customWidth="1"/>
    <col min="15885" max="15885" width="11.75" style="48" customWidth="1"/>
    <col min="15886" max="15886" width="12.25" style="48" customWidth="1"/>
    <col min="15887" max="15887" width="12.125" style="48" customWidth="1"/>
    <col min="15888" max="15888" width="13.75" style="48" customWidth="1"/>
    <col min="15889" max="16128" width="9.125" style="48"/>
    <col min="16129" max="16129" width="2.375" style="48" customWidth="1"/>
    <col min="16130" max="16130" width="5.125" style="48" customWidth="1"/>
    <col min="16131" max="16131" width="11.25" style="48" customWidth="1"/>
    <col min="16132" max="16132" width="9.375" style="48" customWidth="1"/>
    <col min="16133" max="16133" width="9.625" style="48" customWidth="1"/>
    <col min="16134" max="16134" width="9.125" style="48" customWidth="1"/>
    <col min="16135" max="16135" width="8.875" style="48" customWidth="1"/>
    <col min="16136" max="16136" width="10.375" style="48" customWidth="1"/>
    <col min="16137" max="16137" width="9.625" style="48" customWidth="1"/>
    <col min="16138" max="16138" width="10" style="48" customWidth="1"/>
    <col min="16139" max="16139" width="9.25" style="48" customWidth="1"/>
    <col min="16140" max="16140" width="9.75" style="48" customWidth="1"/>
    <col min="16141" max="16141" width="11.75" style="48" customWidth="1"/>
    <col min="16142" max="16142" width="12.25" style="48" customWidth="1"/>
    <col min="16143" max="16143" width="12.125" style="48" customWidth="1"/>
    <col min="16144" max="16144" width="13.75" style="48" customWidth="1"/>
    <col min="16145" max="16384" width="9.125" style="48"/>
  </cols>
  <sheetData>
    <row r="2" spans="1:16" ht="56.25">
      <c r="B2" s="47" t="s">
        <v>72</v>
      </c>
      <c r="C2" s="47" t="s">
        <v>119</v>
      </c>
      <c r="D2" s="47" t="s">
        <v>120</v>
      </c>
      <c r="E2" s="47"/>
      <c r="F2" s="47"/>
      <c r="G2" s="47" t="s">
        <v>121</v>
      </c>
      <c r="H2" s="47"/>
      <c r="I2" s="47" t="s">
        <v>141</v>
      </c>
      <c r="J2" s="47"/>
      <c r="K2" s="47"/>
      <c r="L2" s="47" t="s">
        <v>142</v>
      </c>
      <c r="M2" s="47"/>
      <c r="N2" s="47" t="s">
        <v>123</v>
      </c>
      <c r="O2" s="47"/>
      <c r="P2" s="47"/>
    </row>
    <row r="3" spans="1:16" ht="37.5">
      <c r="B3" s="17"/>
      <c r="C3" s="17"/>
      <c r="D3" s="17" t="s">
        <v>138</v>
      </c>
      <c r="E3" s="17" t="s">
        <v>139</v>
      </c>
      <c r="F3" s="17" t="s">
        <v>140</v>
      </c>
      <c r="G3" s="17" t="s">
        <v>124</v>
      </c>
      <c r="H3" s="53" t="s">
        <v>125</v>
      </c>
      <c r="I3" s="17" t="s">
        <v>138</v>
      </c>
      <c r="J3" s="17" t="s">
        <v>139</v>
      </c>
      <c r="K3" s="17" t="s">
        <v>140</v>
      </c>
      <c r="L3" s="17" t="s">
        <v>124</v>
      </c>
      <c r="M3" s="53" t="s">
        <v>125</v>
      </c>
      <c r="N3" s="17" t="s">
        <v>126</v>
      </c>
      <c r="O3" s="17" t="s">
        <v>127</v>
      </c>
      <c r="P3" s="17" t="s">
        <v>128</v>
      </c>
    </row>
    <row r="4" spans="1:16" ht="20.25">
      <c r="B4" s="51">
        <v>1</v>
      </c>
      <c r="C4" s="51" t="s">
        <v>129</v>
      </c>
      <c r="D4" s="56">
        <v>52.7</v>
      </c>
      <c r="E4" s="56">
        <v>46.8</v>
      </c>
      <c r="F4" s="54"/>
      <c r="G4" s="57">
        <f>(D4-E4)/E4</f>
        <v>0.1260683760683762</v>
      </c>
      <c r="H4" s="54"/>
      <c r="I4" s="52">
        <v>825</v>
      </c>
      <c r="J4" s="52">
        <v>816</v>
      </c>
      <c r="K4" s="54">
        <v>806</v>
      </c>
      <c r="L4" s="52">
        <f>I4-J4</f>
        <v>9</v>
      </c>
      <c r="M4" s="54">
        <f>I4-K4</f>
        <v>19</v>
      </c>
      <c r="N4" s="55">
        <f>'[2]تاثیر بر شاخص فرابورس'!E80</f>
        <v>6.5771050811847918</v>
      </c>
      <c r="O4" s="52">
        <v>3</v>
      </c>
      <c r="P4" s="52">
        <v>16</v>
      </c>
    </row>
    <row r="5" spans="1:16" ht="20.25">
      <c r="B5" s="51">
        <v>2</v>
      </c>
      <c r="C5" s="51" t="s">
        <v>130</v>
      </c>
      <c r="D5" s="50">
        <v>35840</v>
      </c>
      <c r="E5" s="50">
        <v>35590</v>
      </c>
      <c r="F5" s="54"/>
      <c r="G5" s="57">
        <f t="shared" ref="G5:G12" si="0">(D5-E5)/E5</f>
        <v>7.0244450688395615E-3</v>
      </c>
      <c r="H5" s="54"/>
      <c r="I5" s="52">
        <v>825</v>
      </c>
      <c r="J5" s="52">
        <v>816</v>
      </c>
      <c r="K5" s="54">
        <v>806</v>
      </c>
      <c r="L5" s="52">
        <f t="shared" ref="L5:L12" si="1">I5-J5</f>
        <v>9</v>
      </c>
      <c r="M5" s="54">
        <f t="shared" ref="M5:M12" si="2">I5-K5</f>
        <v>19</v>
      </c>
      <c r="N5" s="55">
        <f>'[2]تاثیر بر شاخص فرابورس'!F80</f>
        <v>4.8648517773245148</v>
      </c>
      <c r="O5" s="52">
        <v>4</v>
      </c>
      <c r="P5" s="52">
        <v>26</v>
      </c>
    </row>
    <row r="6" spans="1:16" ht="20.25">
      <c r="B6" s="51">
        <v>3</v>
      </c>
      <c r="C6" s="51" t="s">
        <v>131</v>
      </c>
      <c r="D6" s="52"/>
      <c r="E6" s="52"/>
      <c r="F6" s="54"/>
      <c r="G6" s="57"/>
      <c r="H6" s="54"/>
      <c r="I6" s="52">
        <v>825</v>
      </c>
      <c r="J6" s="52">
        <v>816</v>
      </c>
      <c r="K6" s="54">
        <v>806</v>
      </c>
      <c r="L6" s="52">
        <f t="shared" si="1"/>
        <v>9</v>
      </c>
      <c r="M6" s="54">
        <f t="shared" si="2"/>
        <v>19</v>
      </c>
      <c r="N6" s="55">
        <f>'[2]تاثیر بر شاخص فرابورس'!L80</f>
        <v>-7.9736945508095953</v>
      </c>
      <c r="O6" s="52">
        <v>2</v>
      </c>
      <c r="P6" s="52">
        <v>13</v>
      </c>
    </row>
    <row r="7" spans="1:16" ht="20.25">
      <c r="A7" s="49"/>
      <c r="B7" s="51">
        <v>4</v>
      </c>
      <c r="C7" s="51" t="s">
        <v>132</v>
      </c>
      <c r="D7" s="56">
        <v>58</v>
      </c>
      <c r="E7" s="56">
        <v>55.4</v>
      </c>
      <c r="F7" s="54"/>
      <c r="G7" s="57">
        <f t="shared" si="0"/>
        <v>4.6931407942238296E-2</v>
      </c>
      <c r="H7" s="54"/>
      <c r="I7" s="52">
        <v>825</v>
      </c>
      <c r="J7" s="52">
        <v>816</v>
      </c>
      <c r="K7" s="54">
        <v>806</v>
      </c>
      <c r="L7" s="52">
        <f t="shared" si="1"/>
        <v>9</v>
      </c>
      <c r="M7" s="54">
        <f t="shared" si="2"/>
        <v>19</v>
      </c>
      <c r="N7" s="55">
        <f>'[2]تاثیر بر شاخص فرابورس'!P80</f>
        <v>-8.3215086496173072</v>
      </c>
      <c r="O7" s="52">
        <v>1</v>
      </c>
      <c r="P7" s="52">
        <v>3</v>
      </c>
    </row>
    <row r="8" spans="1:16" ht="20.25">
      <c r="B8" s="51">
        <v>5</v>
      </c>
      <c r="C8" s="51" t="s">
        <v>133</v>
      </c>
      <c r="D8" s="56">
        <v>91.4</v>
      </c>
      <c r="E8" s="56">
        <v>72.599999999999994</v>
      </c>
      <c r="F8" s="54"/>
      <c r="G8" s="57">
        <f t="shared" si="0"/>
        <v>0.25895316804407731</v>
      </c>
      <c r="H8" s="54"/>
      <c r="I8" s="52">
        <v>825</v>
      </c>
      <c r="J8" s="52">
        <v>816</v>
      </c>
      <c r="K8" s="54">
        <v>806</v>
      </c>
      <c r="L8" s="52">
        <f t="shared" si="1"/>
        <v>9</v>
      </c>
      <c r="M8" s="54">
        <f t="shared" si="2"/>
        <v>19</v>
      </c>
      <c r="N8" s="55">
        <f>'[2]تاثیر بر شاخص فرابورس'!R80</f>
        <v>1.105199283563806</v>
      </c>
      <c r="O8" s="52">
        <v>6</v>
      </c>
      <c r="P8" s="52">
        <v>3</v>
      </c>
    </row>
    <row r="9" spans="1:16" ht="20.25">
      <c r="A9" s="49"/>
      <c r="B9" s="51">
        <v>7</v>
      </c>
      <c r="C9" s="51" t="s">
        <v>134</v>
      </c>
      <c r="D9" s="50">
        <v>2308</v>
      </c>
      <c r="E9" s="50">
        <v>2274</v>
      </c>
      <c r="F9" s="54"/>
      <c r="G9" s="57">
        <f t="shared" si="0"/>
        <v>1.4951627088830254E-2</v>
      </c>
      <c r="H9" s="54"/>
      <c r="I9" s="52">
        <v>825</v>
      </c>
      <c r="J9" s="52">
        <v>816</v>
      </c>
      <c r="K9" s="54">
        <v>806</v>
      </c>
      <c r="L9" s="52">
        <f t="shared" si="1"/>
        <v>9</v>
      </c>
      <c r="M9" s="54">
        <f t="shared" si="2"/>
        <v>19</v>
      </c>
      <c r="N9" s="55">
        <f>'[2]تاثیر بر شاخص فرابورس'!N80</f>
        <v>0.70161394050673098</v>
      </c>
      <c r="O9" s="52">
        <v>8</v>
      </c>
      <c r="P9" s="52">
        <v>3</v>
      </c>
    </row>
    <row r="10" spans="1:16" ht="20.25">
      <c r="B10" s="51">
        <v>9</v>
      </c>
      <c r="C10" s="51" t="s">
        <v>135</v>
      </c>
      <c r="D10" s="50"/>
      <c r="E10" s="50"/>
      <c r="F10" s="54"/>
      <c r="G10" s="57"/>
      <c r="H10" s="54"/>
      <c r="I10" s="52">
        <v>825</v>
      </c>
      <c r="J10" s="52">
        <v>816</v>
      </c>
      <c r="K10" s="54">
        <v>806</v>
      </c>
      <c r="L10" s="52">
        <f t="shared" si="1"/>
        <v>9</v>
      </c>
      <c r="M10" s="54">
        <f t="shared" si="2"/>
        <v>19</v>
      </c>
      <c r="N10" s="55">
        <f>'[2]تاثیر بر شاخص فرابورس'!K80</f>
        <v>3.2940975821384599</v>
      </c>
      <c r="O10" s="52">
        <v>5</v>
      </c>
      <c r="P10" s="52">
        <v>1</v>
      </c>
    </row>
    <row r="11" spans="1:16" ht="20.25">
      <c r="A11" s="49"/>
      <c r="B11" s="51">
        <v>10</v>
      </c>
      <c r="C11" s="51" t="s">
        <v>136</v>
      </c>
      <c r="D11" s="52"/>
      <c r="E11" s="52"/>
      <c r="F11" s="54"/>
      <c r="G11" s="57"/>
      <c r="H11" s="54"/>
      <c r="I11" s="52">
        <v>825</v>
      </c>
      <c r="J11" s="52">
        <v>816</v>
      </c>
      <c r="K11" s="54">
        <v>806</v>
      </c>
      <c r="L11" s="52">
        <f t="shared" si="1"/>
        <v>9</v>
      </c>
      <c r="M11" s="54">
        <f t="shared" si="2"/>
        <v>19</v>
      </c>
      <c r="N11" s="55">
        <f>'[2]تاثیر بر شاخص فرابورس'!J80</f>
        <v>0.124357639360681</v>
      </c>
      <c r="O11" s="52">
        <v>9</v>
      </c>
      <c r="P11" s="52">
        <v>1</v>
      </c>
    </row>
    <row r="12" spans="1:16" ht="20.25">
      <c r="B12" s="51">
        <v>11</v>
      </c>
      <c r="C12" s="51" t="s">
        <v>137</v>
      </c>
      <c r="D12" s="56">
        <v>22.9</v>
      </c>
      <c r="E12" s="56">
        <v>22.76</v>
      </c>
      <c r="F12" s="54"/>
      <c r="G12" s="57">
        <f t="shared" si="0"/>
        <v>6.1511423550086562E-3</v>
      </c>
      <c r="H12" s="54"/>
      <c r="I12" s="52">
        <v>825</v>
      </c>
      <c r="J12" s="52">
        <v>816</v>
      </c>
      <c r="K12" s="54">
        <v>806</v>
      </c>
      <c r="L12" s="52">
        <f t="shared" si="1"/>
        <v>9</v>
      </c>
      <c r="M12" s="54">
        <f t="shared" si="2"/>
        <v>19</v>
      </c>
      <c r="N12" s="55">
        <f>'[2]تاثیر بر شاخص فرابورس'!S80</f>
        <v>1.000415160544166</v>
      </c>
      <c r="O12" s="52">
        <v>7</v>
      </c>
      <c r="P12" s="52">
        <v>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theme="9" tint="0.59999389629810485"/>
  </sheetPr>
  <dimension ref="A2:H77"/>
  <sheetViews>
    <sheetView showGridLines="0" rightToLeft="1" topLeftCell="A61" zoomScale="90" zoomScaleNormal="90" workbookViewId="0">
      <selection activeCell="C80" sqref="C80"/>
    </sheetView>
  </sheetViews>
  <sheetFormatPr defaultColWidth="9.125" defaultRowHeight="15"/>
  <cols>
    <col min="1" max="1" width="32.25" customWidth="1"/>
    <col min="2" max="2" width="11.625" customWidth="1"/>
    <col min="3" max="3" width="12.25" customWidth="1"/>
    <col min="4" max="4" width="13.25" customWidth="1"/>
    <col min="5" max="5" width="11.75" customWidth="1"/>
    <col min="6" max="6" width="11.875" customWidth="1"/>
    <col min="7" max="7" width="13.625" customWidth="1"/>
    <col min="8" max="8" width="18.625" customWidth="1"/>
    <col min="11" max="11" width="7.25" customWidth="1"/>
    <col min="12" max="12" width="7" customWidth="1"/>
  </cols>
  <sheetData>
    <row r="2" spans="1:7" ht="17.25">
      <c r="A2" s="703"/>
      <c r="B2" s="701" t="s">
        <v>455</v>
      </c>
      <c r="C2" s="701" t="s">
        <v>850</v>
      </c>
      <c r="D2" s="701" t="s">
        <v>884</v>
      </c>
      <c r="E2" s="701" t="s">
        <v>926</v>
      </c>
      <c r="F2" s="701" t="s">
        <v>1062</v>
      </c>
      <c r="G2" s="704" t="s">
        <v>1063</v>
      </c>
    </row>
    <row r="3" spans="1:7" ht="18">
      <c r="A3" s="501" t="s">
        <v>73</v>
      </c>
      <c r="B3" s="502">
        <v>221780.14643838</v>
      </c>
      <c r="C3" s="502">
        <v>285980.08030534798</v>
      </c>
      <c r="D3" s="502">
        <v>378890.114475913</v>
      </c>
      <c r="E3" s="502">
        <v>482554.23035469698</v>
      </c>
      <c r="F3" s="502">
        <v>534992.34185844997</v>
      </c>
      <c r="G3" s="503">
        <v>566158.48158375197</v>
      </c>
    </row>
    <row r="4" spans="1:7" ht="18">
      <c r="A4" s="165" t="s">
        <v>1</v>
      </c>
      <c r="B4" s="122">
        <v>97695.010286821998</v>
      </c>
      <c r="C4" s="122">
        <v>107774.938027121</v>
      </c>
      <c r="D4" s="122">
        <v>106765.022</v>
      </c>
      <c r="E4" s="122">
        <v>103949.2135</v>
      </c>
      <c r="F4" s="122">
        <v>101360.4235</v>
      </c>
      <c r="G4" s="465">
        <v>102062.6195</v>
      </c>
    </row>
    <row r="5" spans="1:7" ht="18">
      <c r="A5" s="165" t="s">
        <v>2</v>
      </c>
      <c r="B5" s="122">
        <v>449330.49380067299</v>
      </c>
      <c r="C5" s="122">
        <v>537341.59366311296</v>
      </c>
      <c r="D5" s="122">
        <v>547280.115702949</v>
      </c>
      <c r="E5" s="122">
        <v>543696.45648507995</v>
      </c>
      <c r="F5" s="122">
        <v>527318.87454611296</v>
      </c>
      <c r="G5" s="465">
        <v>527210.36133633496</v>
      </c>
    </row>
    <row r="6" spans="1:7" ht="18">
      <c r="A6" s="165" t="s">
        <v>75</v>
      </c>
      <c r="B6" s="122">
        <v>274837.65534792602</v>
      </c>
      <c r="C6" s="122">
        <v>322879.91030926298</v>
      </c>
      <c r="D6" s="122">
        <v>326357.40503337502</v>
      </c>
      <c r="E6" s="122">
        <v>335549.55805303197</v>
      </c>
      <c r="F6" s="122">
        <v>333748.82662080601</v>
      </c>
      <c r="G6" s="465">
        <v>333921.360425102</v>
      </c>
    </row>
    <row r="7" spans="1:7" ht="15.75">
      <c r="A7" s="231" t="s">
        <v>116</v>
      </c>
      <c r="B7" s="303">
        <v>1043643.305873801</v>
      </c>
      <c r="C7" s="303">
        <v>1253976.522304845</v>
      </c>
      <c r="D7" s="303">
        <v>1359292.6572122369</v>
      </c>
      <c r="E7" s="303">
        <v>1465749.4583928089</v>
      </c>
      <c r="F7" s="303">
        <v>1497420.4665253691</v>
      </c>
      <c r="G7" s="466">
        <v>1529352.8228451889</v>
      </c>
    </row>
    <row r="8" spans="1:7">
      <c r="A8" s="884" t="s">
        <v>3</v>
      </c>
      <c r="B8" s="884"/>
      <c r="C8" s="884"/>
      <c r="D8" s="884"/>
    </row>
    <row r="9" spans="1:7" ht="16.5" customHeight="1">
      <c r="A9" s="73"/>
      <c r="B9" s="882" t="s">
        <v>1063</v>
      </c>
      <c r="C9" s="882"/>
      <c r="D9" s="882" t="s">
        <v>1062</v>
      </c>
      <c r="E9" s="882"/>
      <c r="F9" s="882" t="s">
        <v>1065</v>
      </c>
      <c r="G9" s="883"/>
    </row>
    <row r="10" spans="1:7" ht="18.75">
      <c r="A10" s="67" t="s">
        <v>4</v>
      </c>
      <c r="B10" s="67" t="s">
        <v>371</v>
      </c>
      <c r="C10" s="67" t="s">
        <v>149</v>
      </c>
      <c r="D10" s="67" t="s">
        <v>371</v>
      </c>
      <c r="E10" s="67" t="s">
        <v>149</v>
      </c>
      <c r="F10" s="67" t="s">
        <v>371</v>
      </c>
      <c r="G10" s="67" t="s">
        <v>149</v>
      </c>
    </row>
    <row r="11" spans="1:7" ht="17.25">
      <c r="A11" s="68" t="s">
        <v>116</v>
      </c>
      <c r="B11" s="229">
        <v>1529352.8228451889</v>
      </c>
      <c r="C11" s="546">
        <v>1</v>
      </c>
      <c r="D11" s="362">
        <v>1497420.4665253691</v>
      </c>
      <c r="E11" s="543">
        <v>1</v>
      </c>
      <c r="F11" s="229">
        <v>1465749.4583928089</v>
      </c>
      <c r="G11" s="543">
        <v>1</v>
      </c>
    </row>
    <row r="12" spans="1:7" ht="17.25">
      <c r="A12" s="68" t="s">
        <v>82</v>
      </c>
      <c r="B12" s="122">
        <v>533327.06856438098</v>
      </c>
      <c r="C12" s="547">
        <v>0.34872729209221098</v>
      </c>
      <c r="D12" s="305">
        <v>503418.537213812</v>
      </c>
      <c r="E12" s="545">
        <v>0.336190501243749</v>
      </c>
      <c r="F12" s="122">
        <v>450889.33303385897</v>
      </c>
      <c r="G12" s="545">
        <v>0.30761691942104402</v>
      </c>
    </row>
    <row r="13" spans="1:7" ht="17.25">
      <c r="A13" s="68" t="s">
        <v>35</v>
      </c>
      <c r="B13" s="122">
        <v>334796.71312700002</v>
      </c>
      <c r="C13" s="547">
        <v>0.21891397990435499</v>
      </c>
      <c r="D13" s="305">
        <v>342970.17508299998</v>
      </c>
      <c r="E13" s="545">
        <v>0.22904066209194501</v>
      </c>
      <c r="F13" s="122">
        <v>351729.47363700002</v>
      </c>
      <c r="G13" s="545">
        <v>0.23996561733181199</v>
      </c>
    </row>
    <row r="14" spans="1:7" ht="17.25">
      <c r="A14" s="68" t="s">
        <v>29</v>
      </c>
      <c r="B14" s="122">
        <v>148753.166894091</v>
      </c>
      <c r="C14" s="547">
        <v>9.7265434549859101E-2</v>
      </c>
      <c r="D14" s="305">
        <v>143543.19951522001</v>
      </c>
      <c r="E14" s="545">
        <v>9.5860316273290405E-2</v>
      </c>
      <c r="F14" s="122">
        <v>149604.62486920899</v>
      </c>
      <c r="G14" s="545">
        <v>0.102066982875266</v>
      </c>
    </row>
    <row r="15" spans="1:7" ht="17.25">
      <c r="A15" s="68" t="s">
        <v>12</v>
      </c>
      <c r="B15" s="122">
        <v>109819.20750816799</v>
      </c>
      <c r="C15" s="547">
        <v>7.1807633835508103E-2</v>
      </c>
      <c r="D15" s="305">
        <v>113853.20750816799</v>
      </c>
      <c r="E15" s="545">
        <v>7.6032891264238095E-2</v>
      </c>
      <c r="F15" s="122">
        <v>114099.20750816799</v>
      </c>
      <c r="G15" s="545">
        <v>7.7843595203014801E-2</v>
      </c>
    </row>
    <row r="16" spans="1:7" ht="18" customHeight="1">
      <c r="A16" s="68" t="s">
        <v>28</v>
      </c>
      <c r="B16" s="122">
        <v>47781.022625600002</v>
      </c>
      <c r="C16" s="547">
        <v>3.12426419279161E-2</v>
      </c>
      <c r="D16" s="305">
        <v>45817.352274199999</v>
      </c>
      <c r="E16" s="545">
        <v>3.0597519733729199E-2</v>
      </c>
      <c r="F16" s="122">
        <v>46972.272254800002</v>
      </c>
      <c r="G16" s="545">
        <v>3.2046590217611297E-2</v>
      </c>
    </row>
    <row r="17" spans="1:7" ht="17.25">
      <c r="A17" s="68" t="s">
        <v>24</v>
      </c>
      <c r="B17" s="122">
        <v>46041.613380000003</v>
      </c>
      <c r="C17" s="547">
        <v>3.01052920504928E-2</v>
      </c>
      <c r="D17" s="305">
        <v>44499.581729999998</v>
      </c>
      <c r="E17" s="545">
        <v>2.97174926647405E-2</v>
      </c>
      <c r="F17" s="122">
        <v>39819.428169999999</v>
      </c>
      <c r="G17" s="545">
        <v>2.7166599272471802E-2</v>
      </c>
    </row>
    <row r="18" spans="1:7" ht="20.25" customHeight="1">
      <c r="A18" s="68" t="s">
        <v>13</v>
      </c>
      <c r="B18" s="122">
        <v>39441.161500000002</v>
      </c>
      <c r="C18" s="547">
        <v>2.5789445647096801E-2</v>
      </c>
      <c r="D18" s="305">
        <v>41490.9015</v>
      </c>
      <c r="E18" s="545">
        <v>2.7708250573251401E-2</v>
      </c>
      <c r="F18" s="122">
        <v>38868.761500000001</v>
      </c>
      <c r="G18" s="545">
        <v>2.65180118453665E-2</v>
      </c>
    </row>
    <row r="19" spans="1:7" ht="17.25" customHeight="1">
      <c r="A19" s="68" t="s">
        <v>27</v>
      </c>
      <c r="B19" s="122">
        <v>39399.309000000001</v>
      </c>
      <c r="C19" s="547">
        <v>2.5762079496281301E-2</v>
      </c>
      <c r="D19" s="305">
        <v>39952.165000000001</v>
      </c>
      <c r="E19" s="545">
        <v>2.6680659102186199E-2</v>
      </c>
      <c r="F19" s="122">
        <v>39254.599000000002</v>
      </c>
      <c r="G19" s="545">
        <v>2.6781247487577198E-2</v>
      </c>
    </row>
    <row r="20" spans="1:7" ht="21" customHeight="1">
      <c r="A20" s="68" t="s">
        <v>59</v>
      </c>
      <c r="B20" s="122">
        <v>23498.75</v>
      </c>
      <c r="C20" s="547">
        <v>1.5365159464173401E-2</v>
      </c>
      <c r="D20" s="305">
        <v>18459.8</v>
      </c>
      <c r="E20" s="545">
        <v>1.23277332003043E-2</v>
      </c>
      <c r="F20" s="122">
        <v>22244.15</v>
      </c>
      <c r="G20" s="545">
        <v>1.51759564860359E-2</v>
      </c>
    </row>
    <row r="21" spans="1:7" ht="17.25">
      <c r="A21" s="68" t="s">
        <v>10</v>
      </c>
      <c r="B21" s="122">
        <v>22666.052172039999</v>
      </c>
      <c r="C21" s="547">
        <v>1.4820682208486299E-2</v>
      </c>
      <c r="D21" s="305">
        <v>22085.08958906</v>
      </c>
      <c r="E21" s="545">
        <v>1.4748756333153701E-2</v>
      </c>
      <c r="F21" s="122">
        <v>23692.350765859999</v>
      </c>
      <c r="G21" s="545">
        <v>1.6163983981163199E-2</v>
      </c>
    </row>
    <row r="22" spans="1:7" ht="17.25">
      <c r="A22" s="68" t="s">
        <v>36</v>
      </c>
      <c r="B22" s="122">
        <v>20407.896755291</v>
      </c>
      <c r="C22" s="547">
        <v>1.33441390700966E-2</v>
      </c>
      <c r="D22" s="305">
        <v>18812.035098920001</v>
      </c>
      <c r="E22" s="545">
        <v>1.25629611184437E-2</v>
      </c>
      <c r="F22" s="122">
        <v>19728.741759290999</v>
      </c>
      <c r="G22" s="545">
        <v>1.34598322014211E-2</v>
      </c>
    </row>
    <row r="23" spans="1:7" ht="17.25">
      <c r="A23" s="68" t="s">
        <v>83</v>
      </c>
      <c r="B23" s="122">
        <v>19946.756098238999</v>
      </c>
      <c r="C23" s="547">
        <v>1.30426124045924E-2</v>
      </c>
      <c r="D23" s="305">
        <v>18549.948797552999</v>
      </c>
      <c r="E23" s="123">
        <v>1.2387935928641699E-2</v>
      </c>
      <c r="F23" s="122">
        <v>18787.873805847001</v>
      </c>
      <c r="G23" s="545">
        <v>1.28179298980931E-2</v>
      </c>
    </row>
    <row r="24" spans="1:7" ht="17.25">
      <c r="A24" s="68" t="s">
        <v>41</v>
      </c>
      <c r="B24" s="122">
        <v>15835.39849161</v>
      </c>
      <c r="C24" s="547">
        <v>1.0354313442303E-2</v>
      </c>
      <c r="D24" s="305">
        <v>15556.281374016</v>
      </c>
      <c r="E24" s="123">
        <v>1.0388719616016E-2</v>
      </c>
      <c r="F24" s="122">
        <v>16255.920814925999</v>
      </c>
      <c r="G24" s="545">
        <v>1.10905180430703E-2</v>
      </c>
    </row>
    <row r="25" spans="1:7" ht="17.25">
      <c r="A25" s="68" t="s">
        <v>88</v>
      </c>
      <c r="B25" s="122">
        <v>14059.328033047999</v>
      </c>
      <c r="C25" s="547">
        <v>9.1929918479453296E-3</v>
      </c>
      <c r="D25" s="305">
        <v>14359.981241830001</v>
      </c>
      <c r="E25" s="123">
        <v>9.5898123224875207E-3</v>
      </c>
      <c r="F25" s="122">
        <v>14855.534325262</v>
      </c>
      <c r="G25" s="545">
        <v>1.01351115910021E-2</v>
      </c>
    </row>
    <row r="26" spans="1:7" ht="17.25">
      <c r="A26" s="68" t="s">
        <v>57</v>
      </c>
      <c r="B26" s="122">
        <v>12884.656921132</v>
      </c>
      <c r="C26" s="547">
        <v>8.4249080582736603E-3</v>
      </c>
      <c r="D26" s="305">
        <v>13023.855847085</v>
      </c>
      <c r="E26" s="123">
        <v>8.6975276071294093E-3</v>
      </c>
      <c r="F26" s="122">
        <v>12877.023514991</v>
      </c>
      <c r="G26" s="545">
        <v>8.7852828061834205E-3</v>
      </c>
    </row>
    <row r="27" spans="1:7" ht="17.25">
      <c r="A27" s="68" t="s">
        <v>14</v>
      </c>
      <c r="B27" s="122">
        <v>12817.140047835999</v>
      </c>
      <c r="C27" s="547">
        <v>8.3807607089586792E-3</v>
      </c>
      <c r="D27" s="305">
        <v>12673.715782744001</v>
      </c>
      <c r="E27" s="123">
        <v>8.4636987847189205E-3</v>
      </c>
      <c r="F27" s="122">
        <v>13689.25689843</v>
      </c>
      <c r="G27" s="545">
        <v>9.3394248382941501E-3</v>
      </c>
    </row>
    <row r="28" spans="1:7" ht="17.25">
      <c r="A28" s="68" t="s">
        <v>42</v>
      </c>
      <c r="B28" s="122">
        <v>12622.524359999999</v>
      </c>
      <c r="C28" s="547">
        <v>8.2535070857731908E-3</v>
      </c>
      <c r="D28" s="305">
        <v>12385.160239999999</v>
      </c>
      <c r="E28" s="123">
        <v>8.2709970358149695E-3</v>
      </c>
      <c r="F28" s="122">
        <v>13354.3156</v>
      </c>
      <c r="G28" s="545">
        <v>9.1109128668162495E-3</v>
      </c>
    </row>
    <row r="29" spans="1:7" ht="17.25">
      <c r="A29" s="68" t="s">
        <v>32</v>
      </c>
      <c r="B29" s="122">
        <v>10065.386654559999</v>
      </c>
      <c r="C29" s="547">
        <v>6.5814679936539999E-3</v>
      </c>
      <c r="D29" s="305">
        <v>10029.1040168</v>
      </c>
      <c r="E29" s="123">
        <v>6.69758711130191E-3</v>
      </c>
      <c r="F29" s="122">
        <v>10101.39078224</v>
      </c>
      <c r="G29" s="545">
        <v>6.8916217054694699E-3</v>
      </c>
    </row>
    <row r="30" spans="1:7" ht="17.25">
      <c r="A30" s="68" t="s">
        <v>89</v>
      </c>
      <c r="B30" s="122">
        <v>6876.7188722339997</v>
      </c>
      <c r="C30" s="547">
        <v>4.4964894754897901E-3</v>
      </c>
      <c r="D30" s="305">
        <v>7172.4792334020003</v>
      </c>
      <c r="E30" s="123">
        <v>4.7898899432335801E-3</v>
      </c>
      <c r="F30" s="122">
        <v>7764.3092006650004</v>
      </c>
      <c r="G30" s="545">
        <v>5.2971598633088004E-3</v>
      </c>
    </row>
    <row r="31" spans="1:7" ht="18">
      <c r="A31" s="165" t="s">
        <v>25</v>
      </c>
      <c r="B31" s="122">
        <v>6539.3927821939997</v>
      </c>
      <c r="C31" s="547">
        <v>4.2759216084802404E-3</v>
      </c>
      <c r="D31" s="305">
        <v>6629.6879327810002</v>
      </c>
      <c r="E31" s="166">
        <v>4.42740571602083E-3</v>
      </c>
      <c r="F31" s="122">
        <v>6895.3653451130003</v>
      </c>
      <c r="G31" s="629">
        <v>4.7043274044076804E-3</v>
      </c>
    </row>
    <row r="32" spans="1:7" ht="17.25">
      <c r="A32" s="68" t="s">
        <v>16</v>
      </c>
      <c r="B32" s="122">
        <v>5977.3244401709999</v>
      </c>
      <c r="C32" s="547">
        <v>3.9084012210150801E-3</v>
      </c>
      <c r="D32" s="305">
        <v>6131.3800309609996</v>
      </c>
      <c r="E32" s="123">
        <v>4.0946281742684602E-3</v>
      </c>
      <c r="F32" s="122">
        <v>6174.2233425920003</v>
      </c>
      <c r="G32" s="545">
        <v>4.21233199660331E-3</v>
      </c>
    </row>
    <row r="33" spans="1:8" ht="17.25">
      <c r="A33" s="68" t="s">
        <v>87</v>
      </c>
      <c r="B33" s="122">
        <v>5218.1765466999996</v>
      </c>
      <c r="C33" s="547">
        <v>3.4120161605300302E-3</v>
      </c>
      <c r="D33" s="305">
        <v>5971.6256442699996</v>
      </c>
      <c r="E33" s="123">
        <v>3.9879417823950498E-3</v>
      </c>
      <c r="F33" s="122">
        <v>6175.6256442699996</v>
      </c>
      <c r="G33" s="545">
        <v>4.21328870968273E-3</v>
      </c>
    </row>
    <row r="34" spans="1:8" ht="17.25">
      <c r="A34" s="68" t="s">
        <v>22</v>
      </c>
      <c r="B34" s="122">
        <v>4675.8117192</v>
      </c>
      <c r="C34" s="547">
        <v>3.0573793367714699E-3</v>
      </c>
      <c r="D34" s="305">
        <v>4585.24766</v>
      </c>
      <c r="E34" s="123">
        <v>3.0620976288908701E-3</v>
      </c>
      <c r="F34" s="122">
        <v>4642.2502400000003</v>
      </c>
      <c r="G34" s="545">
        <v>3.1671512572757298E-3</v>
      </c>
    </row>
    <row r="35" spans="1:8" ht="17.25">
      <c r="A35" s="68" t="s">
        <v>81</v>
      </c>
      <c r="B35" s="122">
        <v>4567.3</v>
      </c>
      <c r="C35" s="547">
        <v>2.9864266320854902E-3</v>
      </c>
      <c r="D35" s="305">
        <v>4768.2</v>
      </c>
      <c r="E35" s="123">
        <v>3.1842759642949098E-3</v>
      </c>
      <c r="F35" s="122">
        <v>5176.6000000000004</v>
      </c>
      <c r="G35" s="545">
        <v>3.53170862206978E-3</v>
      </c>
    </row>
    <row r="36" spans="1:8" ht="17.25">
      <c r="A36" s="68" t="s">
        <v>37</v>
      </c>
      <c r="B36" s="122">
        <v>4337.0635978</v>
      </c>
      <c r="C36" s="547">
        <v>2.8358816441920701E-3</v>
      </c>
      <c r="D36" s="305">
        <v>4179.1920778000003</v>
      </c>
      <c r="E36" s="123">
        <v>2.79092757927734E-3</v>
      </c>
      <c r="F36" s="122">
        <v>4986.1606377999997</v>
      </c>
      <c r="G36" s="545">
        <v>3.4017823504893601E-3</v>
      </c>
      <c r="H36" s="62"/>
    </row>
    <row r="37" spans="1:8" ht="17.25">
      <c r="A37" s="68" t="s">
        <v>30</v>
      </c>
      <c r="B37" s="122">
        <v>4136.1973855200004</v>
      </c>
      <c r="C37" s="547">
        <v>2.7045409821293402E-3</v>
      </c>
      <c r="D37" s="305">
        <v>2905.5141680000002</v>
      </c>
      <c r="E37" s="123">
        <v>1.9403462373811301E-3</v>
      </c>
      <c r="F37" s="122">
        <v>2922.0161680000001</v>
      </c>
      <c r="G37" s="545">
        <v>1.99353044360254E-3</v>
      </c>
    </row>
    <row r="38" spans="1:8" ht="17.25">
      <c r="A38" s="68" t="s">
        <v>18</v>
      </c>
      <c r="B38" s="122">
        <v>3678.06</v>
      </c>
      <c r="C38" s="547">
        <v>2.40497806984616E-3</v>
      </c>
      <c r="D38" s="305">
        <v>3700.9</v>
      </c>
      <c r="E38" s="123">
        <v>2.47151690706326E-3</v>
      </c>
      <c r="F38" s="122">
        <v>3910.12</v>
      </c>
      <c r="G38" s="545">
        <v>2.6676591811860099E-3</v>
      </c>
    </row>
    <row r="39" spans="1:8" ht="17.25">
      <c r="A39" s="68" t="s">
        <v>33</v>
      </c>
      <c r="B39" s="122">
        <v>3554.6712400000001</v>
      </c>
      <c r="C39" s="547">
        <v>2.3242976943586699E-3</v>
      </c>
      <c r="D39" s="305">
        <v>3852.931677</v>
      </c>
      <c r="E39" s="123">
        <v>2.57304595678486E-3</v>
      </c>
      <c r="F39" s="122">
        <v>3799.7734249999999</v>
      </c>
      <c r="G39" s="545">
        <v>2.59237580013602E-3</v>
      </c>
    </row>
    <row r="40" spans="1:8" ht="17.25">
      <c r="A40" s="68" t="s">
        <v>86</v>
      </c>
      <c r="B40" s="122">
        <v>2649.78</v>
      </c>
      <c r="C40" s="547">
        <v>1.7326152346391699E-3</v>
      </c>
      <c r="D40" s="305">
        <v>2879.82</v>
      </c>
      <c r="E40" s="123">
        <v>1.92318728398468E-3</v>
      </c>
      <c r="F40" s="122">
        <v>3130.11</v>
      </c>
      <c r="G40" s="545">
        <v>2.1355013860500801E-3</v>
      </c>
    </row>
    <row r="41" spans="1:8" ht="17.25">
      <c r="A41" s="68" t="s">
        <v>19</v>
      </c>
      <c r="B41" s="122">
        <v>2582.964645</v>
      </c>
      <c r="C41" s="547">
        <v>1.6889265880417901E-3</v>
      </c>
      <c r="D41" s="305">
        <v>2189.3491869999998</v>
      </c>
      <c r="E41" s="123">
        <v>1.4620804483060101E-3</v>
      </c>
      <c r="F41" s="122">
        <v>2416.9891870000001</v>
      </c>
      <c r="G41" s="545">
        <v>1.6489783933812401E-3</v>
      </c>
    </row>
    <row r="42" spans="1:8" ht="17.25">
      <c r="A42" s="68" t="s">
        <v>6</v>
      </c>
      <c r="B42" s="122">
        <v>2233.2240000000002</v>
      </c>
      <c r="C42" s="547">
        <v>1.4602411991794901E-3</v>
      </c>
      <c r="D42" s="305">
        <v>2256.7800000000002</v>
      </c>
      <c r="E42" s="123">
        <v>1.50711176349597E-3</v>
      </c>
      <c r="F42" s="122">
        <v>2440.4279999999999</v>
      </c>
      <c r="G42" s="545">
        <v>1.66496940253072E-3</v>
      </c>
    </row>
    <row r="43" spans="1:8" ht="17.25">
      <c r="A43" s="68" t="s">
        <v>21</v>
      </c>
      <c r="B43" s="122">
        <v>2173.353717732</v>
      </c>
      <c r="C43" s="547">
        <v>1.42109373668839E-3</v>
      </c>
      <c r="D43" s="305">
        <v>2546.8131802319999</v>
      </c>
      <c r="E43" s="123">
        <v>1.7008003010281099E-3</v>
      </c>
      <c r="F43" s="122">
        <v>2102.5770114820002</v>
      </c>
      <c r="G43" s="545">
        <v>1.4344723100136599E-3</v>
      </c>
    </row>
    <row r="44" spans="1:8" ht="17.25">
      <c r="A44" s="68" t="s">
        <v>23</v>
      </c>
      <c r="B44" s="122">
        <v>1545.6</v>
      </c>
      <c r="C44" s="547">
        <v>1.01062356371408E-3</v>
      </c>
      <c r="D44" s="305">
        <v>1625.6</v>
      </c>
      <c r="E44" s="123">
        <v>1.08560022808561E-3</v>
      </c>
      <c r="F44" s="122">
        <v>1592.8</v>
      </c>
      <c r="G44" s="545">
        <v>1.08667957602147E-3</v>
      </c>
    </row>
    <row r="45" spans="1:8" ht="18.75" customHeight="1">
      <c r="A45" s="68" t="s">
        <v>85</v>
      </c>
      <c r="B45" s="122">
        <v>1251.6600000000001</v>
      </c>
      <c r="C45" s="547">
        <v>8.1842461811488805E-4</v>
      </c>
      <c r="D45" s="305">
        <v>1163.46</v>
      </c>
      <c r="E45" s="123">
        <v>7.7697615733789604E-4</v>
      </c>
      <c r="F45" s="122">
        <v>1180.8599999999999</v>
      </c>
      <c r="G45" s="545">
        <v>8.0563563795876196E-4</v>
      </c>
    </row>
    <row r="46" spans="1:8" ht="17.25">
      <c r="A46" s="68" t="s">
        <v>20</v>
      </c>
      <c r="B46" s="122">
        <v>1105.8849600000001</v>
      </c>
      <c r="C46" s="547">
        <v>7.2310649542767105E-4</v>
      </c>
      <c r="D46" s="305">
        <v>1211.2650599999999</v>
      </c>
      <c r="E46" s="123">
        <v>8.0890109830716601E-4</v>
      </c>
      <c r="F46" s="122">
        <v>1318.65102</v>
      </c>
      <c r="G46" s="545">
        <v>8.9964284990826299E-4</v>
      </c>
    </row>
    <row r="47" spans="1:8" ht="17.25">
      <c r="A47" s="68" t="s">
        <v>34</v>
      </c>
      <c r="B47" s="122">
        <v>615.33784564200005</v>
      </c>
      <c r="C47" s="547">
        <v>4.0235178988798202E-4</v>
      </c>
      <c r="D47" s="305">
        <v>579.87521151500005</v>
      </c>
      <c r="E47" s="123">
        <v>3.8724942290961802E-4</v>
      </c>
      <c r="F47" s="122">
        <v>607.68777100399996</v>
      </c>
      <c r="G47" s="545">
        <v>4.1459184414117299E-4</v>
      </c>
    </row>
    <row r="48" spans="1:8" ht="17.25">
      <c r="A48" s="68" t="s">
        <v>15</v>
      </c>
      <c r="B48" s="122">
        <v>471.15296000000001</v>
      </c>
      <c r="C48" s="547">
        <v>3.0807342358284102E-4</v>
      </c>
      <c r="D48" s="305">
        <v>506.31765000000001</v>
      </c>
      <c r="E48" s="123">
        <v>3.3812657254168898E-4</v>
      </c>
      <c r="F48" s="122">
        <v>550.40016000000003</v>
      </c>
      <c r="G48" s="545">
        <v>3.7550766732229402E-4</v>
      </c>
    </row>
    <row r="49" spans="1:7" ht="17.25">
      <c r="A49" s="68" t="s">
        <v>84</v>
      </c>
      <c r="B49" s="122">
        <v>406.08</v>
      </c>
      <c r="C49" s="547">
        <v>2.6552407916214797E-4</v>
      </c>
      <c r="D49" s="305">
        <v>426.24</v>
      </c>
      <c r="E49" s="123">
        <v>2.8464950862402201E-4</v>
      </c>
      <c r="F49" s="122">
        <v>461.12</v>
      </c>
      <c r="G49" s="545">
        <v>3.1459673913549803E-4</v>
      </c>
    </row>
    <row r="50" spans="1:7" ht="17.25">
      <c r="A50" s="68" t="s">
        <v>9</v>
      </c>
      <c r="B50" s="122">
        <v>329.76</v>
      </c>
      <c r="C50" s="547">
        <v>2.15620617475645E-4</v>
      </c>
      <c r="D50" s="305">
        <v>295.68</v>
      </c>
      <c r="E50" s="123">
        <v>1.97459569045493E-4</v>
      </c>
      <c r="F50" s="122">
        <v>342.3</v>
      </c>
      <c r="G50" s="545">
        <v>2.3353240762942601E-4</v>
      </c>
    </row>
    <row r="51" spans="1:7" ht="17.25">
      <c r="A51" s="68" t="s">
        <v>31</v>
      </c>
      <c r="B51" s="122">
        <v>156</v>
      </c>
      <c r="C51" s="547">
        <v>1.0200393112020999E-4</v>
      </c>
      <c r="D51" s="305">
        <v>168.6</v>
      </c>
      <c r="E51" s="123">
        <v>1.1259362601822901E-4</v>
      </c>
      <c r="F51" s="122">
        <v>228</v>
      </c>
      <c r="G51" s="545">
        <v>1.55551822785595E-4</v>
      </c>
    </row>
    <row r="52" spans="1:7" ht="17.25">
      <c r="A52" s="68" t="s">
        <v>40</v>
      </c>
      <c r="B52" s="122">
        <v>106.776</v>
      </c>
      <c r="C52" s="547">
        <v>6.9817767623664E-5</v>
      </c>
      <c r="D52" s="305">
        <v>192.036</v>
      </c>
      <c r="E52" s="123">
        <v>1.2824454072382399E-4</v>
      </c>
      <c r="F52" s="122">
        <v>105.453</v>
      </c>
      <c r="G52" s="545">
        <v>7.1944764772847997E-5</v>
      </c>
    </row>
    <row r="53" spans="1:7" ht="17.25">
      <c r="A53" s="68" t="s">
        <v>38</v>
      </c>
      <c r="B53" s="122">
        <v>1.38</v>
      </c>
      <c r="C53" s="547">
        <v>9.0234246760190004E-7</v>
      </c>
      <c r="D53" s="305">
        <v>1.38</v>
      </c>
      <c r="E53" s="123">
        <v>9.2158483929509998E-7</v>
      </c>
      <c r="F53" s="122">
        <v>1.38</v>
      </c>
      <c r="G53" s="545">
        <v>9.4149787475490003E-7</v>
      </c>
    </row>
    <row r="54" spans="1:7" ht="17.25">
      <c r="A54" s="68" t="s">
        <v>5</v>
      </c>
      <c r="B54" s="122"/>
      <c r="C54" s="547"/>
      <c r="D54" s="305"/>
      <c r="E54" s="123"/>
      <c r="F54" s="122"/>
      <c r="G54" s="545"/>
    </row>
    <row r="55" spans="1:7" ht="17.25">
      <c r="A55" s="68" t="s">
        <v>7</v>
      </c>
      <c r="B55" s="122"/>
      <c r="C55" s="547"/>
      <c r="D55" s="305"/>
      <c r="E55" s="123"/>
      <c r="F55" s="122"/>
      <c r="G55" s="545"/>
    </row>
    <row r="56" spans="1:7" ht="17.25">
      <c r="A56" s="68" t="s">
        <v>8</v>
      </c>
      <c r="B56" s="122"/>
      <c r="C56" s="547"/>
      <c r="D56" s="305"/>
      <c r="E56" s="123"/>
      <c r="F56" s="122"/>
      <c r="G56" s="545"/>
    </row>
    <row r="57" spans="1:7" ht="17.25">
      <c r="A57" s="68" t="s">
        <v>11</v>
      </c>
      <c r="B57" s="122"/>
      <c r="C57" s="547"/>
      <c r="D57" s="305"/>
      <c r="E57" s="123"/>
      <c r="F57" s="122"/>
      <c r="G57" s="545"/>
    </row>
    <row r="58" spans="1:7" ht="17.25">
      <c r="A58" s="68" t="s">
        <v>17</v>
      </c>
      <c r="B58" s="122"/>
      <c r="C58" s="547"/>
      <c r="D58" s="305"/>
      <c r="E58" s="123"/>
      <c r="F58" s="122"/>
      <c r="G58" s="545"/>
    </row>
    <row r="59" spans="1:7" ht="17.25">
      <c r="A59" s="68" t="s">
        <v>26</v>
      </c>
      <c r="B59" s="122"/>
      <c r="C59" s="547"/>
      <c r="D59" s="305"/>
      <c r="E59" s="123"/>
      <c r="F59" s="122"/>
      <c r="G59" s="545"/>
    </row>
    <row r="60" spans="1:7" ht="17.25">
      <c r="A60" s="75" t="s">
        <v>39</v>
      </c>
      <c r="B60" s="473"/>
      <c r="C60" s="553"/>
      <c r="D60" s="475"/>
      <c r="E60" s="474"/>
      <c r="F60" s="473"/>
      <c r="G60" s="552"/>
    </row>
    <row r="61" spans="1:7">
      <c r="B61" s="63"/>
      <c r="C61" s="63"/>
      <c r="D61" s="63"/>
      <c r="E61" s="63"/>
      <c r="F61" s="63"/>
      <c r="G61" s="63"/>
    </row>
    <row r="62" spans="1:7" ht="17.25">
      <c r="B62" s="164"/>
      <c r="C62" s="164"/>
      <c r="D62" s="164"/>
      <c r="E62" s="164"/>
      <c r="F62" s="164"/>
      <c r="G62" s="630" t="s">
        <v>370</v>
      </c>
    </row>
    <row r="63" spans="1:7" ht="16.5" customHeight="1">
      <c r="A63" s="73"/>
      <c r="B63" s="878" t="s">
        <v>1063</v>
      </c>
      <c r="C63" s="879"/>
      <c r="D63" s="878" t="s">
        <v>1064</v>
      </c>
      <c r="E63" s="878"/>
      <c r="F63" s="878" t="s">
        <v>926</v>
      </c>
      <c r="G63" s="879"/>
    </row>
    <row r="64" spans="1:7" ht="18.75">
      <c r="A64" s="404" t="s">
        <v>4</v>
      </c>
      <c r="B64" s="499" t="s">
        <v>371</v>
      </c>
      <c r="C64" s="499" t="s">
        <v>149</v>
      </c>
      <c r="D64" s="499" t="s">
        <v>371</v>
      </c>
      <c r="E64" s="499" t="s">
        <v>149</v>
      </c>
      <c r="F64" s="499" t="s">
        <v>371</v>
      </c>
      <c r="G64" s="500" t="s">
        <v>149</v>
      </c>
    </row>
    <row r="65" spans="1:8" ht="17.25">
      <c r="A65" s="68" t="s">
        <v>35</v>
      </c>
      <c r="B65" s="122">
        <v>334796.71312700002</v>
      </c>
      <c r="C65" s="123">
        <v>0.21891397990435499</v>
      </c>
      <c r="D65" s="400">
        <v>342970.17508299998</v>
      </c>
      <c r="E65" s="401">
        <v>0.22904066209194501</v>
      </c>
      <c r="F65" s="400">
        <v>351729.47363700002</v>
      </c>
      <c r="G65" s="401">
        <v>0.23996561733181199</v>
      </c>
    </row>
    <row r="66" spans="1:8" ht="16.5" customHeight="1">
      <c r="A66" s="68" t="s">
        <v>29</v>
      </c>
      <c r="B66" s="122">
        <v>148753.166894091</v>
      </c>
      <c r="C66" s="123">
        <v>9.7265434549859101E-2</v>
      </c>
      <c r="D66" s="402">
        <v>143543.19951522001</v>
      </c>
      <c r="E66" s="126">
        <v>9.5860316273290405E-2</v>
      </c>
      <c r="F66" s="402">
        <v>149604.62486920899</v>
      </c>
      <c r="G66" s="126">
        <v>0.102066982875266</v>
      </c>
    </row>
    <row r="67" spans="1:8" ht="17.25">
      <c r="A67" s="68" t="s">
        <v>12</v>
      </c>
      <c r="B67" s="122">
        <v>109819.20750816799</v>
      </c>
      <c r="C67" s="123">
        <v>7.1807633835508103E-2</v>
      </c>
      <c r="D67" s="402">
        <v>113853.20750816799</v>
      </c>
      <c r="E67" s="126">
        <v>7.6032891264238095E-2</v>
      </c>
      <c r="F67" s="402">
        <v>114099.20750816799</v>
      </c>
      <c r="G67" s="126">
        <v>7.7843595203014801E-2</v>
      </c>
    </row>
    <row r="68" spans="1:8" ht="17.25">
      <c r="A68" s="68" t="s">
        <v>28</v>
      </c>
      <c r="B68" s="122">
        <v>47781.022625600002</v>
      </c>
      <c r="C68" s="123">
        <v>3.12426419279161E-2</v>
      </c>
      <c r="D68" s="402">
        <v>45817.352274199999</v>
      </c>
      <c r="E68" s="126">
        <v>3.0597519733729199E-2</v>
      </c>
      <c r="F68" s="402">
        <v>46972.272254800002</v>
      </c>
      <c r="G68" s="126">
        <v>3.2046590217611297E-2</v>
      </c>
    </row>
    <row r="69" spans="1:8" ht="17.25">
      <c r="A69" s="68" t="s">
        <v>24</v>
      </c>
      <c r="B69" s="122">
        <v>46041.613380000003</v>
      </c>
      <c r="C69" s="123">
        <v>3.01052920504928E-2</v>
      </c>
      <c r="D69" s="402">
        <v>44499.581729999998</v>
      </c>
      <c r="E69" s="126">
        <v>2.97174926647405E-2</v>
      </c>
      <c r="F69" s="402">
        <v>39819.428169999999</v>
      </c>
      <c r="G69" s="126">
        <v>2.7166599272471802E-2</v>
      </c>
    </row>
    <row r="70" spans="1:8" ht="17.25">
      <c r="A70" s="68" t="s">
        <v>13</v>
      </c>
      <c r="B70" s="122">
        <v>39441.161500000002</v>
      </c>
      <c r="C70" s="123">
        <v>2.5789445647096801E-2</v>
      </c>
      <c r="D70" s="402">
        <v>41490.9015</v>
      </c>
      <c r="E70" s="126">
        <v>2.7708250573251401E-2</v>
      </c>
      <c r="F70" s="402">
        <v>38868.761500000001</v>
      </c>
      <c r="G70" s="126">
        <v>2.65180118453665E-2</v>
      </c>
    </row>
    <row r="71" spans="1:8" ht="17.25">
      <c r="A71" s="68" t="s">
        <v>27</v>
      </c>
      <c r="B71" s="122">
        <v>39399.309000000001</v>
      </c>
      <c r="C71" s="123">
        <v>2.5762079496281301E-2</v>
      </c>
      <c r="D71" s="402">
        <v>39952.165000000001</v>
      </c>
      <c r="E71" s="126">
        <v>2.6680659102186199E-2</v>
      </c>
      <c r="F71" s="402">
        <v>39254.599000000002</v>
      </c>
      <c r="G71" s="126">
        <v>2.6781247487577198E-2</v>
      </c>
    </row>
    <row r="72" spans="1:8" ht="17.25">
      <c r="A72" s="68" t="s">
        <v>59</v>
      </c>
      <c r="B72" s="122">
        <v>23498.75</v>
      </c>
      <c r="C72" s="123">
        <v>1.5365159464173401E-2</v>
      </c>
      <c r="D72" s="402">
        <v>18459.8</v>
      </c>
      <c r="E72" s="126">
        <v>1.23277332003043E-2</v>
      </c>
      <c r="F72" s="402">
        <v>22244.15</v>
      </c>
      <c r="G72" s="126">
        <v>1.51759564860359E-2</v>
      </c>
    </row>
    <row r="73" spans="1:8" ht="18" customHeight="1">
      <c r="A73" s="68" t="s">
        <v>10</v>
      </c>
      <c r="B73" s="122">
        <v>22666.052172039999</v>
      </c>
      <c r="C73" s="123">
        <v>1.4820682208486299E-2</v>
      </c>
      <c r="D73" s="402">
        <v>22085.08958906</v>
      </c>
      <c r="E73" s="126">
        <v>1.4748756333153701E-2</v>
      </c>
      <c r="F73" s="402">
        <v>23692.350765859999</v>
      </c>
      <c r="G73" s="126">
        <v>1.6163983981163199E-2</v>
      </c>
    </row>
    <row r="74" spans="1:8" ht="17.25">
      <c r="A74" s="68" t="s">
        <v>36</v>
      </c>
      <c r="B74" s="127">
        <v>20407.896755291</v>
      </c>
      <c r="C74" s="123">
        <v>1.33441390700966E-2</v>
      </c>
      <c r="D74" s="403">
        <v>18812.035098920001</v>
      </c>
      <c r="E74" s="129">
        <v>1.25629611184437E-2</v>
      </c>
      <c r="F74" s="403">
        <v>19728.741759290999</v>
      </c>
      <c r="G74" s="126">
        <v>1.34598322014211E-2</v>
      </c>
    </row>
    <row r="75" spans="1:8" ht="17.25">
      <c r="A75" s="68" t="s">
        <v>43</v>
      </c>
      <c r="B75" s="125">
        <f>SUM(B65:B74)</f>
        <v>832604.89296219009</v>
      </c>
      <c r="C75" s="361">
        <f>SUM(C65:C74)</f>
        <v>0.54441648815426547</v>
      </c>
      <c r="D75" s="441">
        <f>SUM(D65:D74)</f>
        <v>831483.50729856803</v>
      </c>
      <c r="E75" s="389">
        <f>SUM(E65:E74)</f>
        <v>0.55527724235528253</v>
      </c>
      <c r="F75" s="441">
        <f t="shared" ref="F75:G75" si="0">SUM(F65:F74)</f>
        <v>846013.60946432792</v>
      </c>
      <c r="G75" s="442">
        <f t="shared" si="0"/>
        <v>0.57718841690173972</v>
      </c>
      <c r="H75" s="62"/>
    </row>
    <row r="76" spans="1:8" ht="18" thickBot="1">
      <c r="A76" s="68" t="s">
        <v>117</v>
      </c>
      <c r="B76" s="403">
        <f>B77-B75</f>
        <v>696747.92988299881</v>
      </c>
      <c r="C76" s="443">
        <f>B76/B77</f>
        <v>0.45558351184573465</v>
      </c>
      <c r="D76" s="403">
        <f>D77-D75</f>
        <v>665936.95922680106</v>
      </c>
      <c r="E76" s="443">
        <f t="shared" ref="E76" si="1">E77-E75</f>
        <v>0.44472275764471747</v>
      </c>
      <c r="F76" s="403">
        <f>F77-F75</f>
        <v>619735.84892848099</v>
      </c>
      <c r="G76" s="443">
        <f>G77-G75</f>
        <v>0.42281158309826028</v>
      </c>
      <c r="H76" s="62"/>
    </row>
    <row r="77" spans="1:8" ht="18" thickTop="1">
      <c r="A77" s="75" t="s">
        <v>389</v>
      </c>
      <c r="B77" s="130">
        <f>G7</f>
        <v>1529352.8228451889</v>
      </c>
      <c r="C77" s="131">
        <v>1</v>
      </c>
      <c r="D77" s="130">
        <f>F7</f>
        <v>1497420.4665253691</v>
      </c>
      <c r="E77" s="131">
        <v>1</v>
      </c>
      <c r="F77" s="130">
        <f>E7</f>
        <v>1465749.4583928089</v>
      </c>
      <c r="G77" s="444">
        <v>1</v>
      </c>
    </row>
  </sheetData>
  <autoFilter ref="A10:G60">
    <sortState ref="A11:G60">
      <sortCondition descending="1" ref="B10:B60"/>
    </sortState>
  </autoFilter>
  <sortState ref="A11:G60">
    <sortCondition descending="1" ref="B11"/>
  </sortState>
  <mergeCells count="7">
    <mergeCell ref="B63:C63"/>
    <mergeCell ref="D63:E63"/>
    <mergeCell ref="F63:G63"/>
    <mergeCell ref="A8:D8"/>
    <mergeCell ref="B9:C9"/>
    <mergeCell ref="D9:E9"/>
    <mergeCell ref="F9:G9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theme="4" tint="0.59999389629810485"/>
  </sheetPr>
  <dimension ref="A1:H18"/>
  <sheetViews>
    <sheetView showGridLines="0" rightToLeft="1" zoomScaleNormal="100" workbookViewId="0">
      <selection activeCell="F3" sqref="F3"/>
    </sheetView>
  </sheetViews>
  <sheetFormatPr defaultColWidth="9.125" defaultRowHeight="15"/>
  <cols>
    <col min="1" max="1" width="11.25" customWidth="1"/>
    <col min="2" max="2" width="21" customWidth="1"/>
    <col min="3" max="3" width="10.75" customWidth="1"/>
    <col min="4" max="4" width="12" customWidth="1"/>
    <col min="5" max="5" width="11" customWidth="1"/>
    <col min="6" max="6" width="11" style="544" customWidth="1"/>
    <col min="7" max="7" width="11.125" bestFit="1" customWidth="1"/>
    <col min="8" max="8" width="11.375" customWidth="1"/>
  </cols>
  <sheetData>
    <row r="1" spans="1:8" ht="15.75" customHeight="1">
      <c r="A1" s="614" t="s">
        <v>341</v>
      </c>
      <c r="B1" s="235"/>
      <c r="C1" s="889" t="s">
        <v>47</v>
      </c>
      <c r="D1" s="889"/>
      <c r="E1" s="889"/>
      <c r="F1" s="171" t="s">
        <v>450</v>
      </c>
      <c r="G1" s="887" t="s">
        <v>68</v>
      </c>
      <c r="H1" s="888"/>
    </row>
    <row r="2" spans="1:8" ht="37.5">
      <c r="A2" s="554"/>
      <c r="B2" s="555"/>
      <c r="C2" s="539" t="s">
        <v>1066</v>
      </c>
      <c r="D2" s="539" t="s">
        <v>1024</v>
      </c>
      <c r="E2" s="539" t="s">
        <v>1067</v>
      </c>
      <c r="F2" s="743" t="s">
        <v>1098</v>
      </c>
      <c r="G2" s="363" t="s">
        <v>48</v>
      </c>
      <c r="H2" s="314" t="s">
        <v>761</v>
      </c>
    </row>
    <row r="3" spans="1:8" ht="15.75" customHeight="1">
      <c r="A3" s="890" t="s">
        <v>457</v>
      </c>
      <c r="B3" s="619" t="s">
        <v>153</v>
      </c>
      <c r="C3" s="175">
        <v>13</v>
      </c>
      <c r="D3" s="175">
        <v>1</v>
      </c>
      <c r="E3" s="175">
        <v>47</v>
      </c>
      <c r="F3" s="746">
        <f>D3+C3</f>
        <v>14</v>
      </c>
      <c r="G3" s="311">
        <f>(C3/D3)-1</f>
        <v>12</v>
      </c>
      <c r="H3" s="225">
        <f>C3/E3-1</f>
        <v>-0.72340425531914887</v>
      </c>
    </row>
    <row r="4" spans="1:8" ht="15.75" customHeight="1">
      <c r="A4" s="885"/>
      <c r="B4" s="617" t="s">
        <v>51</v>
      </c>
      <c r="C4" s="661">
        <v>4497018.0949999997</v>
      </c>
      <c r="D4" s="620">
        <v>24999.998</v>
      </c>
      <c r="E4" s="661">
        <v>9188901.6290000007</v>
      </c>
      <c r="F4" s="679">
        <f t="shared" ref="F4:F17" si="0">D4+C4</f>
        <v>4522018.0929999994</v>
      </c>
      <c r="G4" s="141">
        <f>(C4/D4)-1</f>
        <v>178.88073819045906</v>
      </c>
      <c r="H4" s="740">
        <f>C4/E4-1</f>
        <v>-0.5106033042287127</v>
      </c>
    </row>
    <row r="5" spans="1:8" ht="15.75" customHeight="1">
      <c r="A5" s="885"/>
      <c r="B5" s="617" t="s">
        <v>55</v>
      </c>
      <c r="C5" s="661">
        <v>11571.572236739001</v>
      </c>
      <c r="D5" s="620">
        <v>93.749992500000005</v>
      </c>
      <c r="E5" s="661">
        <v>26850.556751675998</v>
      </c>
      <c r="F5" s="679">
        <f t="shared" si="0"/>
        <v>11665.322229239</v>
      </c>
      <c r="G5" s="141">
        <f>(C5/D5)-1</f>
        <v>122.43011373295843</v>
      </c>
      <c r="H5" s="741">
        <f>C5/E5-1</f>
        <v>-0.56903790324508974</v>
      </c>
    </row>
    <row r="6" spans="1:8" ht="15.75" customHeight="1">
      <c r="A6" s="885" t="s">
        <v>458</v>
      </c>
      <c r="B6" s="619" t="s">
        <v>153</v>
      </c>
      <c r="C6" s="175">
        <v>1250</v>
      </c>
      <c r="D6" s="175">
        <v>785</v>
      </c>
      <c r="E6" s="175">
        <v>491</v>
      </c>
      <c r="F6" s="746">
        <f t="shared" si="0"/>
        <v>2035</v>
      </c>
      <c r="G6" s="311">
        <f t="shared" ref="G6:G17" si="1">(C6/D6)-1</f>
        <v>0.59235668789808926</v>
      </c>
      <c r="H6" s="740">
        <f t="shared" ref="H6:H14" si="2">C6/E6-1</f>
        <v>1.5458248472505089</v>
      </c>
    </row>
    <row r="7" spans="1:8" ht="15.75" customHeight="1">
      <c r="A7" s="885"/>
      <c r="B7" s="617" t="s">
        <v>51</v>
      </c>
      <c r="C7" s="661">
        <v>5975884.9759999998</v>
      </c>
      <c r="D7" s="620">
        <v>1234743.0120000001</v>
      </c>
      <c r="E7" s="661">
        <v>5667341.0049999999</v>
      </c>
      <c r="F7" s="679">
        <f t="shared" si="0"/>
        <v>7210627.9879999999</v>
      </c>
      <c r="G7" s="141">
        <f t="shared" si="1"/>
        <v>3.8397803574692349</v>
      </c>
      <c r="H7" s="740">
        <f t="shared" si="2"/>
        <v>5.4442457358360397E-2</v>
      </c>
    </row>
    <row r="8" spans="1:8" ht="15.75" customHeight="1">
      <c r="A8" s="885"/>
      <c r="B8" s="618" t="s">
        <v>55</v>
      </c>
      <c r="C8" s="135">
        <v>17754.762862558</v>
      </c>
      <c r="D8" s="620">
        <v>3616.4622452640001</v>
      </c>
      <c r="E8" s="661">
        <v>16302.977153005</v>
      </c>
      <c r="F8" s="679">
        <f t="shared" si="0"/>
        <v>21371.225107822</v>
      </c>
      <c r="G8" s="273">
        <f t="shared" si="1"/>
        <v>3.9094285128537019</v>
      </c>
      <c r="H8" s="741">
        <f t="shared" si="2"/>
        <v>8.9050343132291321E-2</v>
      </c>
    </row>
    <row r="9" spans="1:8" ht="15.75" customHeight="1">
      <c r="A9" s="885" t="s">
        <v>459</v>
      </c>
      <c r="B9" s="617" t="s">
        <v>153</v>
      </c>
      <c r="C9" s="661">
        <v>1037466</v>
      </c>
      <c r="D9" s="168">
        <v>719907</v>
      </c>
      <c r="E9" s="168">
        <v>1425607</v>
      </c>
      <c r="F9" s="678">
        <f t="shared" si="0"/>
        <v>1757373</v>
      </c>
      <c r="G9" s="141">
        <f>(C9/D9)-1</f>
        <v>0.44111114352270508</v>
      </c>
      <c r="H9" s="740">
        <f t="shared" si="2"/>
        <v>-0.27226367435064502</v>
      </c>
    </row>
    <row r="10" spans="1:8" ht="15.75" customHeight="1">
      <c r="A10" s="885"/>
      <c r="B10" s="617" t="s">
        <v>51</v>
      </c>
      <c r="C10" s="661">
        <v>13396553.603</v>
      </c>
      <c r="D10" s="620">
        <v>8531858.4110000003</v>
      </c>
      <c r="E10" s="661">
        <v>17645638.146000002</v>
      </c>
      <c r="F10" s="679">
        <f t="shared" si="0"/>
        <v>21928412.013999999</v>
      </c>
      <c r="G10" s="141">
        <f t="shared" si="1"/>
        <v>0.57018001913018379</v>
      </c>
      <c r="H10" s="740">
        <f t="shared" si="2"/>
        <v>-0.24080084312299044</v>
      </c>
    </row>
    <row r="11" spans="1:8" ht="15.75" customHeight="1" thickBot="1">
      <c r="A11" s="885"/>
      <c r="B11" s="120" t="s">
        <v>55</v>
      </c>
      <c r="C11" s="661">
        <v>37588.393809849003</v>
      </c>
      <c r="D11" s="620">
        <v>17223.590641718001</v>
      </c>
      <c r="E11" s="661">
        <v>39858.441641293</v>
      </c>
      <c r="F11" s="679">
        <f t="shared" si="0"/>
        <v>54811.984451567005</v>
      </c>
      <c r="G11" s="141">
        <f t="shared" si="1"/>
        <v>1.1823784942266644</v>
      </c>
      <c r="H11" s="752">
        <f t="shared" si="2"/>
        <v>-5.6952749228716626E-2</v>
      </c>
    </row>
    <row r="12" spans="1:8" ht="15.75" customHeight="1" thickTop="1">
      <c r="A12" s="885" t="s">
        <v>43</v>
      </c>
      <c r="B12" s="615" t="s">
        <v>153</v>
      </c>
      <c r="C12" s="121">
        <v>1038729</v>
      </c>
      <c r="D12" s="121">
        <v>720693</v>
      </c>
      <c r="E12" s="121">
        <v>1426145</v>
      </c>
      <c r="F12" s="747">
        <f t="shared" si="0"/>
        <v>1759422</v>
      </c>
      <c r="G12" s="750">
        <f>(C12/D12)-1</f>
        <v>0.44129192319059563</v>
      </c>
      <c r="H12" s="738">
        <f t="shared" si="2"/>
        <v>-0.27165260194440255</v>
      </c>
    </row>
    <row r="13" spans="1:8" ht="15.75" customHeight="1">
      <c r="A13" s="885"/>
      <c r="B13" s="615" t="s">
        <v>51</v>
      </c>
      <c r="C13" s="161">
        <v>23869456.673999999</v>
      </c>
      <c r="D13" s="161">
        <v>9791601.4210000001</v>
      </c>
      <c r="E13" s="161">
        <v>32501880.780000001</v>
      </c>
      <c r="F13" s="748">
        <f t="shared" si="0"/>
        <v>33661058.094999999</v>
      </c>
      <c r="G13" s="312">
        <f>(C13/D13)-1</f>
        <v>1.4377479890886176</v>
      </c>
      <c r="H13" s="738">
        <f t="shared" si="2"/>
        <v>-0.26559767923682609</v>
      </c>
    </row>
    <row r="14" spans="1:8" ht="15.75" customHeight="1" thickBot="1">
      <c r="A14" s="885"/>
      <c r="B14" s="119" t="s">
        <v>55</v>
      </c>
      <c r="C14" s="132">
        <v>66914.728909145997</v>
      </c>
      <c r="D14" s="132">
        <v>20933.802879481998</v>
      </c>
      <c r="E14" s="132">
        <v>83011.975545973997</v>
      </c>
      <c r="F14" s="749">
        <f t="shared" si="0"/>
        <v>87848.531788627995</v>
      </c>
      <c r="G14" s="751">
        <f>(C14/D14)-1</f>
        <v>2.1964917838569895</v>
      </c>
      <c r="H14" s="236">
        <f t="shared" si="2"/>
        <v>-0.19391475182894502</v>
      </c>
    </row>
    <row r="15" spans="1:8" ht="15.75" customHeight="1" thickTop="1">
      <c r="A15" s="885" t="s">
        <v>460</v>
      </c>
      <c r="B15" s="615" t="s">
        <v>153</v>
      </c>
      <c r="C15" s="121">
        <f>C12/22</f>
        <v>47214.954545454544</v>
      </c>
      <c r="D15" s="121">
        <f>D12/15</f>
        <v>48046.2</v>
      </c>
      <c r="E15" s="121">
        <f>E12/21</f>
        <v>67911.666666666672</v>
      </c>
      <c r="F15" s="747">
        <f t="shared" si="0"/>
        <v>95261.154545454541</v>
      </c>
      <c r="G15" s="312">
        <f>(C15/D15)-1</f>
        <v>-1.7300961460957387E-2</v>
      </c>
      <c r="H15" s="738">
        <f>C15/E15-1</f>
        <v>-0.30475930185602074</v>
      </c>
    </row>
    <row r="16" spans="1:8" ht="15.75">
      <c r="A16" s="885"/>
      <c r="B16" s="615" t="s">
        <v>51</v>
      </c>
      <c r="C16" s="161">
        <f>C13/22</f>
        <v>1084975.3033636364</v>
      </c>
      <c r="D16" s="161">
        <f>D13/15</f>
        <v>652773.4280666667</v>
      </c>
      <c r="E16" s="161">
        <f>E13/21</f>
        <v>1547708.6085714286</v>
      </c>
      <c r="F16" s="748">
        <f t="shared" si="0"/>
        <v>1737748.7314303031</v>
      </c>
      <c r="G16" s="312">
        <f>(C16/D16)-1</f>
        <v>0.66210090165132995</v>
      </c>
      <c r="H16" s="738">
        <f>C16/E16-1</f>
        <v>-0.29897960290787939</v>
      </c>
    </row>
    <row r="17" spans="1:8" ht="15.75">
      <c r="A17" s="886"/>
      <c r="B17" s="616" t="s">
        <v>55</v>
      </c>
      <c r="C17" s="133">
        <f t="shared" ref="C17" si="3">C14/22</f>
        <v>3041.5785867793634</v>
      </c>
      <c r="D17" s="133">
        <f>D14/15</f>
        <v>1395.5868586321333</v>
      </c>
      <c r="E17" s="347">
        <f>E14/21</f>
        <v>3952.9512164749522</v>
      </c>
      <c r="F17" s="347">
        <f t="shared" si="0"/>
        <v>4437.1654454114969</v>
      </c>
      <c r="G17" s="189">
        <f t="shared" si="1"/>
        <v>1.1794262162661289</v>
      </c>
      <c r="H17" s="739">
        <f>C17/E17-1</f>
        <v>-0.23055499038217475</v>
      </c>
    </row>
    <row r="18" spans="1:8" ht="15.75">
      <c r="E18" s="637"/>
      <c r="F18" s="637"/>
    </row>
  </sheetData>
  <mergeCells count="7">
    <mergeCell ref="A15:A17"/>
    <mergeCell ref="G1:H1"/>
    <mergeCell ref="C1:E1"/>
    <mergeCell ref="A3:A5"/>
    <mergeCell ref="A6:A8"/>
    <mergeCell ref="A9:A11"/>
    <mergeCell ref="A12:A1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theme="4" tint="0.59999389629810485"/>
  </sheetPr>
  <dimension ref="A2:H24"/>
  <sheetViews>
    <sheetView showGridLines="0" rightToLeft="1" zoomScaleNormal="100" workbookViewId="0">
      <selection activeCell="B5" sqref="B5"/>
    </sheetView>
  </sheetViews>
  <sheetFormatPr defaultRowHeight="15"/>
  <cols>
    <col min="1" max="1" width="11.25" customWidth="1"/>
    <col min="2" max="2" width="17.875" customWidth="1"/>
    <col min="3" max="3" width="13.25" customWidth="1"/>
    <col min="4" max="4" width="11.625" customWidth="1"/>
    <col min="5" max="5" width="12.625" customWidth="1"/>
    <col min="6" max="6" width="13.625" style="544" bestFit="1" customWidth="1"/>
    <col min="7" max="7" width="11.375" customWidth="1"/>
    <col min="8" max="8" width="11.625" customWidth="1"/>
  </cols>
  <sheetData>
    <row r="2" spans="1:8" ht="18.75" customHeight="1">
      <c r="A2" s="167"/>
      <c r="B2" s="100" t="s">
        <v>341</v>
      </c>
      <c r="C2" s="889" t="s">
        <v>47</v>
      </c>
      <c r="D2" s="889"/>
      <c r="E2" s="276"/>
      <c r="F2" s="737" t="s">
        <v>450</v>
      </c>
      <c r="G2" s="887" t="s">
        <v>68</v>
      </c>
      <c r="H2" s="888"/>
    </row>
    <row r="3" spans="1:8" ht="37.5">
      <c r="A3" s="201"/>
      <c r="B3" s="201"/>
      <c r="C3" s="435" t="s">
        <v>1066</v>
      </c>
      <c r="D3" s="508" t="s">
        <v>1024</v>
      </c>
      <c r="E3" s="435" t="s">
        <v>1067</v>
      </c>
      <c r="F3" s="753" t="s">
        <v>1361</v>
      </c>
      <c r="G3" s="260" t="s">
        <v>48</v>
      </c>
      <c r="H3" s="283" t="s">
        <v>761</v>
      </c>
    </row>
    <row r="4" spans="1:8" ht="15.75" customHeight="1">
      <c r="A4" s="885" t="s">
        <v>71</v>
      </c>
      <c r="B4" s="202" t="s">
        <v>52</v>
      </c>
      <c r="C4" s="661">
        <v>15719.602000000001</v>
      </c>
      <c r="D4" s="540">
        <v>2470.248</v>
      </c>
      <c r="E4" s="661">
        <v>6717.6220000000003</v>
      </c>
      <c r="F4" s="690">
        <f>C4+D4</f>
        <v>18189.850000000002</v>
      </c>
      <c r="G4" s="141">
        <f>(C4/D4)-1</f>
        <v>5.3635724024470424</v>
      </c>
      <c r="H4" s="281">
        <f>(C4/E4)-1</f>
        <v>1.3400545609741066</v>
      </c>
    </row>
    <row r="5" spans="1:8" ht="15.75" customHeight="1">
      <c r="A5" s="885"/>
      <c r="B5" s="202" t="s">
        <v>53</v>
      </c>
      <c r="C5" s="661">
        <v>94.994</v>
      </c>
      <c r="D5" s="540">
        <v>4.6349999999999998</v>
      </c>
      <c r="E5" s="661">
        <v>550328.299</v>
      </c>
      <c r="F5" s="690">
        <f t="shared" ref="F5:F24" si="0">C5+D5</f>
        <v>99.629000000000005</v>
      </c>
      <c r="G5" s="141">
        <f>(C5/D5)-1</f>
        <v>19.494929881337651</v>
      </c>
      <c r="H5" s="281">
        <f>(C5/E5)-1</f>
        <v>-0.99982738667051541</v>
      </c>
    </row>
    <row r="6" spans="1:8" ht="15.75" customHeight="1">
      <c r="A6" s="885"/>
      <c r="B6" s="202" t="s">
        <v>1</v>
      </c>
      <c r="C6" s="661">
        <v>14920066.057</v>
      </c>
      <c r="D6" s="540">
        <v>6806703.4100000001</v>
      </c>
      <c r="E6" s="661">
        <v>21956883.103</v>
      </c>
      <c r="F6" s="690">
        <f t="shared" si="0"/>
        <v>21726769.467</v>
      </c>
      <c r="G6" s="141">
        <f t="shared" ref="G6:G24" si="1">(C6/D6)-1</f>
        <v>1.1919665303883131</v>
      </c>
      <c r="H6" s="281">
        <f t="shared" ref="H6:H24" si="2">(C6/E6)-1</f>
        <v>-0.32048342257825069</v>
      </c>
    </row>
    <row r="7" spans="1:8" ht="15.75" customHeight="1">
      <c r="A7" s="885"/>
      <c r="B7" s="202" t="s">
        <v>2</v>
      </c>
      <c r="C7" s="661">
        <v>8491419.3220000006</v>
      </c>
      <c r="D7" s="540">
        <v>2795301.1030000001</v>
      </c>
      <c r="E7" s="661">
        <v>9891292.5460000001</v>
      </c>
      <c r="F7" s="690">
        <f t="shared" si="0"/>
        <v>11286720.425000001</v>
      </c>
      <c r="G7" s="141">
        <f t="shared" si="1"/>
        <v>2.0377476375932302</v>
      </c>
      <c r="H7" s="281">
        <f t="shared" si="2"/>
        <v>-0.1415258134859334</v>
      </c>
    </row>
    <row r="8" spans="1:8" ht="16.5" customHeight="1">
      <c r="A8" s="885"/>
      <c r="B8" s="197" t="s">
        <v>461</v>
      </c>
      <c r="C8" s="135">
        <v>442156.69900000002</v>
      </c>
      <c r="D8" s="135">
        <v>187122.02499999999</v>
      </c>
      <c r="E8" s="135">
        <v>96659.21</v>
      </c>
      <c r="F8" s="135">
        <f t="shared" si="0"/>
        <v>629278.72400000005</v>
      </c>
      <c r="G8" s="273">
        <f t="shared" si="1"/>
        <v>1.362932418030427</v>
      </c>
      <c r="H8" s="282">
        <f t="shared" si="2"/>
        <v>3.5743876760424591</v>
      </c>
    </row>
    <row r="9" spans="1:8" ht="15.75" customHeight="1">
      <c r="A9" s="885" t="s">
        <v>55</v>
      </c>
      <c r="B9" s="198" t="s">
        <v>52</v>
      </c>
      <c r="C9" s="661">
        <v>15035.372660122001</v>
      </c>
      <c r="D9" s="168">
        <v>2480.7089755779998</v>
      </c>
      <c r="E9" s="168">
        <v>6728.2035290189997</v>
      </c>
      <c r="F9" s="168">
        <f t="shared" si="0"/>
        <v>17516.0816357</v>
      </c>
      <c r="G9" s="141">
        <f t="shared" si="1"/>
        <v>5.0609175877306569</v>
      </c>
      <c r="H9" s="225">
        <f t="shared" si="2"/>
        <v>1.2346786323085892</v>
      </c>
    </row>
    <row r="10" spans="1:8" ht="15.75" customHeight="1">
      <c r="A10" s="885"/>
      <c r="B10" s="202" t="s">
        <v>53</v>
      </c>
      <c r="C10" s="169">
        <v>9.4646147680000006</v>
      </c>
      <c r="D10" s="169">
        <v>0.57701484000000003</v>
      </c>
      <c r="E10" s="169">
        <v>2.5937315820000002</v>
      </c>
      <c r="F10" s="169">
        <f t="shared" si="0"/>
        <v>10.041629608000001</v>
      </c>
      <c r="G10" s="141">
        <f>(C10/D10)-1</f>
        <v>15.402723312974064</v>
      </c>
      <c r="H10" s="281">
        <f t="shared" si="2"/>
        <v>2.6490340148080906</v>
      </c>
    </row>
    <row r="11" spans="1:8" ht="15.75" customHeight="1">
      <c r="A11" s="885"/>
      <c r="B11" s="202" t="s">
        <v>1</v>
      </c>
      <c r="C11" s="661">
        <v>31420.162350939001</v>
      </c>
      <c r="D11" s="540">
        <v>11226.472100617</v>
      </c>
      <c r="E11" s="661">
        <v>51958.738429379002</v>
      </c>
      <c r="F11" s="690">
        <f t="shared" si="0"/>
        <v>42646.634451556005</v>
      </c>
      <c r="G11" s="141">
        <f t="shared" si="1"/>
        <v>1.7987565523110476</v>
      </c>
      <c r="H11" s="281">
        <f t="shared" si="2"/>
        <v>-0.39528627328693733</v>
      </c>
    </row>
    <row r="12" spans="1:8" ht="15.75" customHeight="1">
      <c r="A12" s="885"/>
      <c r="B12" s="202" t="s">
        <v>2</v>
      </c>
      <c r="C12" s="661">
        <v>16320.675928840001</v>
      </c>
      <c r="D12" s="540">
        <v>5491.9839360149999</v>
      </c>
      <c r="E12" s="661">
        <v>23679.741473398</v>
      </c>
      <c r="F12" s="690">
        <f t="shared" si="0"/>
        <v>21812.659864854999</v>
      </c>
      <c r="G12" s="141">
        <f t="shared" si="1"/>
        <v>1.9717268147514524</v>
      </c>
      <c r="H12" s="281">
        <f t="shared" si="2"/>
        <v>-0.31077474189594634</v>
      </c>
    </row>
    <row r="13" spans="1:8" ht="16.5" customHeight="1">
      <c r="A13" s="885"/>
      <c r="B13" s="197" t="s">
        <v>461</v>
      </c>
      <c r="C13" s="494">
        <v>4129.0533544769996</v>
      </c>
      <c r="D13" s="494">
        <v>1734.060852432</v>
      </c>
      <c r="E13" s="494">
        <v>642.69838259599999</v>
      </c>
      <c r="F13" s="494">
        <f t="shared" si="0"/>
        <v>5863.1142069090001</v>
      </c>
      <c r="G13" s="273">
        <f t="shared" si="1"/>
        <v>1.3811467450441839</v>
      </c>
      <c r="H13" s="282">
        <f>(C13/E13)-1</f>
        <v>5.4245584963180491</v>
      </c>
    </row>
    <row r="14" spans="1:8" ht="15.75" customHeight="1">
      <c r="A14" s="885" t="s">
        <v>153</v>
      </c>
      <c r="B14" s="202" t="s">
        <v>52</v>
      </c>
      <c r="C14" s="661">
        <v>3126</v>
      </c>
      <c r="D14" s="540">
        <v>1883</v>
      </c>
      <c r="E14" s="661">
        <v>1737</v>
      </c>
      <c r="F14" s="690">
        <f t="shared" si="0"/>
        <v>5009</v>
      </c>
      <c r="G14" s="141">
        <f t="shared" si="1"/>
        <v>0.66011683483802441</v>
      </c>
      <c r="H14" s="225">
        <f t="shared" si="2"/>
        <v>0.79965457685664942</v>
      </c>
    </row>
    <row r="15" spans="1:8" ht="15.75" customHeight="1">
      <c r="A15" s="885"/>
      <c r="B15" s="202" t="s">
        <v>53</v>
      </c>
      <c r="C15" s="663">
        <v>313</v>
      </c>
      <c r="D15" s="542">
        <v>75</v>
      </c>
      <c r="E15" s="663">
        <v>397</v>
      </c>
      <c r="F15" s="692">
        <f t="shared" si="0"/>
        <v>388</v>
      </c>
      <c r="G15" s="141">
        <f t="shared" si="1"/>
        <v>3.1733333333333329</v>
      </c>
      <c r="H15" s="281">
        <f>(C15/E15)-1</f>
        <v>-0.21158690176322414</v>
      </c>
    </row>
    <row r="16" spans="1:8" ht="15.75" customHeight="1">
      <c r="A16" s="885"/>
      <c r="B16" s="202" t="s">
        <v>1</v>
      </c>
      <c r="C16" s="661">
        <v>460968</v>
      </c>
      <c r="D16" s="540">
        <v>337204</v>
      </c>
      <c r="E16" s="661">
        <v>630341</v>
      </c>
      <c r="F16" s="690">
        <f t="shared" si="0"/>
        <v>798172</v>
      </c>
      <c r="G16" s="141">
        <f t="shared" si="1"/>
        <v>0.36703004709315423</v>
      </c>
      <c r="H16" s="281">
        <f t="shared" si="2"/>
        <v>-0.26870059221913223</v>
      </c>
    </row>
    <row r="17" spans="1:8" ht="15.75" customHeight="1">
      <c r="A17" s="885"/>
      <c r="B17" s="202" t="s">
        <v>2</v>
      </c>
      <c r="C17" s="661">
        <v>555544</v>
      </c>
      <c r="D17" s="540">
        <v>373076</v>
      </c>
      <c r="E17" s="661">
        <v>789951</v>
      </c>
      <c r="F17" s="690">
        <f t="shared" si="0"/>
        <v>928620</v>
      </c>
      <c r="G17" s="141">
        <f t="shared" si="1"/>
        <v>0.48909069465738875</v>
      </c>
      <c r="H17" s="281">
        <f t="shared" si="2"/>
        <v>-0.2967361266711479</v>
      </c>
    </row>
    <row r="18" spans="1:8" ht="16.5" customHeight="1">
      <c r="A18" s="885"/>
      <c r="B18" s="197" t="s">
        <v>461</v>
      </c>
      <c r="C18" s="135">
        <v>18778</v>
      </c>
      <c r="D18" s="135">
        <v>8455</v>
      </c>
      <c r="E18" s="135">
        <v>3719</v>
      </c>
      <c r="F18" s="135">
        <f t="shared" si="0"/>
        <v>27233</v>
      </c>
      <c r="G18" s="273">
        <f t="shared" si="1"/>
        <v>1.2209343583678298</v>
      </c>
      <c r="H18" s="282">
        <f>(C18/E18)-1</f>
        <v>4.0492067760150574</v>
      </c>
    </row>
    <row r="19" spans="1:8" ht="15.75" customHeight="1">
      <c r="A19" s="885" t="s">
        <v>43</v>
      </c>
      <c r="B19" s="203" t="s">
        <v>71</v>
      </c>
      <c r="C19" s="161">
        <v>23869456.673999999</v>
      </c>
      <c r="D19" s="161">
        <v>9791601.4210000001</v>
      </c>
      <c r="E19" s="161">
        <v>32501880.780000001</v>
      </c>
      <c r="F19" s="161">
        <f t="shared" si="0"/>
        <v>33661058.094999999</v>
      </c>
      <c r="G19" s="312">
        <f t="shared" si="1"/>
        <v>1.4377479890886176</v>
      </c>
      <c r="H19" s="278">
        <f t="shared" si="2"/>
        <v>-0.26559767923682609</v>
      </c>
    </row>
    <row r="20" spans="1:8" ht="15.75" customHeight="1">
      <c r="A20" s="885"/>
      <c r="B20" s="203" t="s">
        <v>55</v>
      </c>
      <c r="C20" s="161">
        <v>66914.728909145997</v>
      </c>
      <c r="D20" s="161">
        <v>20933.802879481998</v>
      </c>
      <c r="E20" s="161">
        <v>83011.975545973997</v>
      </c>
      <c r="F20" s="161">
        <f t="shared" si="0"/>
        <v>87848.531788627995</v>
      </c>
      <c r="G20" s="312">
        <f t="shared" si="1"/>
        <v>2.1964917838569895</v>
      </c>
      <c r="H20" s="279">
        <f t="shared" si="2"/>
        <v>-0.19391475182894502</v>
      </c>
    </row>
    <row r="21" spans="1:8" ht="15.75">
      <c r="A21" s="885"/>
      <c r="B21" s="204" t="s">
        <v>153</v>
      </c>
      <c r="C21" s="133">
        <v>1038729</v>
      </c>
      <c r="D21" s="133">
        <v>720693</v>
      </c>
      <c r="E21" s="133">
        <v>1426145</v>
      </c>
      <c r="F21" s="133">
        <f t="shared" si="0"/>
        <v>1759422</v>
      </c>
      <c r="G21" s="189">
        <f t="shared" si="1"/>
        <v>0.44129192319059563</v>
      </c>
      <c r="H21" s="280">
        <f t="shared" si="2"/>
        <v>-0.27165260194440255</v>
      </c>
    </row>
    <row r="22" spans="1:8" ht="15.75" customHeight="1">
      <c r="A22" s="885" t="s">
        <v>460</v>
      </c>
      <c r="B22" s="623" t="s">
        <v>71</v>
      </c>
      <c r="C22" s="176">
        <f>C19/22</f>
        <v>1084975.3033636364</v>
      </c>
      <c r="D22" s="176">
        <f>D19/15</f>
        <v>652773.4280666667</v>
      </c>
      <c r="E22" s="179">
        <f>E19/21</f>
        <v>1547708.6085714286</v>
      </c>
      <c r="F22" s="179">
        <f t="shared" si="0"/>
        <v>1737748.7314303031</v>
      </c>
      <c r="G22" s="312">
        <f>(C22/D22)-1</f>
        <v>0.66210090165132995</v>
      </c>
      <c r="H22" s="279">
        <f>(C22/E22)-1</f>
        <v>-0.29897960290787939</v>
      </c>
    </row>
    <row r="23" spans="1:8" ht="15.75" customHeight="1">
      <c r="A23" s="885"/>
      <c r="B23" s="624" t="s">
        <v>55</v>
      </c>
      <c r="C23" s="161">
        <f>C20/22</f>
        <v>3041.5785867793634</v>
      </c>
      <c r="D23" s="161">
        <f>D20/15</f>
        <v>1395.5868586321333</v>
      </c>
      <c r="E23" s="162">
        <f>E20/21</f>
        <v>3952.9512164749522</v>
      </c>
      <c r="F23" s="162">
        <f t="shared" si="0"/>
        <v>4437.1654454114969</v>
      </c>
      <c r="G23" s="312">
        <f t="shared" si="1"/>
        <v>1.1794262162661289</v>
      </c>
      <c r="H23" s="279">
        <f t="shared" si="2"/>
        <v>-0.23055499038217475</v>
      </c>
    </row>
    <row r="24" spans="1:8" ht="15.75">
      <c r="A24" s="886"/>
      <c r="B24" s="625" t="s">
        <v>153</v>
      </c>
      <c r="C24" s="133">
        <f>C21/22</f>
        <v>47214.954545454544</v>
      </c>
      <c r="D24" s="133">
        <f>D21/15</f>
        <v>48046.2</v>
      </c>
      <c r="E24" s="347">
        <f>E21/21</f>
        <v>67911.666666666672</v>
      </c>
      <c r="F24" s="347">
        <f t="shared" si="0"/>
        <v>95261.154545454541</v>
      </c>
      <c r="G24" s="189">
        <f t="shared" si="1"/>
        <v>-1.7300961460957387E-2</v>
      </c>
      <c r="H24" s="280">
        <f t="shared" si="2"/>
        <v>-0.30475930185602074</v>
      </c>
    </row>
  </sheetData>
  <mergeCells count="7">
    <mergeCell ref="G2:H2"/>
    <mergeCell ref="A22:A24"/>
    <mergeCell ref="C2:D2"/>
    <mergeCell ref="A4:A8"/>
    <mergeCell ref="A9:A13"/>
    <mergeCell ref="A14:A18"/>
    <mergeCell ref="A19:A21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4" tint="0.59999389629810485"/>
  </sheetPr>
  <dimension ref="A1:S46"/>
  <sheetViews>
    <sheetView showGridLines="0" rightToLeft="1" topLeftCell="F1" zoomScaleNormal="100" workbookViewId="0">
      <selection activeCell="Q13" sqref="Q13"/>
    </sheetView>
  </sheetViews>
  <sheetFormatPr defaultRowHeight="15"/>
  <cols>
    <col min="1" max="1" width="10.625" customWidth="1"/>
    <col min="2" max="2" width="11.375" customWidth="1"/>
    <col min="3" max="3" width="9.25" customWidth="1"/>
    <col min="4" max="4" width="8.125" customWidth="1"/>
    <col min="5" max="5" width="13" customWidth="1"/>
    <col min="6" max="6" width="12.75" customWidth="1"/>
    <col min="7" max="7" width="11.375" customWidth="1"/>
    <col min="8" max="8" width="11.25" customWidth="1"/>
    <col min="9" max="9" width="13.125" customWidth="1"/>
    <col min="10" max="10" width="2.375" customWidth="1"/>
    <col min="11" max="11" width="11" customWidth="1"/>
    <col min="12" max="12" width="8.875" customWidth="1"/>
    <col min="13" max="13" width="9.25" customWidth="1"/>
    <col min="14" max="14" width="11.25" bestFit="1" customWidth="1"/>
    <col min="15" max="15" width="9.875" customWidth="1"/>
    <col min="16" max="16" width="11.25" bestFit="1" customWidth="1"/>
    <col min="17" max="17" width="14.25" customWidth="1"/>
    <col min="18" max="18" width="10.625" customWidth="1"/>
    <col min="19" max="19" width="11" customWidth="1"/>
  </cols>
  <sheetData>
    <row r="1" spans="1:19">
      <c r="Q1" s="544"/>
    </row>
    <row r="2" spans="1:19" ht="20.25" customHeight="1">
      <c r="A2" s="170"/>
      <c r="B2" s="171" t="s">
        <v>462</v>
      </c>
      <c r="C2" s="916"/>
      <c r="D2" s="898"/>
      <c r="E2" s="889" t="s">
        <v>47</v>
      </c>
      <c r="F2" s="889"/>
      <c r="G2" s="889"/>
      <c r="H2" s="887" t="s">
        <v>68</v>
      </c>
      <c r="I2" s="888"/>
      <c r="K2" s="171" t="s">
        <v>462</v>
      </c>
      <c r="L2" s="898"/>
      <c r="M2" s="898"/>
      <c r="N2" s="222"/>
      <c r="O2" s="237" t="s">
        <v>47</v>
      </c>
      <c r="P2" s="238"/>
      <c r="Q2" s="737" t="s">
        <v>450</v>
      </c>
      <c r="R2" s="887" t="s">
        <v>68</v>
      </c>
      <c r="S2" s="888"/>
    </row>
    <row r="3" spans="1:19" ht="35.25" customHeight="1">
      <c r="A3" s="172"/>
      <c r="B3" s="173"/>
      <c r="C3" s="911"/>
      <c r="D3" s="912"/>
      <c r="E3" s="304" t="s">
        <v>1066</v>
      </c>
      <c r="F3" s="434" t="s">
        <v>1024</v>
      </c>
      <c r="G3" s="304" t="s">
        <v>1067</v>
      </c>
      <c r="H3" s="674" t="s">
        <v>48</v>
      </c>
      <c r="I3" s="675" t="s">
        <v>761</v>
      </c>
      <c r="K3" s="181"/>
      <c r="L3" s="899"/>
      <c r="M3" s="899"/>
      <c r="N3" s="353" t="s">
        <v>1066</v>
      </c>
      <c r="O3" s="353" t="s">
        <v>1024</v>
      </c>
      <c r="P3" s="353" t="s">
        <v>1067</v>
      </c>
      <c r="Q3" s="310" t="s">
        <v>1361</v>
      </c>
      <c r="R3" s="310" t="s">
        <v>48</v>
      </c>
      <c r="S3" s="310" t="s">
        <v>761</v>
      </c>
    </row>
    <row r="4" spans="1:19" ht="19.5" customHeight="1">
      <c r="A4" s="913" t="s">
        <v>52</v>
      </c>
      <c r="B4" s="909" t="s">
        <v>61</v>
      </c>
      <c r="C4" s="903" t="s">
        <v>153</v>
      </c>
      <c r="D4" s="903"/>
      <c r="E4" s="661">
        <v>2078</v>
      </c>
      <c r="F4" s="690">
        <v>1384</v>
      </c>
      <c r="G4" s="661">
        <v>1024</v>
      </c>
      <c r="H4" s="348">
        <f>E4/F4-1</f>
        <v>0.50144508670520227</v>
      </c>
      <c r="I4" s="349">
        <f>E4/G4-1</f>
        <v>1.029296875</v>
      </c>
      <c r="K4" s="896" t="s">
        <v>369</v>
      </c>
      <c r="L4" s="906" t="s">
        <v>153</v>
      </c>
      <c r="M4" s="907"/>
      <c r="N4" s="168">
        <f>E22+E25+E28+E31</f>
        <v>1016512</v>
      </c>
      <c r="O4" s="168">
        <f t="shared" ref="N4:P6" si="0">F22+F25+F28+F31</f>
        <v>710280</v>
      </c>
      <c r="P4" s="178">
        <f t="shared" si="0"/>
        <v>1420292</v>
      </c>
      <c r="Q4" s="178">
        <f>N4+O4</f>
        <v>1726792</v>
      </c>
      <c r="R4" s="223">
        <f>N4/O4-1</f>
        <v>0.43114264796981483</v>
      </c>
      <c r="S4" s="223">
        <f>N4/P4-1</f>
        <v>-0.28429365229121895</v>
      </c>
    </row>
    <row r="5" spans="1:19" ht="16.5" customHeight="1">
      <c r="A5" s="914"/>
      <c r="B5" s="896"/>
      <c r="C5" s="903" t="s">
        <v>51</v>
      </c>
      <c r="D5" s="903"/>
      <c r="E5" s="661">
        <v>10700.921</v>
      </c>
      <c r="F5" s="690">
        <v>1139.365</v>
      </c>
      <c r="G5" s="661">
        <v>291.34199999999998</v>
      </c>
      <c r="H5" s="348">
        <f t="shared" ref="H5:H39" si="1">E5/F5-1</f>
        <v>8.3920043181947843</v>
      </c>
      <c r="I5" s="349">
        <f t="shared" ref="I5:I39" si="2">E5/G5-1</f>
        <v>35.729757467169172</v>
      </c>
      <c r="K5" s="896"/>
      <c r="L5" s="902" t="s">
        <v>51</v>
      </c>
      <c r="M5" s="903"/>
      <c r="N5" s="436">
        <f>E23+E26+E29+E32</f>
        <v>23411485.379000001</v>
      </c>
      <c r="O5" s="436">
        <f t="shared" si="0"/>
        <v>9602004.5130000003</v>
      </c>
      <c r="P5" s="437">
        <f t="shared" si="0"/>
        <v>31848175.648999996</v>
      </c>
      <c r="Q5" s="691">
        <f t="shared" ref="Q5:Q20" si="3">N5+O5</f>
        <v>33013489.892000001</v>
      </c>
      <c r="R5" s="223">
        <f t="shared" ref="R5:R15" si="4">N5/O5-1</f>
        <v>1.4381872917580454</v>
      </c>
      <c r="S5" s="223">
        <f>N5/P5-1</f>
        <v>-0.26490340806271273</v>
      </c>
    </row>
    <row r="6" spans="1:19" ht="18.75" customHeight="1">
      <c r="A6" s="914"/>
      <c r="B6" s="896"/>
      <c r="C6" s="905" t="s">
        <v>55</v>
      </c>
      <c r="D6" s="905"/>
      <c r="E6" s="135">
        <v>10012.827494073999</v>
      </c>
      <c r="F6" s="135">
        <v>1150.5439128979999</v>
      </c>
      <c r="G6" s="135">
        <v>297.94919289799998</v>
      </c>
      <c r="H6" s="505">
        <f t="shared" si="1"/>
        <v>7.7026904247866579</v>
      </c>
      <c r="I6" s="507">
        <f t="shared" si="2"/>
        <v>32.605821840577342</v>
      </c>
      <c r="K6" s="896"/>
      <c r="L6" s="904" t="s">
        <v>55</v>
      </c>
      <c r="M6" s="905"/>
      <c r="N6" s="135">
        <f t="shared" si="0"/>
        <v>47740.838279779004</v>
      </c>
      <c r="O6" s="135">
        <f t="shared" si="0"/>
        <v>16718.456036632</v>
      </c>
      <c r="P6" s="158">
        <f t="shared" si="0"/>
        <v>75638.479902777006</v>
      </c>
      <c r="Q6" s="158">
        <f t="shared" si="3"/>
        <v>64459.294316411004</v>
      </c>
      <c r="R6" s="224">
        <f>N6/O6-1</f>
        <v>1.8555769848108885</v>
      </c>
      <c r="S6" s="224">
        <f>N6/P6-1</f>
        <v>-0.36882869220609182</v>
      </c>
    </row>
    <row r="7" spans="1:19" ht="17.25" customHeight="1">
      <c r="A7" s="914"/>
      <c r="B7" s="896" t="s">
        <v>62</v>
      </c>
      <c r="C7" s="903" t="s">
        <v>153</v>
      </c>
      <c r="D7" s="903"/>
      <c r="E7" s="661">
        <v>1048</v>
      </c>
      <c r="F7" s="690">
        <v>499</v>
      </c>
      <c r="G7" s="661">
        <v>713</v>
      </c>
      <c r="H7" s="504">
        <f t="shared" si="1"/>
        <v>1.1002004008016031</v>
      </c>
      <c r="I7" s="506">
        <f t="shared" si="2"/>
        <v>0.46984572230014021</v>
      </c>
      <c r="K7" s="896" t="s">
        <v>364</v>
      </c>
      <c r="L7" s="902" t="s">
        <v>153</v>
      </c>
      <c r="M7" s="903"/>
      <c r="N7" s="436">
        <f>E4+E7</f>
        <v>3126</v>
      </c>
      <c r="O7" s="436">
        <f t="shared" ref="N7:O9" si="5">F4+F7</f>
        <v>1883</v>
      </c>
      <c r="P7" s="437">
        <f>G4+G7+G10</f>
        <v>1737</v>
      </c>
      <c r="Q7" s="691">
        <f t="shared" si="3"/>
        <v>5009</v>
      </c>
      <c r="R7" s="223">
        <f t="shared" si="4"/>
        <v>0.66011683483802441</v>
      </c>
      <c r="S7" s="223">
        <f t="shared" ref="S7:S14" si="6">N7/P7-1</f>
        <v>0.79965457685664942</v>
      </c>
    </row>
    <row r="8" spans="1:19" ht="16.5" customHeight="1">
      <c r="A8" s="914"/>
      <c r="B8" s="896"/>
      <c r="C8" s="903" t="s">
        <v>51</v>
      </c>
      <c r="D8" s="903"/>
      <c r="E8" s="661">
        <v>5018.6809999999996</v>
      </c>
      <c r="F8" s="690">
        <v>1330.883</v>
      </c>
      <c r="G8" s="661">
        <v>6426.28</v>
      </c>
      <c r="H8" s="348">
        <f t="shared" si="1"/>
        <v>2.7709407964486732</v>
      </c>
      <c r="I8" s="349">
        <f t="shared" si="2"/>
        <v>-0.21903791929389949</v>
      </c>
      <c r="K8" s="896"/>
      <c r="L8" s="902" t="s">
        <v>51</v>
      </c>
      <c r="M8" s="903"/>
      <c r="N8" s="436">
        <f t="shared" si="5"/>
        <v>15719.601999999999</v>
      </c>
      <c r="O8" s="436">
        <f t="shared" si="5"/>
        <v>2470.248</v>
      </c>
      <c r="P8" s="437">
        <f>G5+G8+G11</f>
        <v>6717.6219999999994</v>
      </c>
      <c r="Q8" s="691">
        <f t="shared" si="3"/>
        <v>18189.849999999999</v>
      </c>
      <c r="R8" s="223">
        <f>N8/O8-1</f>
        <v>5.3635724024470415</v>
      </c>
      <c r="S8" s="223">
        <f t="shared" si="6"/>
        <v>1.3400545609741066</v>
      </c>
    </row>
    <row r="9" spans="1:19" ht="18.75" customHeight="1">
      <c r="A9" s="914"/>
      <c r="B9" s="896"/>
      <c r="C9" s="903" t="s">
        <v>55</v>
      </c>
      <c r="D9" s="903"/>
      <c r="E9" s="661">
        <v>5022.5451660480003</v>
      </c>
      <c r="F9" s="690">
        <v>1330.1650626799999</v>
      </c>
      <c r="G9" s="661">
        <v>6430.2543361210001</v>
      </c>
      <c r="H9" s="505">
        <f t="shared" si="1"/>
        <v>2.7758811345778689</v>
      </c>
      <c r="I9" s="507">
        <f t="shared" si="2"/>
        <v>-0.21891967198955142</v>
      </c>
      <c r="K9" s="896"/>
      <c r="L9" s="904" t="s">
        <v>55</v>
      </c>
      <c r="M9" s="905"/>
      <c r="N9" s="135">
        <f t="shared" si="5"/>
        <v>15035.372660122001</v>
      </c>
      <c r="O9" s="135">
        <f t="shared" si="5"/>
        <v>2480.7089755779998</v>
      </c>
      <c r="P9" s="158">
        <f>G6+G9+G12</f>
        <v>6728.2035290189997</v>
      </c>
      <c r="Q9" s="158">
        <f t="shared" si="3"/>
        <v>17516.0816357</v>
      </c>
      <c r="R9" s="224">
        <f t="shared" si="4"/>
        <v>5.0609175877306569</v>
      </c>
      <c r="S9" s="224">
        <f t="shared" si="6"/>
        <v>1.2346786323085892</v>
      </c>
    </row>
    <row r="10" spans="1:19" ht="20.25" customHeight="1">
      <c r="A10" s="914"/>
      <c r="B10" s="917" t="s">
        <v>753</v>
      </c>
      <c r="C10" s="919" t="s">
        <v>153</v>
      </c>
      <c r="D10" s="920"/>
      <c r="E10" s="168"/>
      <c r="F10" s="476"/>
      <c r="G10" s="476"/>
      <c r="H10" s="705" t="s">
        <v>154</v>
      </c>
      <c r="I10" s="706" t="s">
        <v>154</v>
      </c>
      <c r="K10" s="896" t="s">
        <v>700</v>
      </c>
      <c r="L10" s="902" t="s">
        <v>153</v>
      </c>
      <c r="M10" s="903"/>
      <c r="N10" s="436">
        <f>E16+E19+E13</f>
        <v>313</v>
      </c>
      <c r="O10" s="436">
        <f t="shared" ref="O10:P12" si="7">F19+F16+F13</f>
        <v>75</v>
      </c>
      <c r="P10" s="437">
        <f t="shared" si="7"/>
        <v>397</v>
      </c>
      <c r="Q10" s="691">
        <f t="shared" si="3"/>
        <v>388</v>
      </c>
      <c r="R10" s="223">
        <f>N10/O10-1</f>
        <v>3.1733333333333329</v>
      </c>
      <c r="S10" s="223">
        <f>N10/P10-1</f>
        <v>-0.21158690176322414</v>
      </c>
    </row>
    <row r="11" spans="1:19" ht="16.5" customHeight="1">
      <c r="A11" s="914"/>
      <c r="B11" s="917"/>
      <c r="C11" s="921" t="s">
        <v>51</v>
      </c>
      <c r="D11" s="922"/>
      <c r="E11" s="661"/>
      <c r="F11" s="688"/>
      <c r="G11" s="654"/>
      <c r="H11" s="707" t="s">
        <v>154</v>
      </c>
      <c r="I11" s="708" t="s">
        <v>154</v>
      </c>
      <c r="K11" s="896"/>
      <c r="L11" s="902" t="s">
        <v>51</v>
      </c>
      <c r="M11" s="903"/>
      <c r="N11" s="436">
        <f>E17+E20+E14</f>
        <v>94.994</v>
      </c>
      <c r="O11" s="436">
        <f t="shared" si="7"/>
        <v>4.6349999999999998</v>
      </c>
      <c r="P11" s="437">
        <f>G20+G17+G14</f>
        <v>550328.299</v>
      </c>
      <c r="Q11" s="691">
        <f t="shared" si="3"/>
        <v>99.629000000000005</v>
      </c>
      <c r="R11" s="223">
        <f t="shared" si="4"/>
        <v>19.494929881337651</v>
      </c>
      <c r="S11" s="223">
        <f>N11/P11-1</f>
        <v>-0.99982738667051541</v>
      </c>
    </row>
    <row r="12" spans="1:19" ht="16.5" customHeight="1">
      <c r="A12" s="915"/>
      <c r="B12" s="918"/>
      <c r="C12" s="923" t="s">
        <v>55</v>
      </c>
      <c r="D12" s="924"/>
      <c r="E12" s="135"/>
      <c r="F12" s="689"/>
      <c r="G12" s="656"/>
      <c r="H12" s="709" t="s">
        <v>154</v>
      </c>
      <c r="I12" s="710" t="s">
        <v>154</v>
      </c>
      <c r="K12" s="896"/>
      <c r="L12" s="904" t="s">
        <v>55</v>
      </c>
      <c r="M12" s="905"/>
      <c r="N12" s="143">
        <f>E18+E21+E15</f>
        <v>9.4646147680000006</v>
      </c>
      <c r="O12" s="143">
        <f t="shared" si="7"/>
        <v>0.57701484000000003</v>
      </c>
      <c r="P12" s="158">
        <f t="shared" si="7"/>
        <v>2.5937315820000002</v>
      </c>
      <c r="Q12" s="158">
        <f t="shared" si="3"/>
        <v>10.041629608000001</v>
      </c>
      <c r="R12" s="428">
        <f t="shared" si="4"/>
        <v>15.402723312974064</v>
      </c>
      <c r="S12" s="177">
        <f t="shared" si="6"/>
        <v>2.6490340148080906</v>
      </c>
    </row>
    <row r="13" spans="1:19" ht="16.5" customHeight="1">
      <c r="A13" s="910" t="s">
        <v>53</v>
      </c>
      <c r="B13" s="896" t="s">
        <v>463</v>
      </c>
      <c r="C13" s="902" t="s">
        <v>153</v>
      </c>
      <c r="D13" s="903"/>
      <c r="E13" s="661">
        <v>304</v>
      </c>
      <c r="F13" s="690">
        <v>75</v>
      </c>
      <c r="G13" s="661">
        <v>44</v>
      </c>
      <c r="H13" s="504">
        <f t="shared" si="1"/>
        <v>3.0533333333333337</v>
      </c>
      <c r="I13" s="506">
        <f>E13/G13-1</f>
        <v>5.9090909090909092</v>
      </c>
      <c r="K13" s="908" t="s">
        <v>368</v>
      </c>
      <c r="L13" s="902" t="s">
        <v>153</v>
      </c>
      <c r="M13" s="903"/>
      <c r="N13" s="436">
        <f>E34</f>
        <v>18778</v>
      </c>
      <c r="O13" s="436">
        <f t="shared" ref="N13:P14" si="8">F34</f>
        <v>8455</v>
      </c>
      <c r="P13" s="437">
        <f t="shared" si="8"/>
        <v>3719</v>
      </c>
      <c r="Q13" s="691">
        <f t="shared" si="3"/>
        <v>27233</v>
      </c>
      <c r="R13" s="223">
        <f t="shared" si="4"/>
        <v>1.2209343583678298</v>
      </c>
      <c r="S13" s="223">
        <f>N13/P13-1</f>
        <v>4.0492067760150574</v>
      </c>
    </row>
    <row r="14" spans="1:19" ht="18" customHeight="1">
      <c r="A14" s="891"/>
      <c r="B14" s="896"/>
      <c r="C14" s="902" t="s">
        <v>51</v>
      </c>
      <c r="D14" s="903"/>
      <c r="E14" s="661">
        <v>94.293999999999997</v>
      </c>
      <c r="F14" s="690">
        <v>4.6349999999999998</v>
      </c>
      <c r="G14" s="661">
        <v>150.16200000000001</v>
      </c>
      <c r="H14" s="348">
        <f t="shared" si="1"/>
        <v>19.343905070118662</v>
      </c>
      <c r="I14" s="349">
        <f t="shared" si="2"/>
        <v>-0.37205151769422362</v>
      </c>
      <c r="K14" s="908"/>
      <c r="L14" s="902" t="s">
        <v>51</v>
      </c>
      <c r="M14" s="903"/>
      <c r="N14" s="436">
        <f t="shared" si="8"/>
        <v>442156.69900000002</v>
      </c>
      <c r="O14" s="436">
        <f t="shared" si="8"/>
        <v>187122.02499999999</v>
      </c>
      <c r="P14" s="437">
        <f t="shared" si="8"/>
        <v>96659.21</v>
      </c>
      <c r="Q14" s="691">
        <f>N14+O14</f>
        <v>629278.72400000005</v>
      </c>
      <c r="R14" s="223">
        <f t="shared" si="4"/>
        <v>1.362932418030427</v>
      </c>
      <c r="S14" s="223">
        <f t="shared" si="6"/>
        <v>3.5743876760424591</v>
      </c>
    </row>
    <row r="15" spans="1:19" ht="18" customHeight="1">
      <c r="A15" s="891"/>
      <c r="B15" s="896"/>
      <c r="C15" s="904" t="s">
        <v>55</v>
      </c>
      <c r="D15" s="905"/>
      <c r="E15" s="135">
        <v>9.4586147680000003</v>
      </c>
      <c r="F15" s="135">
        <v>0.57701484000000003</v>
      </c>
      <c r="G15" s="135">
        <v>1.8557999999999999</v>
      </c>
      <c r="H15" s="505">
        <f t="shared" si="1"/>
        <v>15.392324966893398</v>
      </c>
      <c r="I15" s="507">
        <f t="shared" si="2"/>
        <v>4.096785627761613</v>
      </c>
      <c r="K15" s="908"/>
      <c r="L15" s="904" t="s">
        <v>55</v>
      </c>
      <c r="M15" s="905"/>
      <c r="N15" s="135">
        <f t="shared" ref="N15" si="9">E36</f>
        <v>4129.0533544769996</v>
      </c>
      <c r="O15" s="135">
        <f>F36</f>
        <v>1734.060852432</v>
      </c>
      <c r="P15" s="158">
        <f>G36</f>
        <v>642.69838259599999</v>
      </c>
      <c r="Q15" s="158">
        <f t="shared" si="3"/>
        <v>5863.1142069090001</v>
      </c>
      <c r="R15" s="428">
        <f t="shared" si="4"/>
        <v>1.3811467450441839</v>
      </c>
      <c r="S15" s="177">
        <f>N15/P15-1</f>
        <v>5.4245584963180491</v>
      </c>
    </row>
    <row r="16" spans="1:19" ht="16.5" customHeight="1">
      <c r="A16" s="891"/>
      <c r="B16" s="896" t="s">
        <v>885</v>
      </c>
      <c r="C16" s="902" t="s">
        <v>153</v>
      </c>
      <c r="D16" s="903"/>
      <c r="E16" s="661">
        <v>9</v>
      </c>
      <c r="F16" s="690"/>
      <c r="G16" s="661">
        <v>2</v>
      </c>
      <c r="H16" s="504" t="s">
        <v>154</v>
      </c>
      <c r="I16" s="506" t="s">
        <v>154</v>
      </c>
      <c r="K16" s="896" t="s">
        <v>43</v>
      </c>
      <c r="L16" s="892" t="s">
        <v>153</v>
      </c>
      <c r="M16" s="893"/>
      <c r="N16" s="330">
        <f>SUM(N13,N10,N4,N7)</f>
        <v>1038729</v>
      </c>
      <c r="O16" s="330">
        <f>SUM(O13,O10,O4,O7)</f>
        <v>720693</v>
      </c>
      <c r="P16" s="331">
        <f>SUM(P13,P10,P4,P7)</f>
        <v>1426145</v>
      </c>
      <c r="Q16" s="331">
        <f t="shared" si="3"/>
        <v>1759422</v>
      </c>
      <c r="R16" s="645">
        <f>N16/O16-1</f>
        <v>0.44129192319059563</v>
      </c>
      <c r="S16" s="642">
        <f t="shared" ref="S16:S18" si="10">N16/P16-1</f>
        <v>-0.27165260194440255</v>
      </c>
    </row>
    <row r="17" spans="1:19" ht="16.5" customHeight="1">
      <c r="A17" s="891"/>
      <c r="B17" s="896"/>
      <c r="C17" s="902" t="s">
        <v>51</v>
      </c>
      <c r="D17" s="903"/>
      <c r="E17" s="661">
        <v>0.7</v>
      </c>
      <c r="F17" s="690"/>
      <c r="G17" s="661">
        <v>0.01</v>
      </c>
      <c r="H17" s="348" t="s">
        <v>154</v>
      </c>
      <c r="I17" s="349" t="s">
        <v>154</v>
      </c>
      <c r="K17" s="896"/>
      <c r="L17" s="894" t="s">
        <v>51</v>
      </c>
      <c r="M17" s="895"/>
      <c r="N17" s="333">
        <f>SUM(N5,N8,N11,N14)</f>
        <v>23869456.674000002</v>
      </c>
      <c r="O17" s="333">
        <f t="shared" ref="O17" si="11">SUM(O5,O8,O11,O14)</f>
        <v>9791601.4210000001</v>
      </c>
      <c r="P17" s="334">
        <f>SUM(P5,P8,P11,P14)</f>
        <v>32501880.779999997</v>
      </c>
      <c r="Q17" s="334">
        <f t="shared" si="3"/>
        <v>33661058.094999999</v>
      </c>
      <c r="R17" s="646">
        <f t="shared" ref="R17:R18" si="12">N17/O17-1</f>
        <v>1.4377479890886176</v>
      </c>
      <c r="S17" s="643">
        <f t="shared" si="10"/>
        <v>-0.26559767923682587</v>
      </c>
    </row>
    <row r="18" spans="1:19" ht="16.5" customHeight="1">
      <c r="A18" s="891"/>
      <c r="B18" s="896"/>
      <c r="C18" s="904" t="s">
        <v>55</v>
      </c>
      <c r="D18" s="905"/>
      <c r="E18" s="135">
        <v>6.0000000000000001E-3</v>
      </c>
      <c r="F18" s="135"/>
      <c r="G18" s="135">
        <v>2.1850000000000001E-2</v>
      </c>
      <c r="H18" s="505" t="s">
        <v>154</v>
      </c>
      <c r="I18" s="507" t="s">
        <v>154</v>
      </c>
      <c r="K18" s="896"/>
      <c r="L18" s="900" t="s">
        <v>55</v>
      </c>
      <c r="M18" s="901"/>
      <c r="N18" s="335">
        <f>SUM(N6,N9,N12,N15)</f>
        <v>66914.728909146012</v>
      </c>
      <c r="O18" s="335">
        <f t="shared" ref="O18:P18" si="13">SUM(O6,O9,O12,O15)</f>
        <v>20933.802879482002</v>
      </c>
      <c r="P18" s="336">
        <f t="shared" si="13"/>
        <v>83011.975545974012</v>
      </c>
      <c r="Q18" s="336">
        <f t="shared" si="3"/>
        <v>87848.53178862801</v>
      </c>
      <c r="R18" s="647">
        <f t="shared" si="12"/>
        <v>2.1964917838569895</v>
      </c>
      <c r="S18" s="644">
        <f t="shared" si="10"/>
        <v>-0.19391475182894502</v>
      </c>
    </row>
    <row r="19" spans="1:19" ht="16.5" customHeight="1">
      <c r="A19" s="891"/>
      <c r="B19" s="896" t="s">
        <v>64</v>
      </c>
      <c r="C19" s="906" t="s">
        <v>153</v>
      </c>
      <c r="D19" s="907"/>
      <c r="E19" s="168"/>
      <c r="F19" s="168"/>
      <c r="G19" s="168">
        <v>351</v>
      </c>
      <c r="H19" s="504" t="s">
        <v>154</v>
      </c>
      <c r="I19" s="506" t="s">
        <v>154</v>
      </c>
      <c r="K19" s="896" t="s">
        <v>460</v>
      </c>
      <c r="L19" s="892" t="s">
        <v>153</v>
      </c>
      <c r="M19" s="893"/>
      <c r="N19" s="330">
        <f>N16/22</f>
        <v>47214.954545454544</v>
      </c>
      <c r="O19" s="330">
        <f>O16/15</f>
        <v>48046.2</v>
      </c>
      <c r="P19" s="331">
        <f>P16/21</f>
        <v>67911.666666666672</v>
      </c>
      <c r="Q19" s="331">
        <f t="shared" si="3"/>
        <v>95261.154545454541</v>
      </c>
      <c r="R19" s="645">
        <f>N19/O19-1</f>
        <v>-1.7300961460957387E-2</v>
      </c>
      <c r="S19" s="639">
        <f>(N19/P19)-1</f>
        <v>-0.30475930185602074</v>
      </c>
    </row>
    <row r="20" spans="1:19" ht="16.5" customHeight="1">
      <c r="A20" s="891"/>
      <c r="B20" s="896"/>
      <c r="C20" s="903" t="s">
        <v>51</v>
      </c>
      <c r="D20" s="903"/>
      <c r="E20" s="661"/>
      <c r="F20" s="690"/>
      <c r="G20" s="661">
        <v>550178.12699999998</v>
      </c>
      <c r="H20" s="348" t="s">
        <v>154</v>
      </c>
      <c r="I20" s="349" t="s">
        <v>154</v>
      </c>
      <c r="K20" s="896"/>
      <c r="L20" s="894" t="s">
        <v>51</v>
      </c>
      <c r="M20" s="895"/>
      <c r="N20" s="333">
        <f>N17/22</f>
        <v>1084975.3033636364</v>
      </c>
      <c r="O20" s="333">
        <f>O17/15</f>
        <v>652773.4280666667</v>
      </c>
      <c r="P20" s="334">
        <f>P17/21</f>
        <v>1547708.6085714283</v>
      </c>
      <c r="Q20" s="334">
        <f t="shared" si="3"/>
        <v>1737748.7314303031</v>
      </c>
      <c r="R20" s="646">
        <f>N20/O20-1</f>
        <v>0.66210090165132995</v>
      </c>
      <c r="S20" s="639">
        <f>(N20/P20)-1</f>
        <v>-0.29897960290787928</v>
      </c>
    </row>
    <row r="21" spans="1:19" ht="16.5" customHeight="1">
      <c r="A21" s="891"/>
      <c r="B21" s="897"/>
      <c r="C21" s="902" t="s">
        <v>55</v>
      </c>
      <c r="D21" s="903"/>
      <c r="E21" s="135"/>
      <c r="F21" s="135"/>
      <c r="G21" s="135">
        <v>0.71608158200000005</v>
      </c>
      <c r="H21" s="505" t="s">
        <v>154</v>
      </c>
      <c r="I21" s="507" t="s">
        <v>154</v>
      </c>
      <c r="K21" s="897"/>
      <c r="L21" s="900" t="s">
        <v>55</v>
      </c>
      <c r="M21" s="901"/>
      <c r="N21" s="335">
        <f>N18/22</f>
        <v>3041.5785867793643</v>
      </c>
      <c r="O21" s="335">
        <f>O18/15</f>
        <v>1395.5868586321335</v>
      </c>
      <c r="P21" s="336">
        <f>P18/21</f>
        <v>3952.9512164749531</v>
      </c>
      <c r="Q21" s="336">
        <f>N21+O21</f>
        <v>4437.1654454114978</v>
      </c>
      <c r="R21" s="647">
        <f>N21/O21-1</f>
        <v>1.1794262162661293</v>
      </c>
      <c r="S21" s="640">
        <f>(N21/P21)-1</f>
        <v>-0.23055499038217475</v>
      </c>
    </row>
    <row r="22" spans="1:19" ht="16.5" customHeight="1">
      <c r="A22" s="891" t="s">
        <v>1</v>
      </c>
      <c r="B22" s="909" t="s">
        <v>65</v>
      </c>
      <c r="C22" s="906" t="s">
        <v>153</v>
      </c>
      <c r="D22" s="907"/>
      <c r="E22" s="168">
        <v>13121</v>
      </c>
      <c r="F22" s="168">
        <v>23313</v>
      </c>
      <c r="G22" s="168">
        <v>17131</v>
      </c>
      <c r="H22" s="504">
        <f t="shared" si="1"/>
        <v>-0.43718097198987693</v>
      </c>
      <c r="I22" s="506">
        <f t="shared" si="2"/>
        <v>-0.23407857101161633</v>
      </c>
    </row>
    <row r="23" spans="1:19" ht="16.5" customHeight="1">
      <c r="A23" s="891"/>
      <c r="B23" s="896"/>
      <c r="C23" s="902" t="s">
        <v>51</v>
      </c>
      <c r="D23" s="903"/>
      <c r="E23" s="661">
        <v>409389.228</v>
      </c>
      <c r="F23" s="690">
        <v>596352.44799999997</v>
      </c>
      <c r="G23" s="661">
        <v>466116.35100000002</v>
      </c>
      <c r="H23" s="348">
        <f t="shared" si="1"/>
        <v>-0.31351128116774329</v>
      </c>
      <c r="I23" s="349">
        <f t="shared" si="2"/>
        <v>-0.12170163710905735</v>
      </c>
    </row>
    <row r="24" spans="1:19" ht="16.5" customHeight="1">
      <c r="A24" s="891"/>
      <c r="B24" s="896"/>
      <c r="C24" s="904" t="s">
        <v>55</v>
      </c>
      <c r="D24" s="905"/>
      <c r="E24" s="135">
        <v>309.18445501899998</v>
      </c>
      <c r="F24" s="135">
        <v>187.091329925</v>
      </c>
      <c r="G24" s="135">
        <v>755.95397835899996</v>
      </c>
      <c r="H24" s="505">
        <f t="shared" si="1"/>
        <v>0.65258569246872056</v>
      </c>
      <c r="I24" s="507">
        <f t="shared" si="2"/>
        <v>-0.59100095525634055</v>
      </c>
      <c r="N24" s="62"/>
    </row>
    <row r="25" spans="1:19" ht="16.5" customHeight="1">
      <c r="A25" s="891"/>
      <c r="B25" s="896" t="s">
        <v>66</v>
      </c>
      <c r="C25" s="902" t="s">
        <v>153</v>
      </c>
      <c r="D25" s="903"/>
      <c r="E25" s="168">
        <v>447847</v>
      </c>
      <c r="F25" s="168">
        <v>313891</v>
      </c>
      <c r="G25" s="168">
        <v>613210</v>
      </c>
      <c r="H25" s="504">
        <f t="shared" si="1"/>
        <v>0.42675960763449727</v>
      </c>
      <c r="I25" s="506">
        <f t="shared" si="2"/>
        <v>-0.26966781363643777</v>
      </c>
    </row>
    <row r="26" spans="1:19" ht="16.5" customHeight="1">
      <c r="A26" s="891"/>
      <c r="B26" s="896"/>
      <c r="C26" s="902" t="s">
        <v>51</v>
      </c>
      <c r="D26" s="903"/>
      <c r="E26" s="661">
        <v>14510676.829</v>
      </c>
      <c r="F26" s="690">
        <v>6210350.9620000003</v>
      </c>
      <c r="G26" s="661">
        <v>21490766.752</v>
      </c>
      <c r="H26" s="348">
        <f t="shared" si="1"/>
        <v>1.3365308849351951</v>
      </c>
      <c r="I26" s="349">
        <f t="shared" si="2"/>
        <v>-0.32479482949813365</v>
      </c>
    </row>
    <row r="27" spans="1:19" ht="16.5" customHeight="1">
      <c r="A27" s="891"/>
      <c r="B27" s="897"/>
      <c r="C27" s="904" t="s">
        <v>55</v>
      </c>
      <c r="D27" s="905"/>
      <c r="E27" s="135">
        <v>31110.977895920001</v>
      </c>
      <c r="F27" s="135">
        <v>11039.380770692</v>
      </c>
      <c r="G27" s="135">
        <v>51202.784451020001</v>
      </c>
      <c r="H27" s="505">
        <f t="shared" si="1"/>
        <v>1.8181814308385178</v>
      </c>
      <c r="I27" s="507">
        <f t="shared" si="2"/>
        <v>-0.39239675674903174</v>
      </c>
    </row>
    <row r="28" spans="1:19" ht="16.5" customHeight="1">
      <c r="A28" s="891" t="s">
        <v>2</v>
      </c>
      <c r="B28" s="909" t="s">
        <v>65</v>
      </c>
      <c r="C28" s="902" t="s">
        <v>153</v>
      </c>
      <c r="D28" s="903"/>
      <c r="E28" s="168">
        <v>10683</v>
      </c>
      <c r="F28" s="168">
        <v>4807</v>
      </c>
      <c r="G28" s="168">
        <v>26048</v>
      </c>
      <c r="H28" s="504">
        <f t="shared" si="1"/>
        <v>1.2223840232993552</v>
      </c>
      <c r="I28" s="506">
        <f t="shared" si="2"/>
        <v>-0.58987254299754299</v>
      </c>
    </row>
    <row r="29" spans="1:19" ht="16.5" customHeight="1">
      <c r="A29" s="891"/>
      <c r="B29" s="896"/>
      <c r="C29" s="903" t="s">
        <v>51</v>
      </c>
      <c r="D29" s="903"/>
      <c r="E29" s="661">
        <v>312749.36300000001</v>
      </c>
      <c r="F29" s="690">
        <v>60501.902999999998</v>
      </c>
      <c r="G29" s="661">
        <v>413208.67200000002</v>
      </c>
      <c r="H29" s="348">
        <f t="shared" si="1"/>
        <v>4.1692483623201078</v>
      </c>
      <c r="I29" s="349">
        <f t="shared" si="2"/>
        <v>-0.24312004032674317</v>
      </c>
    </row>
    <row r="30" spans="1:19" ht="16.5" customHeight="1">
      <c r="A30" s="891"/>
      <c r="B30" s="896"/>
      <c r="C30" s="904" t="s">
        <v>55</v>
      </c>
      <c r="D30" s="905"/>
      <c r="E30" s="135">
        <v>94.028416809000007</v>
      </c>
      <c r="F30" s="135">
        <v>55.518174371999997</v>
      </c>
      <c r="G30" s="135">
        <v>346.05582589199997</v>
      </c>
      <c r="H30" s="505">
        <f t="shared" si="1"/>
        <v>0.69365109484619936</v>
      </c>
      <c r="I30" s="507">
        <f t="shared" si="2"/>
        <v>-0.7282854101166174</v>
      </c>
    </row>
    <row r="31" spans="1:19" ht="16.5" customHeight="1">
      <c r="A31" s="891"/>
      <c r="B31" s="896" t="s">
        <v>66</v>
      </c>
      <c r="C31" s="903" t="s">
        <v>153</v>
      </c>
      <c r="D31" s="903"/>
      <c r="E31" s="168">
        <v>544861</v>
      </c>
      <c r="F31" s="690">
        <v>368269</v>
      </c>
      <c r="G31" s="661">
        <v>763903</v>
      </c>
      <c r="H31" s="504">
        <f t="shared" si="1"/>
        <v>0.47951904721820182</v>
      </c>
      <c r="I31" s="506">
        <f t="shared" si="2"/>
        <v>-0.28674059402829943</v>
      </c>
    </row>
    <row r="32" spans="1:19" ht="16.5" customHeight="1">
      <c r="A32" s="891"/>
      <c r="B32" s="896"/>
      <c r="C32" s="903" t="s">
        <v>51</v>
      </c>
      <c r="D32" s="903"/>
      <c r="E32" s="661">
        <v>8178669.9589999998</v>
      </c>
      <c r="F32" s="690">
        <v>2734799.2</v>
      </c>
      <c r="G32" s="661">
        <v>9478083.8739999998</v>
      </c>
      <c r="H32" s="348">
        <f t="shared" si="1"/>
        <v>1.9905924935914854</v>
      </c>
      <c r="I32" s="349">
        <f t="shared" si="2"/>
        <v>-0.13709668876897296</v>
      </c>
    </row>
    <row r="33" spans="1:9" ht="16.5" customHeight="1">
      <c r="A33" s="891"/>
      <c r="B33" s="897"/>
      <c r="C33" s="904" t="s">
        <v>55</v>
      </c>
      <c r="D33" s="905"/>
      <c r="E33" s="135">
        <v>16226.647512031001</v>
      </c>
      <c r="F33" s="690">
        <v>5436.4657616430004</v>
      </c>
      <c r="G33" s="661">
        <v>23333.685647506001</v>
      </c>
      <c r="H33" s="505">
        <f t="shared" si="1"/>
        <v>1.9847787558082604</v>
      </c>
      <c r="I33" s="507">
        <f t="shared" si="2"/>
        <v>-0.30458274971380828</v>
      </c>
    </row>
    <row r="34" spans="1:9" ht="16.5" customHeight="1">
      <c r="A34" s="891" t="s">
        <v>54</v>
      </c>
      <c r="B34" s="909" t="s">
        <v>464</v>
      </c>
      <c r="C34" s="903" t="s">
        <v>153</v>
      </c>
      <c r="D34" s="903"/>
      <c r="E34" s="168">
        <v>18778</v>
      </c>
      <c r="F34" s="168">
        <v>8455</v>
      </c>
      <c r="G34" s="168">
        <v>3719</v>
      </c>
      <c r="H34" s="504">
        <f t="shared" si="1"/>
        <v>1.2209343583678298</v>
      </c>
      <c r="I34" s="506">
        <f t="shared" si="2"/>
        <v>4.0492067760150574</v>
      </c>
    </row>
    <row r="35" spans="1:9" ht="18" customHeight="1">
      <c r="A35" s="891"/>
      <c r="B35" s="896"/>
      <c r="C35" s="903" t="s">
        <v>51</v>
      </c>
      <c r="D35" s="903"/>
      <c r="E35" s="661">
        <v>442156.69900000002</v>
      </c>
      <c r="F35" s="690">
        <v>187122.02499999999</v>
      </c>
      <c r="G35" s="661">
        <v>96659.21</v>
      </c>
      <c r="H35" s="348">
        <f t="shared" si="1"/>
        <v>1.362932418030427</v>
      </c>
      <c r="I35" s="349">
        <f t="shared" si="2"/>
        <v>3.5743876760424591</v>
      </c>
    </row>
    <row r="36" spans="1:9" ht="17.25" customHeight="1">
      <c r="A36" s="891"/>
      <c r="B36" s="896"/>
      <c r="C36" s="903" t="s">
        <v>55</v>
      </c>
      <c r="D36" s="903"/>
      <c r="E36" s="135">
        <v>4129.0533544769996</v>
      </c>
      <c r="F36" s="135">
        <v>1734.060852432</v>
      </c>
      <c r="G36" s="135">
        <v>642.69838259599999</v>
      </c>
      <c r="H36" s="505">
        <f t="shared" si="1"/>
        <v>1.3811467450441839</v>
      </c>
      <c r="I36" s="507">
        <f t="shared" si="2"/>
        <v>5.4245584963180491</v>
      </c>
    </row>
    <row r="37" spans="1:9" ht="16.5" customHeight="1">
      <c r="A37" s="172"/>
      <c r="B37" s="909" t="s">
        <v>43</v>
      </c>
      <c r="C37" s="892" t="s">
        <v>153</v>
      </c>
      <c r="D37" s="893"/>
      <c r="E37" s="176">
        <v>1038729</v>
      </c>
      <c r="F37" s="176">
        <v>720693</v>
      </c>
      <c r="G37" s="176">
        <v>1426145</v>
      </c>
      <c r="H37" s="364">
        <f>E37/F37-1</f>
        <v>0.44129192319059563</v>
      </c>
      <c r="I37" s="642">
        <f t="shared" si="2"/>
        <v>-0.27165260194440255</v>
      </c>
    </row>
    <row r="38" spans="1:9" ht="19.5" customHeight="1">
      <c r="A38" s="172"/>
      <c r="B38" s="896"/>
      <c r="C38" s="895" t="s">
        <v>51</v>
      </c>
      <c r="D38" s="895"/>
      <c r="E38" s="161">
        <v>23869456.673999999</v>
      </c>
      <c r="F38" s="161">
        <v>9791601.4210000001</v>
      </c>
      <c r="G38" s="161">
        <v>32501880.780000001</v>
      </c>
      <c r="H38" s="337">
        <f t="shared" si="1"/>
        <v>1.4377479890886176</v>
      </c>
      <c r="I38" s="643">
        <f t="shared" si="2"/>
        <v>-0.26559767923682609</v>
      </c>
    </row>
    <row r="39" spans="1:9" ht="17.25" customHeight="1">
      <c r="A39" s="174"/>
      <c r="B39" s="897"/>
      <c r="C39" s="901" t="s">
        <v>55</v>
      </c>
      <c r="D39" s="901"/>
      <c r="E39" s="133">
        <v>66914.728909145997</v>
      </c>
      <c r="F39" s="133">
        <v>20933.802879481998</v>
      </c>
      <c r="G39" s="133">
        <v>83011.975545973997</v>
      </c>
      <c r="H39" s="338">
        <f t="shared" si="1"/>
        <v>2.1964917838569895</v>
      </c>
      <c r="I39" s="644">
        <f t="shared" si="2"/>
        <v>-0.19391475182894502</v>
      </c>
    </row>
    <row r="40" spans="1:9" ht="16.5" customHeight="1">
      <c r="B40" s="896" t="s">
        <v>460</v>
      </c>
      <c r="C40" s="892" t="s">
        <v>153</v>
      </c>
      <c r="D40" s="893"/>
      <c r="E40" s="330">
        <f>E37/22</f>
        <v>47214.954545454544</v>
      </c>
      <c r="F40" s="330">
        <f>F37/15</f>
        <v>48046.2</v>
      </c>
      <c r="G40" s="331">
        <f>G37/21</f>
        <v>67911.666666666672</v>
      </c>
      <c r="H40" s="364">
        <f>E40/F40-1</f>
        <v>-1.7300961460957387E-2</v>
      </c>
      <c r="I40" s="351">
        <f>(E40/G40)-1</f>
        <v>-0.30475930185602074</v>
      </c>
    </row>
    <row r="41" spans="1:9" ht="16.5" customHeight="1">
      <c r="B41" s="896"/>
      <c r="C41" s="894" t="s">
        <v>51</v>
      </c>
      <c r="D41" s="895"/>
      <c r="E41" s="333">
        <f>E38/22</f>
        <v>1084975.3033636364</v>
      </c>
      <c r="F41" s="333">
        <f>F38/15</f>
        <v>652773.4280666667</v>
      </c>
      <c r="G41" s="334">
        <f>G38/21</f>
        <v>1547708.6085714286</v>
      </c>
      <c r="H41" s="337">
        <f>E41/F41-1</f>
        <v>0.66210090165132995</v>
      </c>
      <c r="I41" s="351">
        <f>(E41/G41)-1</f>
        <v>-0.29897960290787939</v>
      </c>
    </row>
    <row r="42" spans="1:9" ht="17.25" customHeight="1">
      <c r="B42" s="897"/>
      <c r="C42" s="900" t="s">
        <v>55</v>
      </c>
      <c r="D42" s="901"/>
      <c r="E42" s="335">
        <f>E39/22</f>
        <v>3041.5785867793634</v>
      </c>
      <c r="F42" s="335">
        <f>F39/15</f>
        <v>1395.5868586321333</v>
      </c>
      <c r="G42" s="336">
        <f>G39/21</f>
        <v>3952.9512164749522</v>
      </c>
      <c r="H42" s="338">
        <f>E42/F42-1</f>
        <v>1.1794262162661289</v>
      </c>
      <c r="I42" s="352">
        <f>(E42/G42)-1</f>
        <v>-0.23055499038217475</v>
      </c>
    </row>
    <row r="43" spans="1:9" ht="17.25" customHeight="1"/>
    <row r="44" spans="1:9" ht="17.25" customHeight="1">
      <c r="C44" s="63"/>
    </row>
    <row r="45" spans="1:9" ht="17.25" customHeight="1"/>
    <row r="46" spans="1:9">
      <c r="C46" s="63"/>
    </row>
  </sheetData>
  <mergeCells count="88">
    <mergeCell ref="K4:K6"/>
    <mergeCell ref="L4:M4"/>
    <mergeCell ref="L5:M5"/>
    <mergeCell ref="L6:M6"/>
    <mergeCell ref="K7:K9"/>
    <mergeCell ref="L7:M7"/>
    <mergeCell ref="L8:M8"/>
    <mergeCell ref="L9:M9"/>
    <mergeCell ref="B19:B21"/>
    <mergeCell ref="C21:D21"/>
    <mergeCell ref="C19:D19"/>
    <mergeCell ref="C20:D20"/>
    <mergeCell ref="B10:B12"/>
    <mergeCell ref="C10:D10"/>
    <mergeCell ref="C11:D11"/>
    <mergeCell ref="C12:D12"/>
    <mergeCell ref="E2:G2"/>
    <mergeCell ref="H2:I2"/>
    <mergeCell ref="C3:D3"/>
    <mergeCell ref="C4:D4"/>
    <mergeCell ref="A4:A12"/>
    <mergeCell ref="C2:D2"/>
    <mergeCell ref="C5:D5"/>
    <mergeCell ref="C6:D6"/>
    <mergeCell ref="B7:B9"/>
    <mergeCell ref="C7:D7"/>
    <mergeCell ref="C8:D8"/>
    <mergeCell ref="C9:D9"/>
    <mergeCell ref="B4:B6"/>
    <mergeCell ref="B40:B42"/>
    <mergeCell ref="C40:D40"/>
    <mergeCell ref="C41:D41"/>
    <mergeCell ref="C42:D42"/>
    <mergeCell ref="B25:B27"/>
    <mergeCell ref="C28:D28"/>
    <mergeCell ref="C29:D29"/>
    <mergeCell ref="A13:A21"/>
    <mergeCell ref="B37:B39"/>
    <mergeCell ref="C37:D37"/>
    <mergeCell ref="C38:D38"/>
    <mergeCell ref="C39:D39"/>
    <mergeCell ref="B34:B36"/>
    <mergeCell ref="C34:D34"/>
    <mergeCell ref="C35:D35"/>
    <mergeCell ref="C36:D36"/>
    <mergeCell ref="B16:B18"/>
    <mergeCell ref="C16:D16"/>
    <mergeCell ref="C17:D17"/>
    <mergeCell ref="B13:B15"/>
    <mergeCell ref="C13:D13"/>
    <mergeCell ref="C14:D14"/>
    <mergeCell ref="C15:D15"/>
    <mergeCell ref="B22:B24"/>
    <mergeCell ref="B31:B33"/>
    <mergeCell ref="C31:D31"/>
    <mergeCell ref="C32:D32"/>
    <mergeCell ref="C33:D33"/>
    <mergeCell ref="B28:B30"/>
    <mergeCell ref="C24:D24"/>
    <mergeCell ref="C25:D25"/>
    <mergeCell ref="C26:D26"/>
    <mergeCell ref="C27:D27"/>
    <mergeCell ref="C30:D30"/>
    <mergeCell ref="L12:M12"/>
    <mergeCell ref="L21:M21"/>
    <mergeCell ref="L13:M13"/>
    <mergeCell ref="C22:D22"/>
    <mergeCell ref="C23:D23"/>
    <mergeCell ref="C18:D18"/>
    <mergeCell ref="L14:M14"/>
    <mergeCell ref="L15:M15"/>
    <mergeCell ref="K13:K15"/>
    <mergeCell ref="A22:A27"/>
    <mergeCell ref="A28:A33"/>
    <mergeCell ref="A34:A36"/>
    <mergeCell ref="R2:S2"/>
    <mergeCell ref="L19:M19"/>
    <mergeCell ref="L20:M20"/>
    <mergeCell ref="K19:K21"/>
    <mergeCell ref="K16:K18"/>
    <mergeCell ref="L2:M2"/>
    <mergeCell ref="L3:M3"/>
    <mergeCell ref="L16:M16"/>
    <mergeCell ref="L17:M17"/>
    <mergeCell ref="L18:M18"/>
    <mergeCell ref="K10:K12"/>
    <mergeCell ref="L10:M10"/>
    <mergeCell ref="L11:M11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theme="4" tint="0.59999389629810485"/>
  </sheetPr>
  <dimension ref="A1:L64"/>
  <sheetViews>
    <sheetView showGridLines="0" rightToLeft="1" topLeftCell="A46" zoomScaleNormal="100" workbookViewId="0">
      <selection activeCell="H52" sqref="H52"/>
    </sheetView>
  </sheetViews>
  <sheetFormatPr defaultRowHeight="17.25"/>
  <cols>
    <col min="1" max="1" width="5.125" customWidth="1"/>
    <col min="2" max="2" width="32.25" style="28" customWidth="1"/>
    <col min="3" max="3" width="12.875" style="27" customWidth="1"/>
    <col min="4" max="4" width="12" style="27" customWidth="1"/>
    <col min="5" max="5" width="11.125" style="27" customWidth="1"/>
    <col min="6" max="6" width="13.875" style="27" customWidth="1"/>
    <col min="7" max="7" width="17.375" customWidth="1"/>
    <col min="8" max="8" width="17.125" style="544" customWidth="1"/>
    <col min="9" max="9" width="16.25" bestFit="1" customWidth="1"/>
    <col min="10" max="10" width="31.375" customWidth="1"/>
    <col min="11" max="11" width="18.375" customWidth="1"/>
    <col min="12" max="12" width="14.125" customWidth="1"/>
    <col min="14" max="14" width="12.125" bestFit="1" customWidth="1"/>
    <col min="15" max="15" width="20.125" bestFit="1" customWidth="1"/>
  </cols>
  <sheetData>
    <row r="1" spans="1:12" ht="18.75">
      <c r="A1" s="199" t="s">
        <v>72</v>
      </c>
      <c r="B1" s="199"/>
      <c r="C1" s="925" t="s">
        <v>47</v>
      </c>
      <c r="D1" s="925"/>
      <c r="E1" s="925"/>
      <c r="F1" s="925" t="s">
        <v>68</v>
      </c>
      <c r="G1" s="925"/>
      <c r="H1" s="665"/>
    </row>
    <row r="2" spans="1:12" ht="24" customHeight="1">
      <c r="A2" s="414"/>
      <c r="B2" s="415" t="s">
        <v>4</v>
      </c>
      <c r="C2" s="415" t="s">
        <v>1066</v>
      </c>
      <c r="D2" s="415" t="s">
        <v>1024</v>
      </c>
      <c r="E2" s="415" t="s">
        <v>1067</v>
      </c>
      <c r="F2" s="416" t="s">
        <v>48</v>
      </c>
      <c r="G2" s="417" t="s">
        <v>761</v>
      </c>
      <c r="H2" s="417" t="s">
        <v>1097</v>
      </c>
      <c r="J2" s="557" t="s">
        <v>4</v>
      </c>
      <c r="K2" s="558" t="str">
        <f>C51</f>
        <v>اردیبهشت‌ماه 1397</v>
      </c>
      <c r="L2" s="559" t="str">
        <f>D51</f>
        <v>فروردین‌ماه 1397</v>
      </c>
    </row>
    <row r="3" spans="1:12" ht="19.5" customHeight="1">
      <c r="A3" s="418">
        <v>1</v>
      </c>
      <c r="B3" s="409" t="s">
        <v>29</v>
      </c>
      <c r="C3" s="138">
        <v>16147.977696546001</v>
      </c>
      <c r="D3" s="136">
        <v>3086.7560943210001</v>
      </c>
      <c r="E3" s="138">
        <v>3409.4797689669999</v>
      </c>
      <c r="F3" s="137">
        <f>Table3[[#This Row],[اردیبهشت‌ماه 1397]]/Table3[[#This Row],[فروردین‌ماه 1397]]-1</f>
        <v>4.2313746869261806</v>
      </c>
      <c r="G3" s="419">
        <f>Table3[[#This Row],[اردیبهشت‌ماه 1397]]/Table3[[#This Row],[اردیبهشت‌ماه 1396]]-1</f>
        <v>3.7361998870104731</v>
      </c>
      <c r="H3" s="138">
        <f>Table3[[#This Row],[فروردین‌ماه 1397]]+Table3[[#This Row],[اردیبهشت‌ماه 1397]]</f>
        <v>19234.733790867002</v>
      </c>
      <c r="J3" s="668" t="str">
        <f>B52</f>
        <v>فلزات اساسي</v>
      </c>
      <c r="K3" s="168">
        <f>C52</f>
        <v>16147.977696546001</v>
      </c>
      <c r="L3" s="662">
        <f>D52</f>
        <v>3086.7560943210001</v>
      </c>
    </row>
    <row r="4" spans="1:12">
      <c r="A4" s="418">
        <v>2</v>
      </c>
      <c r="B4" s="409" t="s">
        <v>39</v>
      </c>
      <c r="C4" s="138">
        <v>8193.4693306000008</v>
      </c>
      <c r="D4" s="136">
        <v>255.555721154</v>
      </c>
      <c r="E4" s="138">
        <v>2133.920833188</v>
      </c>
      <c r="F4" s="137">
        <f>Table3[[#This Row],[اردیبهشت‌ماه 1397]]/Table3[[#This Row],[فروردین‌ماه 1397]]-1</f>
        <v>31.061380952855082</v>
      </c>
      <c r="G4" s="419">
        <f>Table3[[#This Row],[اردیبهشت‌ماه 1397]]/Table3[[#This Row],[اردیبهشت‌ماه 1396]]-1</f>
        <v>2.8396313505029407</v>
      </c>
      <c r="H4" s="138">
        <f>Table3[[#This Row],[فروردین‌ماه 1397]]+Table3[[#This Row],[اردیبهشت‌ماه 1397]]</f>
        <v>8449.0250517540007</v>
      </c>
      <c r="J4" s="668" t="str">
        <f t="shared" ref="J4:J12" si="0">B53</f>
        <v>مخابرات</v>
      </c>
      <c r="K4" s="661">
        <f t="shared" ref="K4:K10" si="1">C53</f>
        <v>8193.4693306000008</v>
      </c>
      <c r="L4" s="662">
        <f t="shared" ref="L4:L12" si="2">D53</f>
        <v>255.555721154</v>
      </c>
    </row>
    <row r="5" spans="1:12" ht="17.25" customHeight="1">
      <c r="A5" s="418">
        <v>3</v>
      </c>
      <c r="B5" s="468" t="s">
        <v>35</v>
      </c>
      <c r="C5" s="138">
        <v>6788.1842843439999</v>
      </c>
      <c r="D5" s="136">
        <v>1490.7006042600001</v>
      </c>
      <c r="E5" s="138">
        <v>5275.841379294</v>
      </c>
      <c r="F5" s="137">
        <f>Table3[[#This Row],[اردیبهشت‌ماه 1397]]/Table3[[#This Row],[فروردین‌ماه 1397]]-1</f>
        <v>3.5536872158938504</v>
      </c>
      <c r="G5" s="419">
        <f>Table3[[#This Row],[اردیبهشت‌ماه 1397]]/Table3[[#This Row],[اردیبهشت‌ماه 1396]]-1</f>
        <v>0.28665435450456589</v>
      </c>
      <c r="H5" s="138">
        <f>Table3[[#This Row],[فروردین‌ماه 1397]]+Table3[[#This Row],[اردیبهشت‌ماه 1397]]</f>
        <v>8278.8848886039996</v>
      </c>
      <c r="J5" s="668" t="str">
        <f t="shared" si="0"/>
        <v>محصولات شيميايي</v>
      </c>
      <c r="K5" s="661">
        <f t="shared" si="1"/>
        <v>6788.1842843439999</v>
      </c>
      <c r="L5" s="662">
        <f t="shared" si="2"/>
        <v>1490.7006042600001</v>
      </c>
    </row>
    <row r="6" spans="1:12">
      <c r="A6" s="418">
        <v>4</v>
      </c>
      <c r="B6" s="409" t="s">
        <v>16</v>
      </c>
      <c r="C6" s="138">
        <v>5169.971532435</v>
      </c>
      <c r="D6" s="136">
        <v>3005.5457550370002</v>
      </c>
      <c r="E6" s="138">
        <v>8987.4036520089994</v>
      </c>
      <c r="F6" s="137">
        <f>Table3[[#This Row],[اردیبهشت‌ماه 1397]]/Table3[[#This Row],[فروردین‌ماه 1397]]-1</f>
        <v>0.72014401170590547</v>
      </c>
      <c r="G6" s="419">
        <f>Table3[[#This Row],[اردیبهشت‌ماه 1397]]/Table3[[#This Row],[اردیبهشت‌ماه 1396]]-1</f>
        <v>-0.42475360709103904</v>
      </c>
      <c r="H6" s="138">
        <f>Table3[[#This Row],[فروردین‌ماه 1397]]+Table3[[#This Row],[اردیبهشت‌ماه 1397]]</f>
        <v>8175.5172874720001</v>
      </c>
      <c r="J6" s="668" t="str">
        <f t="shared" si="0"/>
        <v>خودرو و ساخت قطعات</v>
      </c>
      <c r="K6" s="661">
        <f>C55</f>
        <v>5169.971532435</v>
      </c>
      <c r="L6" s="662">
        <f t="shared" si="2"/>
        <v>3005.5457550370002</v>
      </c>
    </row>
    <row r="7" spans="1:12">
      <c r="A7" s="418">
        <v>5</v>
      </c>
      <c r="B7" s="409" t="s">
        <v>28</v>
      </c>
      <c r="C7" s="138">
        <v>4608.9717241420003</v>
      </c>
      <c r="D7" s="136">
        <v>1247.202159165</v>
      </c>
      <c r="E7" s="138">
        <v>21790.820815808998</v>
      </c>
      <c r="F7" s="137">
        <f>Table3[[#This Row],[اردیبهشت‌ماه 1397]]/Table3[[#This Row],[فروردین‌ماه 1397]]-1</f>
        <v>2.6954488013616813</v>
      </c>
      <c r="G7" s="419">
        <f>Table3[[#This Row],[اردیبهشت‌ماه 1397]]/Table3[[#This Row],[اردیبهشت‌ماه 1396]]-1</f>
        <v>-0.78849021966174659</v>
      </c>
      <c r="H7" s="138">
        <f>Table3[[#This Row],[فروردین‌ماه 1397]]+Table3[[#This Row],[اردیبهشت‌ماه 1397]]</f>
        <v>5856.1738833070003</v>
      </c>
      <c r="J7" s="668" t="str">
        <f t="shared" si="0"/>
        <v>فراورده هاي نفتي، كك و سوخت هسته اي</v>
      </c>
      <c r="K7" s="661">
        <f t="shared" si="1"/>
        <v>4608.9717241420003</v>
      </c>
      <c r="L7" s="662">
        <f t="shared" si="2"/>
        <v>1247.202159165</v>
      </c>
    </row>
    <row r="8" spans="1:12">
      <c r="A8" s="418">
        <v>6</v>
      </c>
      <c r="B8" s="468" t="s">
        <v>57</v>
      </c>
      <c r="C8" s="138">
        <v>4129.0533544769996</v>
      </c>
      <c r="D8" s="136">
        <v>1734.060852432</v>
      </c>
      <c r="E8" s="510">
        <v>642.69838259599999</v>
      </c>
      <c r="F8" s="137">
        <f>Table3[[#This Row],[اردیبهشت‌ماه 1397]]/Table3[[#This Row],[فروردین‌ماه 1397]]-1</f>
        <v>1.3811467450441839</v>
      </c>
      <c r="G8" s="419">
        <f>Table3[[#This Row],[اردیبهشت‌ماه 1397]]/Table3[[#This Row],[اردیبهشت‌ماه 1396]]-1</f>
        <v>5.4245584963180491</v>
      </c>
      <c r="H8" s="138">
        <f>Table3[[#This Row],[فروردین‌ماه 1397]]+Table3[[#This Row],[اردیبهشت‌ماه 1397]]</f>
        <v>5863.1142069090001</v>
      </c>
      <c r="J8" s="668" t="str">
        <f t="shared" si="0"/>
        <v>صندوق سرمايه گذاري قابل معامله</v>
      </c>
      <c r="K8" s="661">
        <f t="shared" si="1"/>
        <v>4129.0533544769996</v>
      </c>
      <c r="L8" s="662">
        <f t="shared" si="2"/>
        <v>1734.060852432</v>
      </c>
    </row>
    <row r="9" spans="1:12">
      <c r="A9" s="418">
        <v>7</v>
      </c>
      <c r="B9" s="409" t="s">
        <v>9</v>
      </c>
      <c r="C9" s="138">
        <v>3429.1383138900001</v>
      </c>
      <c r="D9" s="136">
        <v>1695.883082569</v>
      </c>
      <c r="E9" s="138">
        <v>8512.5320059850001</v>
      </c>
      <c r="F9" s="137">
        <f>Table3[[#This Row],[اردیبهشت‌ماه 1397]]/Table3[[#This Row],[فروردین‌ماه 1397]]-1</f>
        <v>1.0220369842332451</v>
      </c>
      <c r="G9" s="419">
        <f>Table3[[#This Row],[اردیبهشت‌ماه 1397]]/Table3[[#This Row],[اردیبهشت‌ماه 1396]]-1</f>
        <v>-0.59716588302058216</v>
      </c>
      <c r="H9" s="138">
        <f>Table3[[#This Row],[فروردین‌ماه 1397]]+Table3[[#This Row],[اردیبهشت‌ماه 1397]]</f>
        <v>5125.0213964590002</v>
      </c>
      <c r="J9" s="668" t="str">
        <f t="shared" si="0"/>
        <v>استخراج کانه هاي فلزي</v>
      </c>
      <c r="K9" s="661">
        <f t="shared" si="1"/>
        <v>3429.1383138900001</v>
      </c>
      <c r="L9" s="662">
        <f t="shared" si="2"/>
        <v>1695.883082569</v>
      </c>
    </row>
    <row r="10" spans="1:12">
      <c r="A10" s="418">
        <v>8</v>
      </c>
      <c r="B10" s="409" t="s">
        <v>59</v>
      </c>
      <c r="C10" s="138">
        <v>3075.3757603210001</v>
      </c>
      <c r="D10" s="136">
        <v>590.88619189600001</v>
      </c>
      <c r="E10" s="138">
        <v>4387.5478045259997</v>
      </c>
      <c r="F10" s="137">
        <f>Table3[[#This Row],[اردیبهشت‌ماه 1397]]/Table3[[#This Row],[فروردین‌ماه 1397]]-1</f>
        <v>4.2046837487485025</v>
      </c>
      <c r="G10" s="419">
        <f>Table3[[#This Row],[اردیبهشت‌ماه 1397]]/Table3[[#This Row],[اردیبهشت‌ماه 1396]]-1</f>
        <v>-0.29906729286263756</v>
      </c>
      <c r="H10" s="138">
        <f>Table3[[#This Row],[فروردین‌ماه 1397]]+Table3[[#This Row],[اردیبهشت‌ماه 1397]]</f>
        <v>3666.2619522170003</v>
      </c>
      <c r="J10" s="668" t="str">
        <f t="shared" si="0"/>
        <v>استخراج نفت گاز و خدمات جنبي جز اکتشاف</v>
      </c>
      <c r="K10" s="661">
        <f t="shared" si="1"/>
        <v>2021.26202724</v>
      </c>
      <c r="L10" s="662">
        <f t="shared" si="2"/>
        <v>828.360999687</v>
      </c>
    </row>
    <row r="11" spans="1:12">
      <c r="A11" s="418">
        <v>9</v>
      </c>
      <c r="B11" s="468" t="s">
        <v>12</v>
      </c>
      <c r="C11" s="138">
        <v>2833.4088346680001</v>
      </c>
      <c r="D11" s="136">
        <v>2638.3417184959999</v>
      </c>
      <c r="E11" s="138">
        <v>2104.1450508459998</v>
      </c>
      <c r="F11" s="137">
        <f>Table3[[#This Row],[اردیبهشت‌ماه 1397]]/Table3[[#This Row],[فروردین‌ماه 1397]]-1</f>
        <v>7.3935500774781726E-2</v>
      </c>
      <c r="G11" s="419">
        <f>Table3[[#This Row],[اردیبهشت‌ماه 1397]]/Table3[[#This Row],[اردیبهشت‌ماه 1396]]-1</f>
        <v>0.34658436856755204</v>
      </c>
      <c r="H11" s="138">
        <f>Table3[[#This Row],[فروردین‌ماه 1397]]+Table3[[#This Row],[اردیبهشت‌ماه 1397]]</f>
        <v>5471.7505531639999</v>
      </c>
      <c r="J11" s="668" t="str">
        <f t="shared" si="0"/>
        <v>رايانه و فعاليت‌هاي وابسته به آن</v>
      </c>
      <c r="K11" s="661">
        <f>C60</f>
        <v>1249.9802702310001</v>
      </c>
      <c r="L11" s="662">
        <f t="shared" si="2"/>
        <v>351.26938058799999</v>
      </c>
    </row>
    <row r="12" spans="1:12">
      <c r="A12" s="418">
        <v>10</v>
      </c>
      <c r="B12" s="613" t="s">
        <v>8</v>
      </c>
      <c r="C12" s="138">
        <v>2021.26202724</v>
      </c>
      <c r="D12" s="136">
        <v>828.360999687</v>
      </c>
      <c r="E12" s="138">
        <v>1098.893783708</v>
      </c>
      <c r="F12" s="137">
        <f>Table3[[#This Row],[اردیبهشت‌ماه 1397]]/Table3[[#This Row],[فروردین‌ماه 1397]]-1</f>
        <v>1.4400738663502302</v>
      </c>
      <c r="G12" s="419">
        <f>Table3[[#This Row],[اردیبهشت‌ماه 1397]]/Table3[[#This Row],[اردیبهشت‌ماه 1396]]-1</f>
        <v>0.83936068909194339</v>
      </c>
      <c r="H12" s="138">
        <f>Table3[[#This Row],[فروردین‌ماه 1397]]+Table3[[#This Row],[اردیبهشت‌ماه 1397]]</f>
        <v>2849.623026927</v>
      </c>
      <c r="J12" s="668" t="str">
        <f t="shared" si="0"/>
        <v>شرکتهاي چند رشته اي صنعتي</v>
      </c>
      <c r="K12" s="661">
        <f>C61</f>
        <v>1041.8848135640001</v>
      </c>
      <c r="L12" s="662">
        <f t="shared" si="2"/>
        <v>385.86122286599999</v>
      </c>
    </row>
    <row r="13" spans="1:12">
      <c r="A13" s="418">
        <v>11</v>
      </c>
      <c r="B13" s="409" t="s">
        <v>18</v>
      </c>
      <c r="C13" s="138">
        <v>1249.9802702310001</v>
      </c>
      <c r="D13" s="136">
        <v>351.26938058799999</v>
      </c>
      <c r="E13" s="138">
        <v>2295.1295056079998</v>
      </c>
      <c r="F13" s="137">
        <f>Table3[[#This Row],[اردیبهشت‌ماه 1397]]/Table3[[#This Row],[فروردین‌ماه 1397]]-1</f>
        <v>2.5584663489274866</v>
      </c>
      <c r="G13" s="419">
        <f>Table3[[#This Row],[اردیبهشت‌ماه 1397]]/Table3[[#This Row],[اردیبهشت‌ماه 1396]]-1</f>
        <v>-0.4553770202610552</v>
      </c>
      <c r="H13" s="138">
        <f>Table3[[#This Row],[فروردین‌ماه 1397]]+Table3[[#This Row],[اردیبهشت‌ماه 1397]]</f>
        <v>1601.2496508190002</v>
      </c>
      <c r="J13" s="253" t="s">
        <v>155</v>
      </c>
      <c r="K13" s="135">
        <f>SUM(C3:C45)-C62-C8</f>
        <v>10005.800107183997</v>
      </c>
      <c r="L13" s="158">
        <f>SUM(D3:D45)-D62-D8</f>
        <v>5061.3649957819944</v>
      </c>
    </row>
    <row r="14" spans="1:12" ht="15">
      <c r="A14" s="418">
        <v>12</v>
      </c>
      <c r="B14" s="409" t="s">
        <v>26</v>
      </c>
      <c r="C14" s="138">
        <v>1041.8848135640001</v>
      </c>
      <c r="D14" s="136">
        <v>385.86122286599999</v>
      </c>
      <c r="E14" s="510">
        <v>697.64242794400002</v>
      </c>
      <c r="F14" s="137">
        <f>Table3[[#This Row],[اردیبهشت‌ماه 1397]]/Table3[[#This Row],[فروردین‌ماه 1397]]-1</f>
        <v>1.7001542311646607</v>
      </c>
      <c r="G14" s="419">
        <f>Table3[[#This Row],[اردیبهشت‌ماه 1397]]/Table3[[#This Row],[اردیبهشت‌ماه 1396]]-1</f>
        <v>0.49343671174717096</v>
      </c>
      <c r="H14" s="138">
        <f>Table3[[#This Row],[فروردین‌ماه 1397]]+Table3[[#This Row],[اردیبهشت‌ماه 1397]]</f>
        <v>1427.74603643</v>
      </c>
    </row>
    <row r="15" spans="1:12" ht="15">
      <c r="A15" s="418">
        <v>13</v>
      </c>
      <c r="B15" s="409" t="s">
        <v>27</v>
      </c>
      <c r="C15" s="138">
        <v>917.22754492900003</v>
      </c>
      <c r="D15" s="136">
        <v>361.93345906799999</v>
      </c>
      <c r="E15" s="138">
        <v>3585.9317989719998</v>
      </c>
      <c r="F15" s="137">
        <f>Table3[[#This Row],[اردیبهشت‌ماه 1397]]/Table3[[#This Row],[فروردین‌ماه 1397]]-1</f>
        <v>1.5342435797201923</v>
      </c>
      <c r="G15" s="419">
        <f>Table3[[#This Row],[اردیبهشت‌ماه 1397]]/Table3[[#This Row],[اردیبهشت‌ماه 1396]]-1</f>
        <v>-0.74421500565293885</v>
      </c>
      <c r="H15" s="138">
        <f>Table3[[#This Row],[فروردین‌ماه 1397]]+Table3[[#This Row],[اردیبهشت‌ماه 1397]]</f>
        <v>1279.1610039970001</v>
      </c>
    </row>
    <row r="16" spans="1:12" ht="15">
      <c r="A16" s="418">
        <v>14</v>
      </c>
      <c r="B16" s="409" t="s">
        <v>13</v>
      </c>
      <c r="C16" s="138">
        <v>884.91703034299996</v>
      </c>
      <c r="D16" s="136">
        <v>37.271020903999997</v>
      </c>
      <c r="E16" s="138">
        <v>118.896591005</v>
      </c>
      <c r="F16" s="137">
        <f>Table3[[#This Row],[اردیبهشت‌ماه 1397]]/Table3[[#This Row],[فروردین‌ماه 1397]]-1</f>
        <v>22.742763382368981</v>
      </c>
      <c r="G16" s="419">
        <f>Table3[[#This Row],[اردیبهشت‌ماه 1397]]/Table3[[#This Row],[اردیبهشت‌ماه 1396]]-1</f>
        <v>6.4427451860733855</v>
      </c>
      <c r="H16" s="138">
        <f>Table3[[#This Row],[فروردین‌ماه 1397]]+Table3[[#This Row],[اردیبهشت‌ماه 1397]]</f>
        <v>922.18805124699998</v>
      </c>
    </row>
    <row r="17" spans="1:8" ht="15">
      <c r="A17" s="418">
        <v>15</v>
      </c>
      <c r="B17" s="409" t="s">
        <v>24</v>
      </c>
      <c r="C17" s="138">
        <v>816.27446741100005</v>
      </c>
      <c r="D17" s="136">
        <v>265.26473968599998</v>
      </c>
      <c r="E17" s="138">
        <v>2173.4267636549998</v>
      </c>
      <c r="F17" s="137">
        <f>Table3[[#This Row],[اردیبهشت‌ماه 1397]]/Table3[[#This Row],[فروردین‌ماه 1397]]-1</f>
        <v>2.0772068250655669</v>
      </c>
      <c r="G17" s="419">
        <f>Table3[[#This Row],[اردیبهشت‌ماه 1397]]/Table3[[#This Row],[اردیبهشت‌ماه 1396]]-1</f>
        <v>-0.62442973415939229</v>
      </c>
      <c r="H17" s="138">
        <f>Table3[[#This Row],[فروردین‌ماه 1397]]+Table3[[#This Row],[اردیبهشت‌ماه 1397]]</f>
        <v>1081.5392070970001</v>
      </c>
    </row>
    <row r="18" spans="1:8" ht="15">
      <c r="A18" s="418">
        <v>16</v>
      </c>
      <c r="B18" s="409" t="s">
        <v>30</v>
      </c>
      <c r="C18" s="138">
        <v>597.20715501500001</v>
      </c>
      <c r="D18" s="136">
        <v>265.52667906599999</v>
      </c>
      <c r="E18" s="138">
        <v>919.740825546</v>
      </c>
      <c r="F18" s="137">
        <f>Table3[[#This Row],[اردیبهشت‌ماه 1397]]/Table3[[#This Row],[فروردین‌ماه 1397]]-1</f>
        <v>1.2491418079557901</v>
      </c>
      <c r="G18" s="419">
        <f>Table3[[#This Row],[اردیبهشت‌ماه 1397]]/Table3[[#This Row],[اردیبهشت‌ماه 1396]]-1</f>
        <v>-0.35067886688571137</v>
      </c>
      <c r="H18" s="138">
        <f>Table3[[#This Row],[فروردین‌ماه 1397]]+Table3[[#This Row],[اردیبهشت‌ماه 1397]]</f>
        <v>862.73383408099994</v>
      </c>
    </row>
    <row r="19" spans="1:8" ht="15">
      <c r="A19" s="418">
        <v>17</v>
      </c>
      <c r="B19" s="409" t="s">
        <v>33</v>
      </c>
      <c r="C19" s="138">
        <v>563.34962225200002</v>
      </c>
      <c r="D19" s="136">
        <v>211.81734291800001</v>
      </c>
      <c r="E19" s="138">
        <v>662.87827181299997</v>
      </c>
      <c r="F19" s="137">
        <f>Table3[[#This Row],[اردیبهشت‌ماه 1397]]/Table3[[#This Row],[فروردین‌ماه 1397]]-1</f>
        <v>1.6596010245964008</v>
      </c>
      <c r="G19" s="419">
        <f>Table3[[#This Row],[اردیبهشت‌ماه 1397]]/Table3[[#This Row],[اردیبهشت‌ماه 1396]]-1</f>
        <v>-0.15014619394415341</v>
      </c>
      <c r="H19" s="138">
        <f>Table3[[#This Row],[فروردین‌ماه 1397]]+Table3[[#This Row],[اردیبهشت‌ماه 1397]]</f>
        <v>775.16696517000003</v>
      </c>
    </row>
    <row r="20" spans="1:8" ht="15">
      <c r="A20" s="418">
        <v>18</v>
      </c>
      <c r="B20" s="409" t="s">
        <v>34</v>
      </c>
      <c r="C20" s="138">
        <v>542.81270890999997</v>
      </c>
      <c r="D20" s="136">
        <v>378.55981820199997</v>
      </c>
      <c r="E20" s="138">
        <v>1960.0149925420001</v>
      </c>
      <c r="F20" s="137">
        <f>Table3[[#This Row],[اردیبهشت‌ماه 1397]]/Table3[[#This Row],[فروردین‌ماه 1397]]-1</f>
        <v>0.43388886725519948</v>
      </c>
      <c r="G20" s="419">
        <f>Table3[[#This Row],[اردیبهشت‌ماه 1397]]/Table3[[#This Row],[اردیبهشت‌ماه 1396]]-1</f>
        <v>-0.72305685876105952</v>
      </c>
      <c r="H20" s="138">
        <f>Table3[[#This Row],[فروردین‌ماه 1397]]+Table3[[#This Row],[اردیبهشت‌ماه 1397]]</f>
        <v>921.37252711199994</v>
      </c>
    </row>
    <row r="21" spans="1:8" ht="15">
      <c r="A21" s="418">
        <v>19</v>
      </c>
      <c r="B21" s="409" t="s">
        <v>10</v>
      </c>
      <c r="C21" s="138">
        <v>522.94935989199996</v>
      </c>
      <c r="D21" s="136">
        <v>146.28711344300001</v>
      </c>
      <c r="E21" s="138">
        <v>1192.6630559759999</v>
      </c>
      <c r="F21" s="137">
        <f>Table3[[#This Row],[اردیبهشت‌ماه 1397]]/Table3[[#This Row],[فروردین‌ماه 1397]]-1</f>
        <v>2.5748149483841196</v>
      </c>
      <c r="G21" s="419">
        <f>Table3[[#This Row],[اردیبهشت‌ماه 1397]]/Table3[[#This Row],[اردیبهشت‌ماه 1396]]-1</f>
        <v>-0.56152799630063888</v>
      </c>
      <c r="H21" s="138">
        <f>Table3[[#This Row],[فروردین‌ماه 1397]]+Table3[[#This Row],[اردیبهشت‌ماه 1397]]</f>
        <v>669.23647333500003</v>
      </c>
    </row>
    <row r="22" spans="1:8" ht="15">
      <c r="A22" s="418">
        <v>20</v>
      </c>
      <c r="B22" s="409" t="s">
        <v>88</v>
      </c>
      <c r="C22" s="138">
        <v>386.14387399700001</v>
      </c>
      <c r="D22" s="136">
        <v>413.98589223599998</v>
      </c>
      <c r="E22" s="138">
        <v>29.551288394</v>
      </c>
      <c r="F22" s="137">
        <f>Table3[[#This Row],[اردیبهشت‌ماه 1397]]/Table3[[#This Row],[فروردین‌ماه 1397]]-1</f>
        <v>-6.7253543565509055E-2</v>
      </c>
      <c r="G22" s="419">
        <f>Table3[[#This Row],[اردیبهشت‌ماه 1397]]/Table3[[#This Row],[اردیبهشت‌ماه 1396]]-1</f>
        <v>12.066904862104133</v>
      </c>
      <c r="H22" s="138">
        <f>Table3[[#This Row],[فروردین‌ماه 1397]]+Table3[[#This Row],[اردیبهشت‌ماه 1397]]</f>
        <v>800.12976623300005</v>
      </c>
    </row>
    <row r="23" spans="1:8" ht="15">
      <c r="A23" s="418">
        <v>21</v>
      </c>
      <c r="B23" s="409" t="s">
        <v>22</v>
      </c>
      <c r="C23" s="138">
        <v>378.84947747699999</v>
      </c>
      <c r="D23" s="136">
        <v>183.59244459999999</v>
      </c>
      <c r="E23" s="138">
        <v>904.53691615499997</v>
      </c>
      <c r="F23" s="137">
        <f>Table3[[#This Row],[اردیبهشت‌ماه 1397]]/Table3[[#This Row],[فروردین‌ماه 1397]]-1</f>
        <v>1.0635352304525063</v>
      </c>
      <c r="G23" s="419">
        <f>Table3[[#This Row],[اردیبهشت‌ماه 1397]]/Table3[[#This Row],[اردیبهشت‌ماه 1396]]-1</f>
        <v>-0.5811674783961156</v>
      </c>
      <c r="H23" s="138">
        <f>Table3[[#This Row],[فروردین‌ماه 1397]]+Table3[[#This Row],[اردیبهشت‌ماه 1397]]</f>
        <v>562.44192207699996</v>
      </c>
    </row>
    <row r="24" spans="1:8" ht="15">
      <c r="A24" s="418">
        <v>22</v>
      </c>
      <c r="B24" s="409" t="s">
        <v>41</v>
      </c>
      <c r="C24" s="138">
        <v>367.91042728299999</v>
      </c>
      <c r="D24" s="136">
        <v>245.47559063400001</v>
      </c>
      <c r="E24" s="138">
        <v>1685.3635020500001</v>
      </c>
      <c r="F24" s="137">
        <f>Table3[[#This Row],[اردیبهشت‌ماه 1397]]/Table3[[#This Row],[فروردین‌ماه 1397]]-1</f>
        <v>0.49876582976247219</v>
      </c>
      <c r="G24" s="419">
        <f>Table3[[#This Row],[اردیبهشت‌ماه 1397]]/Table3[[#This Row],[اردیبهشت‌ماه 1396]]-1</f>
        <v>-0.78170262567363635</v>
      </c>
      <c r="H24" s="138">
        <f>Table3[[#This Row],[فروردین‌ماه 1397]]+Table3[[#This Row],[اردیبهشت‌ماه 1397]]</f>
        <v>613.386017917</v>
      </c>
    </row>
    <row r="25" spans="1:8" ht="15">
      <c r="A25" s="418">
        <v>23</v>
      </c>
      <c r="B25" s="409" t="s">
        <v>36</v>
      </c>
      <c r="C25" s="138">
        <v>361.339072526</v>
      </c>
      <c r="D25" s="136">
        <v>139.30016469099999</v>
      </c>
      <c r="E25" s="138">
        <v>735.44804968699998</v>
      </c>
      <c r="F25" s="137">
        <f>Table3[[#This Row],[اردیبهشت‌ماه 1397]]/Table3[[#This Row],[فروردین‌ماه 1397]]-1</f>
        <v>1.5939601243654931</v>
      </c>
      <c r="G25" s="419">
        <f>Table3[[#This Row],[اردیبهشت‌ماه 1397]]/Table3[[#This Row],[اردیبهشت‌ماه 1396]]-1</f>
        <v>-0.50868171765526793</v>
      </c>
      <c r="H25" s="138">
        <f>Table3[[#This Row],[فروردین‌ماه 1397]]+Table3[[#This Row],[اردیبهشت‌ماه 1397]]</f>
        <v>500.63923721699996</v>
      </c>
    </row>
    <row r="26" spans="1:8" ht="15">
      <c r="A26" s="418">
        <v>24</v>
      </c>
      <c r="B26" s="409" t="s">
        <v>23</v>
      </c>
      <c r="C26" s="138">
        <v>288.56505634600001</v>
      </c>
      <c r="D26" s="136">
        <v>133.354011595</v>
      </c>
      <c r="E26" s="138">
        <v>1062.5021978479999</v>
      </c>
      <c r="F26" s="137">
        <f>Table3[[#This Row],[اردیبهشت‌ماه 1397]]/Table3[[#This Row],[فروردین‌ماه 1397]]-1</f>
        <v>1.1639023295555626</v>
      </c>
      <c r="G26" s="419">
        <f>Table3[[#This Row],[اردیبهشت‌ماه 1397]]/Table3[[#This Row],[اردیبهشت‌ماه 1396]]-1</f>
        <v>-0.72840992053431808</v>
      </c>
      <c r="H26" s="138">
        <f>Table3[[#This Row],[فروردین‌ماه 1397]]+Table3[[#This Row],[اردیبهشت‌ماه 1397]]</f>
        <v>421.91906794099998</v>
      </c>
    </row>
    <row r="27" spans="1:8" ht="15">
      <c r="A27" s="418">
        <v>25</v>
      </c>
      <c r="B27" s="409" t="s">
        <v>25</v>
      </c>
      <c r="C27" s="138">
        <v>284.034175312</v>
      </c>
      <c r="D27" s="136">
        <v>75.094144420000006</v>
      </c>
      <c r="E27" s="138">
        <v>868.87175778400001</v>
      </c>
      <c r="F27" s="137">
        <f>Table3[[#This Row],[اردیبهشت‌ماه 1397]]/Table3[[#This Row],[فروردین‌ماه 1397]]-1</f>
        <v>2.7823744781404351</v>
      </c>
      <c r="G27" s="419">
        <f>Table3[[#This Row],[اردیبهشت‌ماه 1397]]/Table3[[#This Row],[اردیبهشت‌ماه 1396]]-1</f>
        <v>-0.67310000265584602</v>
      </c>
      <c r="H27" s="138">
        <f>Table3[[#This Row],[فروردین‌ماه 1397]]+Table3[[#This Row],[اردیبهشت‌ماه 1397]]</f>
        <v>359.12831973200002</v>
      </c>
    </row>
    <row r="28" spans="1:8" ht="15">
      <c r="A28" s="418">
        <v>26</v>
      </c>
      <c r="B28" s="409" t="s">
        <v>21</v>
      </c>
      <c r="C28" s="138">
        <v>262.78353379200001</v>
      </c>
      <c r="D28" s="136">
        <v>91.169256978000007</v>
      </c>
      <c r="E28" s="138">
        <v>1098.537864268</v>
      </c>
      <c r="F28" s="137">
        <f>Table3[[#This Row],[اردیبهشت‌ماه 1397]]/Table3[[#This Row],[فروردین‌ماه 1397]]-1</f>
        <v>1.8823700280392996</v>
      </c>
      <c r="G28" s="419">
        <f>Table3[[#This Row],[اردیبهشت‌ماه 1397]]/Table3[[#This Row],[اردیبهشت‌ماه 1396]]-1</f>
        <v>-0.76078791424535619</v>
      </c>
      <c r="H28" s="138">
        <f>Table3[[#This Row],[فروردین‌ماه 1397]]+Table3[[#This Row],[اردیبهشت‌ماه 1397]]</f>
        <v>353.95279077000004</v>
      </c>
    </row>
    <row r="29" spans="1:8" ht="15">
      <c r="A29" s="418">
        <v>27</v>
      </c>
      <c r="B29" s="409" t="s">
        <v>14</v>
      </c>
      <c r="C29" s="138">
        <v>201.714140095</v>
      </c>
      <c r="D29" s="136">
        <v>108.693335899</v>
      </c>
      <c r="E29" s="138">
        <v>475.56087025400001</v>
      </c>
      <c r="F29" s="137">
        <f>Table3[[#This Row],[اردیبهشت‌ماه 1397]]/Table3[[#This Row],[فروردین‌ماه 1397]]-1</f>
        <v>0.85580963567478285</v>
      </c>
      <c r="G29" s="419">
        <f>Table3[[#This Row],[اردیبهشت‌ماه 1397]]/Table3[[#This Row],[اردیبهشت‌ماه 1396]]-1</f>
        <v>-0.57583949245600619</v>
      </c>
      <c r="H29" s="138">
        <f>Table3[[#This Row],[فروردین‌ماه 1397]]+Table3[[#This Row],[اردیبهشت‌ماه 1397]]</f>
        <v>310.40747599400004</v>
      </c>
    </row>
    <row r="30" spans="1:8" ht="15">
      <c r="A30" s="418">
        <v>28</v>
      </c>
      <c r="B30" s="409" t="s">
        <v>7</v>
      </c>
      <c r="C30" s="138">
        <v>182.72977367199999</v>
      </c>
      <c r="D30" s="136">
        <v>52.937140499000002</v>
      </c>
      <c r="E30" s="138">
        <v>465.05699764799999</v>
      </c>
      <c r="F30" s="137">
        <f>Table3[[#This Row],[اردیبهشت‌ماه 1397]]/Table3[[#This Row],[فروردین‌ماه 1397]]-1</f>
        <v>2.4518255415675845</v>
      </c>
      <c r="G30" s="419">
        <f>Table3[[#This Row],[اردیبهشت‌ماه 1397]]/Table3[[#This Row],[اردیبهشت‌ماه 1396]]-1</f>
        <v>-0.60708090707989415</v>
      </c>
      <c r="H30" s="138">
        <f>Table3[[#This Row],[فروردین‌ماه 1397]]+Table3[[#This Row],[اردیبهشت‌ماه 1397]]</f>
        <v>235.666914171</v>
      </c>
    </row>
    <row r="31" spans="1:8" ht="15">
      <c r="A31" s="418">
        <v>29</v>
      </c>
      <c r="B31" s="409" t="s">
        <v>31</v>
      </c>
      <c r="C31" s="138">
        <v>179.67591409799999</v>
      </c>
      <c r="D31" s="136">
        <v>179.962698222</v>
      </c>
      <c r="E31" s="138">
        <v>343.07161939000002</v>
      </c>
      <c r="F31" s="137">
        <f>Table3[[#This Row],[اردیبهشت‌ماه 1397]]/Table3[[#This Row],[فروردین‌ماه 1397]]-1</f>
        <v>-1.5935753733045122E-3</v>
      </c>
      <c r="G31" s="419">
        <f>Table3[[#This Row],[اردیبهشت‌ماه 1397]]/Table3[[#This Row],[اردیبهشت‌ماه 1396]]-1</f>
        <v>-0.47627287148533726</v>
      </c>
      <c r="H31" s="138">
        <f>Table3[[#This Row],[فروردین‌ماه 1397]]+Table3[[#This Row],[اردیبهشت‌ماه 1397]]</f>
        <v>359.63861231999999</v>
      </c>
    </row>
    <row r="32" spans="1:8" ht="15">
      <c r="A32" s="418">
        <v>30</v>
      </c>
      <c r="B32" s="409" t="s">
        <v>32</v>
      </c>
      <c r="C32" s="138">
        <v>149.65362145700001</v>
      </c>
      <c r="D32" s="136">
        <v>80.263618643000001</v>
      </c>
      <c r="E32" s="138">
        <v>771.90286113699995</v>
      </c>
      <c r="F32" s="137">
        <f>Table3[[#This Row],[اردیبهشت‌ماه 1397]]/Table3[[#This Row],[فروردین‌ماه 1397]]-1</f>
        <v>0.86452621981368516</v>
      </c>
      <c r="G32" s="419">
        <f>Table3[[#This Row],[اردیبهشت‌ماه 1397]]/Table3[[#This Row],[اردیبهشت‌ماه 1396]]-1</f>
        <v>-0.80612376376405348</v>
      </c>
      <c r="H32" s="138">
        <f>Table3[[#This Row],[فروردین‌ماه 1397]]+Table3[[#This Row],[اردیبهشت‌ماه 1397]]</f>
        <v>229.91724010000001</v>
      </c>
    </row>
    <row r="33" spans="1:12" ht="15">
      <c r="A33" s="418">
        <v>31</v>
      </c>
      <c r="B33" s="409" t="s">
        <v>37</v>
      </c>
      <c r="C33" s="138">
        <v>112.166892539</v>
      </c>
      <c r="D33" s="136">
        <v>56.832390975999999</v>
      </c>
      <c r="E33" s="138">
        <v>479.22220017799998</v>
      </c>
      <c r="F33" s="137">
        <f>Table3[[#This Row],[اردیبهشت‌ماه 1397]]/Table3[[#This Row],[فروردین‌ماه 1397]]-1</f>
        <v>0.97364373753635403</v>
      </c>
      <c r="G33" s="419">
        <f>Table3[[#This Row],[اردیبهشت‌ماه 1397]]/Table3[[#This Row],[اردیبهشت‌ماه 1396]]-1</f>
        <v>-0.76593969875073131</v>
      </c>
      <c r="H33" s="138">
        <f>Table3[[#This Row],[فروردین‌ماه 1397]]+Table3[[#This Row],[اردیبهشت‌ماه 1397]]</f>
        <v>168.999283515</v>
      </c>
    </row>
    <row r="34" spans="1:12" ht="15">
      <c r="A34" s="418">
        <v>32</v>
      </c>
      <c r="B34" s="409" t="s">
        <v>6</v>
      </c>
      <c r="C34" s="138">
        <v>85.618044397999995</v>
      </c>
      <c r="D34" s="136">
        <v>25.683035839999999</v>
      </c>
      <c r="E34" s="138">
        <v>162.98225356899999</v>
      </c>
      <c r="F34" s="137">
        <f>Table3[[#This Row],[اردیبهشت‌ماه 1397]]/Table3[[#This Row],[فروردین‌ماه 1397]]-1</f>
        <v>2.3336419001002335</v>
      </c>
      <c r="G34" s="419">
        <f>Table3[[#This Row],[اردیبهشت‌ماه 1397]]/Table3[[#This Row],[اردیبهشت‌ماه 1396]]-1</f>
        <v>-0.47467873021063101</v>
      </c>
      <c r="H34" s="138">
        <f>Table3[[#This Row],[فروردین‌ماه 1397]]+Table3[[#This Row],[اردیبهشت‌ماه 1397]]</f>
        <v>111.301080238</v>
      </c>
    </row>
    <row r="35" spans="1:12" ht="15">
      <c r="A35" s="418">
        <v>33</v>
      </c>
      <c r="B35" s="409" t="s">
        <v>5</v>
      </c>
      <c r="C35" s="138">
        <v>56.874280575</v>
      </c>
      <c r="D35" s="136">
        <v>25.538495325</v>
      </c>
      <c r="E35" s="138"/>
      <c r="F35" s="137">
        <f>Table3[[#This Row],[اردیبهشت‌ماه 1397]]/Table3[[#This Row],[فروردین‌ماه 1397]]-1</f>
        <v>1.2270020160242154</v>
      </c>
      <c r="G35" s="419" t="s">
        <v>154</v>
      </c>
      <c r="H35" s="138">
        <f>Table3[[#This Row],[فروردین‌ماه 1397]]+Table3[[#This Row],[اردیبهشت‌ماه 1397]]</f>
        <v>82.4127759</v>
      </c>
    </row>
    <row r="36" spans="1:12" ht="15">
      <c r="A36" s="418">
        <v>34</v>
      </c>
      <c r="B36" s="468" t="s">
        <v>15</v>
      </c>
      <c r="C36" s="138">
        <v>39.569378463</v>
      </c>
      <c r="D36" s="136">
        <v>35.637153155999997</v>
      </c>
      <c r="E36" s="138">
        <v>959.58891431200004</v>
      </c>
      <c r="F36" s="137">
        <f>Table3[[#This Row],[اردیبهشت‌ماه 1397]]/Table3[[#This Row],[فروردین‌ماه 1397]]-1</f>
        <v>0.11034061250029903</v>
      </c>
      <c r="G36" s="419">
        <f>Table3[[#This Row],[اردیبهشت‌ماه 1397]]/Table3[[#This Row],[اردیبهشت‌ماه 1396]]-1</f>
        <v>-0.95876423969385871</v>
      </c>
      <c r="H36" s="138">
        <f>Table3[[#This Row],[فروردین‌ماه 1397]]+Table3[[#This Row],[اردیبهشت‌ماه 1397]]</f>
        <v>75.206531619000003</v>
      </c>
    </row>
    <row r="37" spans="1:12" ht="15">
      <c r="A37" s="418">
        <v>35</v>
      </c>
      <c r="B37" s="409" t="s">
        <v>11</v>
      </c>
      <c r="C37" s="138">
        <v>21.891037762</v>
      </c>
      <c r="D37" s="136">
        <v>12.368578023</v>
      </c>
      <c r="E37" s="138">
        <v>94.904921545999997</v>
      </c>
      <c r="F37" s="137">
        <f>Table3[[#This Row],[اردیبهشت‌ماه 1397]]/Table3[[#This Row],[فروردین‌ماه 1397]]-1</f>
        <v>0.76989122931451792</v>
      </c>
      <c r="G37" s="419">
        <f>Table3[[#This Row],[اردیبهشت‌ماه 1397]]/Table3[[#This Row],[اردیبهشت‌ماه 1396]]-1</f>
        <v>-0.76933717023948534</v>
      </c>
      <c r="H37" s="138">
        <f>Table3[[#This Row],[فروردین‌ماه 1397]]+Table3[[#This Row],[اردیبهشت‌ماه 1397]]</f>
        <v>34.259615785000001</v>
      </c>
      <c r="K37" s="62"/>
    </row>
    <row r="38" spans="1:12" ht="15">
      <c r="A38" s="418">
        <v>36</v>
      </c>
      <c r="B38" s="538" t="s">
        <v>38</v>
      </c>
      <c r="C38" s="138">
        <v>9.1363172779999999</v>
      </c>
      <c r="D38" s="136">
        <v>3.2407001969999998</v>
      </c>
      <c r="E38" s="138">
        <v>42.302909739999997</v>
      </c>
      <c r="F38" s="137">
        <f>Table3[[#This Row],[اردیبهشت‌ماه 1397]]/Table3[[#This Row],[فروردین‌ماه 1397]]-1</f>
        <v>1.8192417448728291</v>
      </c>
      <c r="G38" s="419">
        <f>Table3[[#This Row],[اردیبهشت‌ماه 1397]]/Table3[[#This Row],[اردیبهشت‌ماه 1396]]-1</f>
        <v>-0.78402626830747169</v>
      </c>
      <c r="H38" s="138">
        <f>Table3[[#This Row],[فروردین‌ماه 1397]]+Table3[[#This Row],[اردیبهشت‌ماه 1397]]</f>
        <v>12.377017474999999</v>
      </c>
      <c r="K38" s="62"/>
    </row>
    <row r="39" spans="1:12" ht="15">
      <c r="A39" s="418">
        <v>37</v>
      </c>
      <c r="B39" s="538" t="s">
        <v>20</v>
      </c>
      <c r="C39" s="138">
        <v>6.4294250919999998</v>
      </c>
      <c r="D39" s="136">
        <v>9.8168348470000009</v>
      </c>
      <c r="E39" s="138"/>
      <c r="F39" s="137">
        <f>Table3[[#This Row],[اردیبهشت‌ماه 1397]]/Table3[[#This Row],[فروردین‌ماه 1397]]-1</f>
        <v>-0.34506129600776414</v>
      </c>
      <c r="G39" s="419" t="s">
        <v>154</v>
      </c>
      <c r="H39" s="138">
        <f>Table3[[#This Row],[فروردین‌ماه 1397]]+Table3[[#This Row],[اردیبهشت‌ماه 1397]]</f>
        <v>16.246259939000002</v>
      </c>
      <c r="L39" s="62"/>
    </row>
    <row r="40" spans="1:12" ht="15">
      <c r="A40" s="418">
        <v>38</v>
      </c>
      <c r="B40" s="538" t="s">
        <v>19</v>
      </c>
      <c r="C40" s="138">
        <v>4.6548906170000004</v>
      </c>
      <c r="D40" s="136">
        <v>3.1337532440000002</v>
      </c>
      <c r="E40" s="138">
        <v>24.025966816</v>
      </c>
      <c r="F40" s="137">
        <f>Table3[[#This Row],[اردیبهشت‌ماه 1397]]/Table3[[#This Row],[فروردین‌ماه 1397]]-1</f>
        <v>0.48540432336605499</v>
      </c>
      <c r="G40" s="419">
        <f>Table3[[#This Row],[اردیبهشت‌ماه 1397]]/Table3[[#This Row],[اردیبهشت‌ماه 1396]]-1</f>
        <v>-0.80625584590834887</v>
      </c>
      <c r="H40" s="138">
        <f>Table3[[#This Row],[فروردین‌ماه 1397]]+Table3[[#This Row],[اردیبهشت‌ماه 1397]]</f>
        <v>7.7886438610000006</v>
      </c>
    </row>
    <row r="41" spans="1:12" ht="15">
      <c r="A41" s="418">
        <v>39</v>
      </c>
      <c r="B41" s="538" t="s">
        <v>40</v>
      </c>
      <c r="C41" s="138">
        <v>1.5217301569999999</v>
      </c>
      <c r="D41" s="136">
        <v>5.9878420000000002E-2</v>
      </c>
      <c r="E41" s="138">
        <v>1.1852804749999999</v>
      </c>
      <c r="F41" s="137">
        <f>Table3[[#This Row],[اردیبهشت‌ماه 1397]]/Table3[[#This Row],[فروردین‌ماه 1397]]-1</f>
        <v>24.413665841550259</v>
      </c>
      <c r="G41" s="419">
        <f>Table3[[#This Row],[اردیبهشت‌ماه 1397]]/Table3[[#This Row],[اردیبهشت‌ماه 1396]]-1</f>
        <v>0.28385659689534659</v>
      </c>
      <c r="H41" s="138">
        <f>Table3[[#This Row],[فروردین‌ماه 1397]]+Table3[[#This Row],[اردیبهشت‌ماه 1397]]</f>
        <v>1.5816085769999999</v>
      </c>
    </row>
    <row r="42" spans="1:12" ht="15">
      <c r="A42" s="418">
        <v>40</v>
      </c>
      <c r="B42" s="538" t="s">
        <v>42</v>
      </c>
      <c r="C42" s="138">
        <v>5.2014999999999999E-2</v>
      </c>
      <c r="D42" s="136">
        <v>0.53213425599999997</v>
      </c>
      <c r="E42" s="138">
        <v>844.28990371099997</v>
      </c>
      <c r="F42" s="137">
        <f>Table3[[#This Row],[اردیبهشت‌ماه 1397]]/Table3[[#This Row],[فروردین‌ماه 1397]]-1</f>
        <v>-0.90225211135439476</v>
      </c>
      <c r="G42" s="419">
        <f>Table3[[#This Row],[اردیبهشت‌ماه 1397]]/Table3[[#This Row],[اردیبهشت‌ماه 1396]]-1</f>
        <v>-0.99993839201467249</v>
      </c>
      <c r="H42" s="138">
        <f>Table3[[#This Row],[فروردین‌ماه 1397]]+Table3[[#This Row],[اردیبهشت‌ماه 1397]]</f>
        <v>0.58414925600000001</v>
      </c>
    </row>
    <row r="43" spans="1:12" ht="15">
      <c r="A43" s="418">
        <v>41</v>
      </c>
      <c r="B43" s="538" t="s">
        <v>58</v>
      </c>
      <c r="C43" s="138">
        <v>1.7899984000000001E-2</v>
      </c>
      <c r="D43" s="136"/>
      <c r="E43" s="138"/>
      <c r="F43" s="137" t="s">
        <v>154</v>
      </c>
      <c r="G43" s="419" t="s">
        <v>154</v>
      </c>
      <c r="H43" s="138">
        <f>Table3[[#This Row],[فروردین‌ماه 1397]]+Table3[[#This Row],[اردیبهشت‌ماه 1397]]</f>
        <v>1.7899984000000001E-2</v>
      </c>
    </row>
    <row r="44" spans="1:12" ht="15">
      <c r="A44" s="418">
        <v>42</v>
      </c>
      <c r="B44" s="538" t="s">
        <v>17</v>
      </c>
      <c r="C44" s="138"/>
      <c r="D44" s="136">
        <v>22.866511834000001</v>
      </c>
      <c r="E44" s="138">
        <v>0.46824845100000001</v>
      </c>
      <c r="F44" s="137">
        <f>Table3[[#This Row],[اردیبهشت‌ماه 1397]]/Table3[[#This Row],[فروردین‌ماه 1397]]-1</f>
        <v>-1</v>
      </c>
      <c r="G44" s="419">
        <f>Table3[[#This Row],[اردیبهشت‌ماه 1397]]/Table3[[#This Row],[اردیبهشت‌ماه 1396]]-1</f>
        <v>-1</v>
      </c>
      <c r="H44" s="138">
        <f>Table3[[#This Row],[فروردین‌ماه 1397]]+Table3[[#This Row],[اردیبهشت‌ماه 1397]]</f>
        <v>22.866511834000001</v>
      </c>
    </row>
    <row r="45" spans="1:12" ht="15">
      <c r="A45" s="418">
        <v>43</v>
      </c>
      <c r="B45" s="538" t="s">
        <v>58</v>
      </c>
      <c r="C45" s="138"/>
      <c r="D45" s="136"/>
      <c r="E45" s="138">
        <v>12.993312572000001</v>
      </c>
      <c r="F45" s="137" t="s">
        <v>154</v>
      </c>
      <c r="G45" s="419">
        <f>Table3[[#This Row],[اردیبهشت‌ماه 1397]]/Table3[[#This Row],[اردیبهشت‌ماه 1396]]-1</f>
        <v>-1</v>
      </c>
      <c r="H45" s="138">
        <f>Table3[[#This Row],[فروردین‌ماه 1397]]+Table3[[#This Row],[اردیبهشت‌ماه 1397]]</f>
        <v>0</v>
      </c>
    </row>
    <row r="46" spans="1:12" ht="15">
      <c r="A46" s="418"/>
      <c r="B46" s="468"/>
      <c r="C46" s="136"/>
      <c r="D46" s="136"/>
      <c r="E46" s="136"/>
      <c r="F46" s="137"/>
      <c r="G46" s="419"/>
      <c r="H46" s="138">
        <f>Table3[[#This Row],[فروردین‌ماه 1397]]+Table3[[#This Row],[اردیبهشت‌ماه 1397]]</f>
        <v>0</v>
      </c>
    </row>
    <row r="47" spans="1:12" ht="15">
      <c r="A47" s="418"/>
      <c r="B47" s="468"/>
      <c r="C47" s="136"/>
      <c r="D47" s="136"/>
      <c r="E47" s="136"/>
      <c r="F47" s="137"/>
      <c r="G47" s="419"/>
      <c r="H47" s="138">
        <f>Table3[[#This Row],[فروردین‌ماه 1397]]+Table3[[#This Row],[اردیبهشت‌ماه 1397]]</f>
        <v>0</v>
      </c>
    </row>
    <row r="48" spans="1:12" ht="15">
      <c r="A48" s="420">
        <v>44</v>
      </c>
      <c r="B48" s="469"/>
      <c r="C48" s="421"/>
      <c r="D48" s="421"/>
      <c r="E48" s="421"/>
      <c r="F48" s="137"/>
      <c r="G48" s="419"/>
      <c r="H48" s="138">
        <f>Table3[[#This Row],[فروردین‌ماه 1397]]+Table3[[#This Row],[اردیبهشت‌ماه 1397]]</f>
        <v>0</v>
      </c>
    </row>
    <row r="49" spans="1:11" ht="15">
      <c r="B49"/>
      <c r="C49"/>
      <c r="D49"/>
      <c r="E49"/>
      <c r="F49"/>
    </row>
    <row r="50" spans="1:11" ht="18.75" customHeight="1">
      <c r="A50" s="354" t="s">
        <v>72</v>
      </c>
      <c r="B50" s="354" t="s">
        <v>465</v>
      </c>
      <c r="C50" s="889" t="s">
        <v>47</v>
      </c>
      <c r="D50" s="889"/>
      <c r="E50" s="889"/>
      <c r="F50" s="887" t="s">
        <v>68</v>
      </c>
      <c r="G50" s="888"/>
      <c r="H50" s="664" t="s">
        <v>1096</v>
      </c>
      <c r="I50" s="355" t="s">
        <v>701</v>
      </c>
    </row>
    <row r="51" spans="1:11" ht="37.5">
      <c r="A51" s="358"/>
      <c r="B51" s="313"/>
      <c r="C51" s="267" t="s">
        <v>1066</v>
      </c>
      <c r="D51" s="267" t="s">
        <v>1024</v>
      </c>
      <c r="E51" s="299" t="s">
        <v>1067</v>
      </c>
      <c r="F51" s="429" t="s">
        <v>48</v>
      </c>
      <c r="G51" s="430" t="s">
        <v>761</v>
      </c>
      <c r="H51" s="299" t="s">
        <v>1098</v>
      </c>
      <c r="I51" s="297" t="s">
        <v>1066</v>
      </c>
      <c r="J51" s="537"/>
    </row>
    <row r="52" spans="1:11">
      <c r="A52" s="263" t="s">
        <v>927</v>
      </c>
      <c r="B52" s="357" t="s">
        <v>29</v>
      </c>
      <c r="C52" s="359">
        <v>16147.977696546001</v>
      </c>
      <c r="D52" s="359">
        <v>3086.7560943210001</v>
      </c>
      <c r="E52" s="359">
        <v>3409.4797689669999</v>
      </c>
      <c r="F52" s="141">
        <v>4.2313746869261806</v>
      </c>
      <c r="G52" s="356">
        <v>3.7361998870104731</v>
      </c>
      <c r="H52" s="678">
        <f>SUM(C52:D52)</f>
        <v>19234.733790867002</v>
      </c>
      <c r="I52" s="269">
        <v>2.9025253681911407E-2</v>
      </c>
      <c r="J52" s="63"/>
    </row>
    <row r="53" spans="1:11">
      <c r="A53" s="263">
        <v>2</v>
      </c>
      <c r="B53" s="357" t="s">
        <v>39</v>
      </c>
      <c r="C53" s="359">
        <v>8193.4693306000008</v>
      </c>
      <c r="D53" s="359">
        <v>255.555721154</v>
      </c>
      <c r="E53" s="359">
        <v>2133.920833188</v>
      </c>
      <c r="F53" s="141">
        <v>31.061380952855082</v>
      </c>
      <c r="G53" s="356">
        <v>2.8396313505029407</v>
      </c>
      <c r="H53" s="679">
        <v>8449.0250517540007</v>
      </c>
      <c r="I53" s="269">
        <v>3.0590361771443766E-2</v>
      </c>
      <c r="J53" s="63"/>
      <c r="K53" s="544"/>
    </row>
    <row r="54" spans="1:11">
      <c r="A54" s="263">
        <v>3</v>
      </c>
      <c r="B54" s="357" t="s">
        <v>35</v>
      </c>
      <c r="C54" s="359">
        <v>6788.1842843439999</v>
      </c>
      <c r="D54" s="359">
        <v>1490.7006042600001</v>
      </c>
      <c r="E54" s="359">
        <v>5275.841379294</v>
      </c>
      <c r="F54" s="141">
        <v>3.5536872158938504</v>
      </c>
      <c r="G54" s="356">
        <v>0.28665435450456589</v>
      </c>
      <c r="H54" s="679">
        <v>8278.8848886039996</v>
      </c>
      <c r="I54" s="269">
        <v>8.6124920588022558E-3</v>
      </c>
      <c r="J54" s="63"/>
      <c r="K54" s="544"/>
    </row>
    <row r="55" spans="1:11">
      <c r="A55" s="263">
        <v>4</v>
      </c>
      <c r="B55" s="357" t="s">
        <v>16</v>
      </c>
      <c r="C55" s="359">
        <v>5169.971532435</v>
      </c>
      <c r="D55" s="359">
        <v>3005.5457550370002</v>
      </c>
      <c r="E55" s="359">
        <v>8987.4036520089994</v>
      </c>
      <c r="F55" s="141">
        <v>0.72014401170590547</v>
      </c>
      <c r="G55" s="356">
        <v>-0.42475360709103904</v>
      </c>
      <c r="H55" s="679">
        <v>8175.5172874720001</v>
      </c>
      <c r="I55" s="269">
        <v>3.7199003066497878E-2</v>
      </c>
      <c r="J55" s="63"/>
      <c r="K55" s="544"/>
    </row>
    <row r="56" spans="1:11">
      <c r="A56" s="263">
        <v>5</v>
      </c>
      <c r="B56" s="357" t="s">
        <v>28</v>
      </c>
      <c r="C56" s="359">
        <v>4608.9717241420003</v>
      </c>
      <c r="D56" s="359">
        <v>1247.202159165</v>
      </c>
      <c r="E56" s="359">
        <v>21790.820815808998</v>
      </c>
      <c r="F56" s="141">
        <v>2.6954488013616813</v>
      </c>
      <c r="G56" s="356">
        <v>-0.78849021966174659</v>
      </c>
      <c r="H56" s="679">
        <v>5856.1738833070003</v>
      </c>
      <c r="I56" s="269">
        <v>1.3188839592374433E-2</v>
      </c>
      <c r="J56" s="63"/>
      <c r="K56" s="544"/>
    </row>
    <row r="57" spans="1:11">
      <c r="A57" s="263">
        <v>6</v>
      </c>
      <c r="B57" s="431" t="s">
        <v>57</v>
      </c>
      <c r="C57" s="436">
        <v>4129.0533544769996</v>
      </c>
      <c r="D57" s="436">
        <v>1734.060852432</v>
      </c>
      <c r="E57" s="436">
        <v>642.69838259599999</v>
      </c>
      <c r="F57" s="141">
        <v>1.3811467450441839</v>
      </c>
      <c r="G57" s="427">
        <v>5.4245584963180491</v>
      </c>
      <c r="H57" s="679">
        <v>5863.1142069090001</v>
      </c>
      <c r="I57" s="269">
        <v>1.2340873636912541E-2</v>
      </c>
      <c r="J57" s="63"/>
      <c r="K57" s="544"/>
    </row>
    <row r="58" spans="1:11">
      <c r="A58" s="263">
        <v>7</v>
      </c>
      <c r="B58" s="431" t="s">
        <v>9</v>
      </c>
      <c r="C58" s="436">
        <v>3429.1383138900001</v>
      </c>
      <c r="D58" s="436">
        <v>1695.883082569</v>
      </c>
      <c r="E58" s="252">
        <v>8512.5320059850001</v>
      </c>
      <c r="F58" s="141">
        <v>1.0220369842332451</v>
      </c>
      <c r="G58" s="427">
        <v>-0.59716588302058216</v>
      </c>
      <c r="H58" s="679">
        <v>5125.0213964590002</v>
      </c>
      <c r="I58" s="269">
        <v>1.1138746430787345E-2</v>
      </c>
      <c r="J58" s="63"/>
      <c r="K58" s="544"/>
    </row>
    <row r="59" spans="1:11">
      <c r="A59" s="263">
        <v>8</v>
      </c>
      <c r="B59" s="431" t="s">
        <v>8</v>
      </c>
      <c r="C59" s="436">
        <v>2021.26202724</v>
      </c>
      <c r="D59" s="436">
        <v>828.360999687</v>
      </c>
      <c r="E59" s="436">
        <v>1098.893783708</v>
      </c>
      <c r="F59" s="141">
        <v>1.4400738663502302</v>
      </c>
      <c r="G59" s="427">
        <v>0.83936068909194339</v>
      </c>
      <c r="H59" s="679">
        <v>2849.623026927</v>
      </c>
      <c r="I59" s="269">
        <v>0.42048548080387543</v>
      </c>
      <c r="J59" s="63"/>
      <c r="K59" s="544"/>
    </row>
    <row r="60" spans="1:11">
      <c r="A60" s="263">
        <v>9</v>
      </c>
      <c r="B60" s="520" t="s">
        <v>18</v>
      </c>
      <c r="C60" s="359">
        <v>1249.9802702310001</v>
      </c>
      <c r="D60" s="359">
        <v>351.26938058799999</v>
      </c>
      <c r="E60" s="359">
        <v>2295.1295056079998</v>
      </c>
      <c r="F60" s="141">
        <v>2.5584663489274866</v>
      </c>
      <c r="G60" s="356">
        <v>-0.4553770202610552</v>
      </c>
      <c r="H60" s="679">
        <v>1601.2496508190002</v>
      </c>
      <c r="I60" s="269">
        <v>8.4242592368325847E-3</v>
      </c>
      <c r="J60" s="63"/>
      <c r="K60" s="544"/>
    </row>
    <row r="61" spans="1:11">
      <c r="A61" s="263">
        <v>10</v>
      </c>
      <c r="B61" s="520" t="s">
        <v>26</v>
      </c>
      <c r="C61" s="359">
        <v>1041.8848135640001</v>
      </c>
      <c r="D61" s="359">
        <v>385.86122286599999</v>
      </c>
      <c r="E61" s="359">
        <v>697.64242794400002</v>
      </c>
      <c r="F61" s="141">
        <v>1.7001542311646607</v>
      </c>
      <c r="G61" s="356">
        <v>0.49343671174717096</v>
      </c>
      <c r="H61" s="679">
        <v>1427.74603643</v>
      </c>
      <c r="I61" s="269">
        <v>4.6870521101444063E-3</v>
      </c>
      <c r="J61" s="63"/>
      <c r="K61" s="544"/>
    </row>
    <row r="62" spans="1:11" ht="18">
      <c r="A62" s="255"/>
      <c r="B62" s="256" t="s">
        <v>43</v>
      </c>
      <c r="C62" s="257">
        <f>SUM(C52:C61)</f>
        <v>52779.893347468998</v>
      </c>
      <c r="D62" s="257">
        <f>SUM(D52:D61)</f>
        <v>14081.195872079001</v>
      </c>
      <c r="E62" s="257">
        <f>SUM(E52:E61)</f>
        <v>54844.362555107997</v>
      </c>
      <c r="F62" s="274">
        <f>C62/D62-1</f>
        <v>2.7482536161665063</v>
      </c>
      <c r="G62" s="191">
        <f>C62/E62-1</f>
        <v>-3.7642322956431551E-2</v>
      </c>
      <c r="H62" s="681">
        <f>SUM(H52:H61)</f>
        <v>66861.089219548012</v>
      </c>
      <c r="I62" s="371">
        <v>1.7112784197963971E-2</v>
      </c>
      <c r="J62" s="63"/>
      <c r="K62" s="544"/>
    </row>
    <row r="63" spans="1:11">
      <c r="J63" s="63"/>
    </row>
    <row r="64" spans="1:11">
      <c r="J64" s="560"/>
    </row>
  </sheetData>
  <mergeCells count="4">
    <mergeCell ref="F50:G50"/>
    <mergeCell ref="C1:E1"/>
    <mergeCell ref="C50:E50"/>
    <mergeCell ref="F1:G1"/>
  </mergeCells>
  <conditionalFormatting sqref="F52:F62">
    <cfRule type="top10" priority="3" rank="10"/>
  </conditionalFormatting>
  <pageMargins left="0.7" right="0.7" top="0.75" bottom="0.75" header="0.3" footer="0.3"/>
  <pageSetup orientation="portrait" r:id="rId1"/>
  <drawing r:id="rId2"/>
  <tableParts count="1">
    <tablePart r:id="rId3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" id="{F2367456-0B15-4F4E-99C8-F6038336D60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  <x14:cfIcon iconSet="3Arrows" iconId="0"/>
              <x14:cfIcon iconSet="3Arrows" iconId="0"/>
              <x14:cfIcon iconSet="3Arrows" iconId="2"/>
            </x14:iconSet>
          </x14:cfRule>
          <xm:sqref>F3:G45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theme="4" tint="0.59999389629810485"/>
  </sheetPr>
  <dimension ref="A1:M64"/>
  <sheetViews>
    <sheetView showGridLines="0" rightToLeft="1" topLeftCell="A46" zoomScaleNormal="100" workbookViewId="0">
      <selection activeCell="H3" sqref="H3"/>
    </sheetView>
  </sheetViews>
  <sheetFormatPr defaultRowHeight="15"/>
  <cols>
    <col min="1" max="1" width="5.25" customWidth="1"/>
    <col min="2" max="2" width="29.875" style="26" customWidth="1"/>
    <col min="3" max="3" width="13" style="26" customWidth="1"/>
    <col min="4" max="4" width="14.375" style="26" customWidth="1"/>
    <col min="5" max="5" width="12.625" style="26" customWidth="1"/>
    <col min="6" max="6" width="13" style="26" customWidth="1"/>
    <col min="7" max="7" width="16.875" customWidth="1"/>
    <col min="8" max="8" width="22" style="544" bestFit="1" customWidth="1"/>
    <col min="9" max="9" width="14" customWidth="1"/>
    <col min="10" max="10" width="28.375" customWidth="1"/>
    <col min="11" max="11" width="14.25" customWidth="1"/>
    <col min="12" max="12" width="11.25" customWidth="1"/>
  </cols>
  <sheetData>
    <row r="1" spans="1:13" ht="18.75">
      <c r="A1" s="209" t="s">
        <v>72</v>
      </c>
      <c r="B1" s="209"/>
      <c r="C1" s="925" t="s">
        <v>47</v>
      </c>
      <c r="D1" s="925"/>
      <c r="E1" s="925"/>
      <c r="F1" s="925" t="s">
        <v>68</v>
      </c>
      <c r="G1" s="925"/>
      <c r="H1" s="665"/>
    </row>
    <row r="2" spans="1:13" ht="21" customHeight="1" thickBot="1">
      <c r="A2" s="29"/>
      <c r="B2" s="213" t="s">
        <v>4</v>
      </c>
      <c r="C2" s="369" t="s">
        <v>1066</v>
      </c>
      <c r="D2" s="380" t="s">
        <v>1024</v>
      </c>
      <c r="E2" s="369" t="s">
        <v>1067</v>
      </c>
      <c r="F2" s="227" t="s">
        <v>48</v>
      </c>
      <c r="G2" s="219" t="s">
        <v>48</v>
      </c>
      <c r="H2" s="219" t="s">
        <v>1375</v>
      </c>
      <c r="J2" s="414" t="s">
        <v>4</v>
      </c>
      <c r="K2" s="711" t="s">
        <v>1066</v>
      </c>
      <c r="L2" s="712" t="s">
        <v>1024</v>
      </c>
    </row>
    <row r="3" spans="1:13" ht="18" thickTop="1">
      <c r="A3" s="212">
        <v>1</v>
      </c>
      <c r="B3" s="495" t="s">
        <v>29</v>
      </c>
      <c r="C3" s="138">
        <v>6000529.8289999999</v>
      </c>
      <c r="D3" s="136">
        <v>1081412.0830000001</v>
      </c>
      <c r="E3" s="138">
        <v>1651447.0490000001</v>
      </c>
      <c r="F3" s="137">
        <f>Table5[[#This Row],[اردیبهشت‌ماه 1397]]/Table5[[#This Row],[فروردین‌ماه 1397]]-1</f>
        <v>4.5487911808361021</v>
      </c>
      <c r="G3" s="139">
        <f>Table5[[#This Row],[اردیبهشت‌ماه 1397]]/Table5[[#This Row],[اردیبهشت‌ماه 1396]]-1</f>
        <v>2.6334981691562547</v>
      </c>
      <c r="H3" s="138">
        <f>Table5[[#This Row],[اردیبهشت‌ماه 1397]]+Table5[[#This Row],[فروردین‌ماه 1397]]</f>
        <v>7081941.9120000005</v>
      </c>
      <c r="J3" s="520" t="str">
        <f>B52</f>
        <v>فلزات اساسي</v>
      </c>
      <c r="K3" s="676">
        <f>C52</f>
        <v>6000529.8289999999</v>
      </c>
      <c r="L3" s="677">
        <f t="shared" ref="L3" si="0">D52</f>
        <v>1081412.0830000001</v>
      </c>
    </row>
    <row r="4" spans="1:13" ht="17.25">
      <c r="A4" s="212">
        <v>2</v>
      </c>
      <c r="B4" s="433" t="s">
        <v>12</v>
      </c>
      <c r="C4" s="138">
        <v>3534599.7689999999</v>
      </c>
      <c r="D4" s="136">
        <v>2683999.7519999999</v>
      </c>
      <c r="E4" s="138">
        <v>2060070.841</v>
      </c>
      <c r="F4" s="137">
        <f>Table5[[#This Row],[اردیبهشت‌ماه 1397]]/Table5[[#This Row],[فروردین‌ماه 1397]]-1</f>
        <v>0.31691508777754906</v>
      </c>
      <c r="G4" s="139">
        <f>Table5[[#This Row],[اردیبهشت‌ماه 1397]]/Table5[[#This Row],[اردیبهشت‌ماه 1396]]-1</f>
        <v>0.7157661273843543</v>
      </c>
      <c r="H4" s="138">
        <f>Table5[[#This Row],[اردیبهشت‌ماه 1397]]+Table5[[#This Row],[فروردین‌ماه 1397]]</f>
        <v>6218599.5209999997</v>
      </c>
      <c r="J4" s="520" t="str">
        <f t="shared" ref="J4:J12" si="1">B53</f>
        <v>بانكها و موسسات اعتباري</v>
      </c>
      <c r="K4" s="676">
        <f t="shared" ref="K4:K12" si="2">C53</f>
        <v>3534599.7689999999</v>
      </c>
      <c r="L4" s="677">
        <f t="shared" ref="L4:L12" si="3">D53</f>
        <v>2683999.7519999999</v>
      </c>
    </row>
    <row r="5" spans="1:13" ht="17.25">
      <c r="A5" s="212">
        <v>3</v>
      </c>
      <c r="B5" s="433" t="s">
        <v>16</v>
      </c>
      <c r="C5" s="138">
        <v>3453218.8569999998</v>
      </c>
      <c r="D5" s="136">
        <v>2156381.6409999998</v>
      </c>
      <c r="E5" s="138">
        <v>6796507.3810000001</v>
      </c>
      <c r="F5" s="137">
        <f>Table5[[#This Row],[اردیبهشت‌ماه 1397]]/Table5[[#This Row],[فروردین‌ماه 1397]]-1</f>
        <v>0.60139503664045524</v>
      </c>
      <c r="G5" s="139">
        <f>Table5[[#This Row],[اردیبهشت‌ماه 1397]]/Table5[[#This Row],[اردیبهشت‌ماه 1396]]-1</f>
        <v>-0.49191273349402109</v>
      </c>
      <c r="H5" s="138">
        <f>Table5[[#This Row],[اردیبهشت‌ماه 1397]]+Table5[[#This Row],[فروردین‌ماه 1397]]</f>
        <v>5609600.4979999997</v>
      </c>
      <c r="J5" s="520" t="str">
        <f t="shared" si="1"/>
        <v>خودرو و ساخت قطعات</v>
      </c>
      <c r="K5" s="676">
        <f t="shared" si="2"/>
        <v>3453218.8569999998</v>
      </c>
      <c r="L5" s="677">
        <f t="shared" si="3"/>
        <v>2156381.6409999998</v>
      </c>
      <c r="M5" s="60"/>
    </row>
    <row r="6" spans="1:13" ht="17.25">
      <c r="A6" s="212">
        <v>4</v>
      </c>
      <c r="B6" s="433" t="s">
        <v>35</v>
      </c>
      <c r="C6" s="138">
        <v>3174908.6129999999</v>
      </c>
      <c r="D6" s="136">
        <v>404803.74599999998</v>
      </c>
      <c r="E6" s="138">
        <v>2068656.459</v>
      </c>
      <c r="F6" s="137">
        <f>Table5[[#This Row],[اردیبهشت‌ماه 1397]]/Table5[[#This Row],[فروردین‌ماه 1397]]-1</f>
        <v>6.8430811087405301</v>
      </c>
      <c r="G6" s="139">
        <f>Table5[[#This Row],[اردیبهشت‌ماه 1397]]/Table5[[#This Row],[اردیبهشت‌ماه 1396]]-1</f>
        <v>0.5347684238178283</v>
      </c>
      <c r="H6" s="138">
        <f>Table5[[#This Row],[اردیبهشت‌ماه 1397]]+Table5[[#This Row],[فروردین‌ماه 1397]]</f>
        <v>3579712.3589999997</v>
      </c>
      <c r="J6" s="520" t="str">
        <f t="shared" si="1"/>
        <v>محصولات شيميايي</v>
      </c>
      <c r="K6" s="676">
        <f t="shared" si="2"/>
        <v>3174908.6129999999</v>
      </c>
      <c r="L6" s="677">
        <f t="shared" si="3"/>
        <v>404803.74599999998</v>
      </c>
    </row>
    <row r="7" spans="1:13" ht="17.25">
      <c r="A7" s="212">
        <v>5</v>
      </c>
      <c r="B7" s="433" t="s">
        <v>9</v>
      </c>
      <c r="C7" s="138">
        <v>959577.91200000001</v>
      </c>
      <c r="D7" s="136">
        <v>452021.18900000001</v>
      </c>
      <c r="E7" s="138">
        <v>5673167.8600000003</v>
      </c>
      <c r="F7" s="137">
        <f>Table5[[#This Row],[اردیبهشت‌ماه 1397]]/Table5[[#This Row],[فروردین‌ماه 1397]]-1</f>
        <v>1.1228604661716424</v>
      </c>
      <c r="G7" s="139">
        <f>Table5[[#This Row],[اردیبهشت‌ماه 1397]]/Table5[[#This Row],[اردیبهشت‌ماه 1396]]-1</f>
        <v>-0.83085677426086246</v>
      </c>
      <c r="H7" s="138">
        <f>Table5[[#This Row],[اردیبهشت‌ماه 1397]]+Table5[[#This Row],[فروردین‌ماه 1397]]</f>
        <v>1411599.101</v>
      </c>
      <c r="J7" s="520" t="str">
        <f t="shared" si="1"/>
        <v>استخراج کانه هاي فلزي</v>
      </c>
      <c r="K7" s="676">
        <f t="shared" si="2"/>
        <v>959577.91200000001</v>
      </c>
      <c r="L7" s="677">
        <f t="shared" si="3"/>
        <v>452021.18900000001</v>
      </c>
    </row>
    <row r="8" spans="1:13" ht="16.5" customHeight="1">
      <c r="A8" s="212">
        <v>6</v>
      </c>
      <c r="B8" s="433" t="s">
        <v>28</v>
      </c>
      <c r="C8" s="138">
        <v>841600.50800000003</v>
      </c>
      <c r="D8" s="136">
        <v>252737.01800000001</v>
      </c>
      <c r="E8" s="138">
        <v>4686957.824</v>
      </c>
      <c r="F8" s="137">
        <f>Table5[[#This Row],[اردیبهشت‌ماه 1397]]/Table5[[#This Row],[فروردین‌ماه 1397]]-1</f>
        <v>2.3299455483802536</v>
      </c>
      <c r="G8" s="139">
        <f>Table5[[#This Row],[اردیبهشت‌ماه 1397]]/Table5[[#This Row],[اردیبهشت‌ماه 1396]]-1</f>
        <v>-0.82043778937149658</v>
      </c>
      <c r="H8" s="138">
        <f>Table5[[#This Row],[اردیبهشت‌ماه 1397]]+Table5[[#This Row],[فروردین‌ماه 1397]]</f>
        <v>1094337.5260000001</v>
      </c>
      <c r="J8" s="520" t="str">
        <f t="shared" si="1"/>
        <v>فراورده‌هاي نفتي، كك و سوخت هسته‌اي</v>
      </c>
      <c r="K8" s="676">
        <f t="shared" si="2"/>
        <v>841600.50800000003</v>
      </c>
      <c r="L8" s="677">
        <f t="shared" si="3"/>
        <v>252737.01800000001</v>
      </c>
    </row>
    <row r="9" spans="1:13" ht="17.25">
      <c r="A9" s="212">
        <v>7</v>
      </c>
      <c r="B9" s="433" t="s">
        <v>24</v>
      </c>
      <c r="C9" s="138">
        <v>748872.66</v>
      </c>
      <c r="D9" s="136">
        <v>260922.70199999999</v>
      </c>
      <c r="E9" s="138">
        <v>1689373.625</v>
      </c>
      <c r="F9" s="137">
        <f>Table5[[#This Row],[اردیبهشت‌ماه 1397]]/Table5[[#This Row],[فروردین‌ماه 1397]]-1</f>
        <v>1.8700939176998101</v>
      </c>
      <c r="G9" s="139">
        <f>Table5[[#This Row],[اردیبهشت‌ماه 1397]]/Table5[[#This Row],[اردیبهشت‌ماه 1396]]-1</f>
        <v>-0.5567157857102214</v>
      </c>
      <c r="H9" s="138">
        <f>Table5[[#This Row],[اردیبهشت‌ماه 1397]]+Table5[[#This Row],[فروردین‌ماه 1397]]</f>
        <v>1009795.362</v>
      </c>
      <c r="J9" s="520" t="str">
        <f>B58</f>
        <v>سرمايه گذاري‌ها</v>
      </c>
      <c r="K9" s="676">
        <f t="shared" si="2"/>
        <v>748872.66</v>
      </c>
      <c r="L9" s="677">
        <f t="shared" si="3"/>
        <v>260922.70199999999</v>
      </c>
    </row>
    <row r="10" spans="1:13" ht="17.25">
      <c r="A10" s="212">
        <v>8</v>
      </c>
      <c r="B10" s="433" t="s">
        <v>26</v>
      </c>
      <c r="C10" s="138">
        <v>662322.50100000005</v>
      </c>
      <c r="D10" s="136">
        <v>236140.12700000001</v>
      </c>
      <c r="E10" s="138">
        <v>416114.93199999997</v>
      </c>
      <c r="F10" s="137">
        <f>Table5[[#This Row],[اردیبهشت‌ماه 1397]]/Table5[[#This Row],[فروردین‌ماه 1397]]-1</f>
        <v>1.8047859100202821</v>
      </c>
      <c r="G10" s="139">
        <f>Table5[[#This Row],[اردیبهشت‌ماه 1397]]/Table5[[#This Row],[اردیبهشت‌ماه 1396]]-1</f>
        <v>0.59168164866527806</v>
      </c>
      <c r="H10" s="138">
        <f>Table5[[#This Row],[اردیبهشت‌ماه 1397]]+Table5[[#This Row],[فروردین‌ماه 1397]]</f>
        <v>898462.62800000003</v>
      </c>
      <c r="J10" s="520" t="str">
        <f t="shared" si="1"/>
        <v>شرکتهاي چند رشته‌اي صنعتي</v>
      </c>
      <c r="K10" s="676">
        <f t="shared" si="2"/>
        <v>662322.50100000005</v>
      </c>
      <c r="L10" s="677">
        <f t="shared" si="3"/>
        <v>236140.12700000001</v>
      </c>
    </row>
    <row r="11" spans="1:13" ht="17.25">
      <c r="A11" s="212">
        <v>9</v>
      </c>
      <c r="B11" s="433" t="s">
        <v>13</v>
      </c>
      <c r="C11" s="138">
        <v>586384.03399999999</v>
      </c>
      <c r="D11" s="136">
        <v>33194.383000000002</v>
      </c>
      <c r="E11" s="138">
        <v>59212.508000000002</v>
      </c>
      <c r="F11" s="137">
        <f>Table5[[#This Row],[اردیبهشت‌ماه 1397]]/Table5[[#This Row],[فروردین‌ماه 1397]]-1</f>
        <v>16.665158409481506</v>
      </c>
      <c r="G11" s="139">
        <f>Table5[[#This Row],[اردیبهشت‌ماه 1397]]/Table5[[#This Row],[اردیبهشت‌ماه 1396]]-1</f>
        <v>8.9030433569880199</v>
      </c>
      <c r="H11" s="138">
        <f>Table5[[#This Row],[اردیبهشت‌ماه 1397]]+Table5[[#This Row],[فروردین‌ماه 1397]]</f>
        <v>619578.41700000002</v>
      </c>
      <c r="J11" s="520" t="str">
        <f t="shared" si="1"/>
        <v>بيمه وصندوق بازنشستگي به جزتامين اجتماعي</v>
      </c>
      <c r="K11" s="676">
        <f>C60</f>
        <v>586384.03399999999</v>
      </c>
      <c r="L11" s="677">
        <f t="shared" si="3"/>
        <v>33194.383000000002</v>
      </c>
    </row>
    <row r="12" spans="1:13" ht="17.25">
      <c r="A12" s="212">
        <v>10</v>
      </c>
      <c r="B12" s="468" t="s">
        <v>57</v>
      </c>
      <c r="C12" s="138">
        <v>442156.69900000002</v>
      </c>
      <c r="D12" s="136">
        <v>187122.02499999999</v>
      </c>
      <c r="E12" s="138">
        <v>96659.21</v>
      </c>
      <c r="F12" s="137">
        <f>Table5[[#This Row],[اردیبهشت‌ماه 1397]]/Table5[[#This Row],[فروردین‌ماه 1397]]-1</f>
        <v>1.362932418030427</v>
      </c>
      <c r="G12" s="139">
        <f>Table5[[#This Row],[اردیبهشت‌ماه 1397]]/Table5[[#This Row],[اردیبهشت‌ماه 1396]]-1</f>
        <v>3.5743876760424591</v>
      </c>
      <c r="H12" s="138">
        <f>Table5[[#This Row],[اردیبهشت‌ماه 1397]]+Table5[[#This Row],[فروردین‌ماه 1397]]</f>
        <v>629278.72400000005</v>
      </c>
      <c r="J12" s="520" t="str">
        <f t="shared" si="1"/>
        <v>انبوه سازي، املاك و مستغلات</v>
      </c>
      <c r="K12" s="676">
        <f t="shared" si="2"/>
        <v>364689.685</v>
      </c>
      <c r="L12" s="677">
        <f t="shared" si="3"/>
        <v>100175.883</v>
      </c>
    </row>
    <row r="13" spans="1:13" ht="17.25">
      <c r="A13" s="212">
        <v>11</v>
      </c>
      <c r="B13" s="433" t="s">
        <v>10</v>
      </c>
      <c r="C13" s="138">
        <v>364689.685</v>
      </c>
      <c r="D13" s="136">
        <v>100175.883</v>
      </c>
      <c r="E13" s="138">
        <v>518574.65</v>
      </c>
      <c r="F13" s="137">
        <f>Table5[[#This Row],[اردیبهشت‌ماه 1397]]/Table5[[#This Row],[فروردین‌ماه 1397]]-1</f>
        <v>2.6404938402190075</v>
      </c>
      <c r="G13" s="139">
        <f>Table5[[#This Row],[اردیبهشت‌ماه 1397]]/Table5[[#This Row],[اردیبهشت‌ماه 1396]]-1</f>
        <v>-0.29674602296892072</v>
      </c>
      <c r="H13" s="138">
        <f>Table5[[#This Row],[اردیبهشت‌ماه 1397]]+Table5[[#This Row],[فروردین‌ماه 1397]]</f>
        <v>464865.56799999997</v>
      </c>
      <c r="J13" s="253" t="s">
        <v>155</v>
      </c>
      <c r="K13" s="135">
        <f>SUM(C3:C42)-C62-C12</f>
        <v>3100595.6070000054</v>
      </c>
      <c r="L13" s="158">
        <f>SUM(D3:D48)-D62-D12</f>
        <v>1942610.8339999984</v>
      </c>
    </row>
    <row r="14" spans="1:13">
      <c r="A14" s="212">
        <v>12</v>
      </c>
      <c r="B14" s="433" t="s">
        <v>25</v>
      </c>
      <c r="C14" s="138">
        <v>356944.33899999998</v>
      </c>
      <c r="D14" s="136">
        <v>77210.69</v>
      </c>
      <c r="E14" s="138">
        <v>504613.16700000002</v>
      </c>
      <c r="F14" s="137">
        <f>Table5[[#This Row],[اردیبهشت‌ماه 1397]]/Table5[[#This Row],[فروردین‌ماه 1397]]-1</f>
        <v>3.6229911816615026</v>
      </c>
      <c r="G14" s="139">
        <f>Table5[[#This Row],[اردیبهشت‌ماه 1397]]/Table5[[#This Row],[اردیبهشت‌ماه 1396]]-1</f>
        <v>-0.2926376829956957</v>
      </c>
      <c r="H14" s="138">
        <f>Table5[[#This Row],[اردیبهشت‌ماه 1397]]+Table5[[#This Row],[فروردین‌ماه 1397]]</f>
        <v>434155.02899999998</v>
      </c>
    </row>
    <row r="15" spans="1:13">
      <c r="A15" s="212">
        <v>13</v>
      </c>
      <c r="B15" s="433" t="s">
        <v>27</v>
      </c>
      <c r="C15" s="138">
        <v>322021.71899999998</v>
      </c>
      <c r="D15" s="136">
        <v>605385.81499999994</v>
      </c>
      <c r="E15" s="138">
        <v>848662.25800000003</v>
      </c>
      <c r="F15" s="137">
        <f>Table5[[#This Row],[اردیبهشت‌ماه 1397]]/Table5[[#This Row],[فروردین‌ماه 1397]]-1</f>
        <v>-0.46807191212433674</v>
      </c>
      <c r="G15" s="139">
        <f>Table5[[#This Row],[اردیبهشت‌ماه 1397]]/Table5[[#This Row],[اردیبهشت‌ماه 1396]]-1</f>
        <v>-0.62055374094413895</v>
      </c>
      <c r="H15" s="138">
        <f>Table5[[#This Row],[اردیبهشت‌ماه 1397]]+Table5[[#This Row],[فروردین‌ماه 1397]]</f>
        <v>927407.53399999999</v>
      </c>
    </row>
    <row r="16" spans="1:13">
      <c r="A16" s="212">
        <v>14</v>
      </c>
      <c r="B16" s="433" t="s">
        <v>33</v>
      </c>
      <c r="C16" s="138">
        <v>249038.09</v>
      </c>
      <c r="D16" s="136">
        <v>118967.219</v>
      </c>
      <c r="E16" s="138">
        <v>266022.09899999999</v>
      </c>
      <c r="F16" s="137">
        <f>Table5[[#This Row],[اردیبهشت‌ماه 1397]]/Table5[[#This Row],[فروردین‌ماه 1397]]-1</f>
        <v>1.0933337106921868</v>
      </c>
      <c r="G16" s="139">
        <f>Table5[[#This Row],[اردیبهشت‌ماه 1397]]/Table5[[#This Row],[اردیبهشت‌ماه 1396]]-1</f>
        <v>-6.3844353773029883E-2</v>
      </c>
      <c r="H16" s="138">
        <f>Table5[[#This Row],[اردیبهشت‌ماه 1397]]+Table5[[#This Row],[فروردین‌ماه 1397]]</f>
        <v>368005.30900000001</v>
      </c>
    </row>
    <row r="17" spans="1:8">
      <c r="A17" s="212">
        <v>15</v>
      </c>
      <c r="B17" s="433" t="s">
        <v>23</v>
      </c>
      <c r="C17" s="138">
        <v>231510.72700000001</v>
      </c>
      <c r="D17" s="136">
        <v>111952.823</v>
      </c>
      <c r="E17" s="138">
        <v>600430.36199999996</v>
      </c>
      <c r="F17" s="137">
        <f>Table5[[#This Row],[اردیبهشت‌ماه 1397]]/Table5[[#This Row],[فروردین‌ماه 1397]]-1</f>
        <v>1.0679311230945916</v>
      </c>
      <c r="G17" s="139">
        <f>Table5[[#This Row],[اردیبهشت‌ماه 1397]]/Table5[[#This Row],[اردیبهشت‌ماه 1396]]-1</f>
        <v>-0.61442534946292404</v>
      </c>
      <c r="H17" s="138">
        <f>Table5[[#This Row],[اردیبهشت‌ماه 1397]]+Table5[[#This Row],[فروردین‌ماه 1397]]</f>
        <v>343463.55000000005</v>
      </c>
    </row>
    <row r="18" spans="1:8">
      <c r="A18" s="212">
        <v>16</v>
      </c>
      <c r="B18" s="433" t="s">
        <v>88</v>
      </c>
      <c r="C18" s="138">
        <v>230667.796</v>
      </c>
      <c r="D18" s="136">
        <v>177872.639</v>
      </c>
      <c r="E18" s="138">
        <v>6655.7039999999997</v>
      </c>
      <c r="F18" s="137">
        <f>Table5[[#This Row],[اردیبهشت‌ماه 1397]]/Table5[[#This Row],[فروردین‌ماه 1397]]-1</f>
        <v>0.29681437964160406</v>
      </c>
      <c r="G18" s="139">
        <f>Table5[[#This Row],[اردیبهشت‌ماه 1397]]/Table5[[#This Row],[اردیبهشت‌ماه 1396]]-1</f>
        <v>33.657159633300999</v>
      </c>
      <c r="H18" s="138">
        <f>Table5[[#This Row],[اردیبهشت‌ماه 1397]]+Table5[[#This Row],[فروردین‌ماه 1397]]</f>
        <v>408540.435</v>
      </c>
    </row>
    <row r="19" spans="1:8">
      <c r="A19" s="212">
        <v>17</v>
      </c>
      <c r="B19" s="433" t="s">
        <v>21</v>
      </c>
      <c r="C19" s="138">
        <v>226413.011</v>
      </c>
      <c r="D19" s="136">
        <v>87393.451000000001</v>
      </c>
      <c r="E19" s="138">
        <v>441783.15</v>
      </c>
      <c r="F19" s="137">
        <f>Table5[[#This Row],[اردیبهشت‌ماه 1397]]/Table5[[#This Row],[فروردین‌ماه 1397]]-1</f>
        <v>1.590732010342514</v>
      </c>
      <c r="G19" s="139">
        <f>Table5[[#This Row],[اردیبهشت‌ماه 1397]]/Table5[[#This Row],[اردیبهشت‌ماه 1396]]-1</f>
        <v>-0.48750193166036326</v>
      </c>
      <c r="H19" s="138">
        <f>Table5[[#This Row],[اردیبهشت‌ماه 1397]]+Table5[[#This Row],[فروردین‌ماه 1397]]</f>
        <v>313806.462</v>
      </c>
    </row>
    <row r="20" spans="1:8">
      <c r="A20" s="212">
        <v>18</v>
      </c>
      <c r="B20" s="433" t="s">
        <v>39</v>
      </c>
      <c r="C20" s="138">
        <v>225187.443</v>
      </c>
      <c r="D20" s="136">
        <v>34650.442999999999</v>
      </c>
      <c r="E20" s="138">
        <v>1385362.4709999999</v>
      </c>
      <c r="F20" s="137">
        <f>Table5[[#This Row],[اردیبهشت‌ماه 1397]]/Table5[[#This Row],[فروردین‌ماه 1397]]-1</f>
        <v>5.4988330163628794</v>
      </c>
      <c r="G20" s="139">
        <f>Table5[[#This Row],[اردیبهشت‌ماه 1397]]/Table5[[#This Row],[اردیبهشت‌ماه 1396]]-1</f>
        <v>-0.83745232910961387</v>
      </c>
      <c r="H20" s="138">
        <f>Table5[[#This Row],[اردیبهشت‌ماه 1397]]+Table5[[#This Row],[فروردین‌ماه 1397]]</f>
        <v>259837.886</v>
      </c>
    </row>
    <row r="21" spans="1:8">
      <c r="A21" s="212">
        <v>19</v>
      </c>
      <c r="B21" s="468" t="s">
        <v>22</v>
      </c>
      <c r="C21" s="138">
        <v>188655.785</v>
      </c>
      <c r="D21" s="136">
        <v>110817.76</v>
      </c>
      <c r="E21" s="138">
        <v>216960.61900000001</v>
      </c>
      <c r="F21" s="137">
        <f>Table5[[#This Row],[اردیبهشت‌ماه 1397]]/Table5[[#This Row],[فروردین‌ماه 1397]]-1</f>
        <v>0.70239666457795225</v>
      </c>
      <c r="G21" s="139">
        <f>Table5[[#This Row],[اردیبهشت‌ماه 1397]]/Table5[[#This Row],[اردیبهشت‌ماه 1396]]-1</f>
        <v>-0.13046069895292844</v>
      </c>
      <c r="H21" s="138">
        <f>Table5[[#This Row],[اردیبهشت‌ماه 1397]]+Table5[[#This Row],[فروردین‌ماه 1397]]</f>
        <v>299473.54499999998</v>
      </c>
    </row>
    <row r="22" spans="1:8">
      <c r="A22" s="212">
        <v>20</v>
      </c>
      <c r="B22" s="433" t="s">
        <v>36</v>
      </c>
      <c r="C22" s="138">
        <v>184774.43100000001</v>
      </c>
      <c r="D22" s="136">
        <v>78475.335999999996</v>
      </c>
      <c r="E22" s="138">
        <v>327309.52600000001</v>
      </c>
      <c r="F22" s="137">
        <f>Table5[[#This Row],[اردیبهشت‌ماه 1397]]/Table5[[#This Row],[فروردین‌ماه 1397]]-1</f>
        <v>1.3545541875730231</v>
      </c>
      <c r="G22" s="139">
        <f>Table5[[#This Row],[اردیبهشت‌ماه 1397]]/Table5[[#This Row],[اردیبهشت‌ماه 1396]]-1</f>
        <v>-0.43547493634511569</v>
      </c>
      <c r="H22" s="138">
        <f>Table5[[#This Row],[اردیبهشت‌ماه 1397]]+Table5[[#This Row],[فروردین‌ماه 1397]]</f>
        <v>263249.76699999999</v>
      </c>
    </row>
    <row r="23" spans="1:8">
      <c r="A23" s="212">
        <v>21</v>
      </c>
      <c r="B23" s="433" t="s">
        <v>30</v>
      </c>
      <c r="C23" s="138">
        <v>133678.16699999999</v>
      </c>
      <c r="D23" s="136">
        <v>42733.504999999997</v>
      </c>
      <c r="E23" s="138">
        <v>259248.88200000001</v>
      </c>
      <c r="F23" s="137">
        <f>Table5[[#This Row],[اردیبهشت‌ماه 1397]]/Table5[[#This Row],[فروردین‌ماه 1397]]-1</f>
        <v>2.1281816691610014</v>
      </c>
      <c r="G23" s="139">
        <f>Table5[[#This Row],[اردیبهشت‌ماه 1397]]/Table5[[#This Row],[اردیبهشت‌ماه 1396]]-1</f>
        <v>-0.48436357384175732</v>
      </c>
      <c r="H23" s="138">
        <f>Table5[[#This Row],[اردیبهشت‌ماه 1397]]+Table5[[#This Row],[فروردین‌ماه 1397]]</f>
        <v>176411.67199999999</v>
      </c>
    </row>
    <row r="24" spans="1:8">
      <c r="A24" s="212">
        <v>22</v>
      </c>
      <c r="B24" s="433" t="s">
        <v>34</v>
      </c>
      <c r="C24" s="138">
        <v>113846.12300000001</v>
      </c>
      <c r="D24" s="136">
        <v>77455.724000000002</v>
      </c>
      <c r="E24" s="138">
        <v>387362.56699999998</v>
      </c>
      <c r="F24" s="137">
        <f>Table5[[#This Row],[اردیبهشت‌ماه 1397]]/Table5[[#This Row],[فروردین‌ماه 1397]]-1</f>
        <v>0.46982194627733387</v>
      </c>
      <c r="G24" s="139">
        <f>Table5[[#This Row],[اردیبهشت‌ماه 1397]]/Table5[[#This Row],[اردیبهشت‌ماه 1396]]-1</f>
        <v>-0.70609931702564332</v>
      </c>
      <c r="H24" s="138">
        <f>Table5[[#This Row],[اردیبهشت‌ماه 1397]]+Table5[[#This Row],[فروردین‌ماه 1397]]</f>
        <v>191301.84700000001</v>
      </c>
    </row>
    <row r="25" spans="1:8">
      <c r="A25" s="212">
        <v>23</v>
      </c>
      <c r="B25" s="433" t="s">
        <v>18</v>
      </c>
      <c r="C25" s="138">
        <v>108385.389</v>
      </c>
      <c r="D25" s="136">
        <v>45664.273000000001</v>
      </c>
      <c r="E25" s="138">
        <v>282537.16499999998</v>
      </c>
      <c r="F25" s="137">
        <f>Table5[[#This Row],[اردیبهشت‌ماه 1397]]/Table5[[#This Row],[فروردین‌ماه 1397]]-1</f>
        <v>1.3735270897666538</v>
      </c>
      <c r="G25" s="139">
        <f>Table5[[#This Row],[اردیبهشت‌ماه 1397]]/Table5[[#This Row],[اردیبهشت‌ماه 1396]]-1</f>
        <v>-0.61638537358439205</v>
      </c>
      <c r="H25" s="138">
        <f>Table5[[#This Row],[اردیبهشت‌ماه 1397]]+Table5[[#This Row],[فروردین‌ماه 1397]]</f>
        <v>154049.66200000001</v>
      </c>
    </row>
    <row r="26" spans="1:8">
      <c r="A26" s="212">
        <v>24</v>
      </c>
      <c r="B26" s="433" t="s">
        <v>41</v>
      </c>
      <c r="C26" s="138">
        <v>98307.24</v>
      </c>
      <c r="D26" s="136">
        <v>60916.915000000001</v>
      </c>
      <c r="E26" s="138">
        <v>313240.09100000001</v>
      </c>
      <c r="F26" s="137">
        <f>Table5[[#This Row],[اردیبهشت‌ماه 1397]]/Table5[[#This Row],[فروردین‌ماه 1397]]-1</f>
        <v>0.61379216265301695</v>
      </c>
      <c r="G26" s="139">
        <f>Table5[[#This Row],[اردیبهشت‌ماه 1397]]/Table5[[#This Row],[اردیبهشت‌ماه 1396]]-1</f>
        <v>-0.68616009628218377</v>
      </c>
      <c r="H26" s="138">
        <f>Table5[[#This Row],[اردیبهشت‌ماه 1397]]+Table5[[#This Row],[فروردین‌ماه 1397]]</f>
        <v>159224.155</v>
      </c>
    </row>
    <row r="27" spans="1:8">
      <c r="A27" s="212">
        <v>25</v>
      </c>
      <c r="B27" s="433" t="s">
        <v>32</v>
      </c>
      <c r="C27" s="138">
        <v>97600.081999999995</v>
      </c>
      <c r="D27" s="136">
        <v>55889.959000000003</v>
      </c>
      <c r="E27" s="138">
        <v>299487.03399999999</v>
      </c>
      <c r="F27" s="137">
        <f>Table5[[#This Row],[اردیبهشت‌ماه 1397]]/Table5[[#This Row],[فروردین‌ماه 1397]]-1</f>
        <v>0.74629009836990567</v>
      </c>
      <c r="G27" s="139">
        <f>Table5[[#This Row],[اردیبهشت‌ماه 1397]]/Table5[[#This Row],[اردیبهشت‌ماه 1396]]-1</f>
        <v>-0.67410915692597229</v>
      </c>
      <c r="H27" s="138">
        <f>Table5[[#This Row],[اردیبهشت‌ماه 1397]]+Table5[[#This Row],[فروردین‌ماه 1397]]</f>
        <v>153490.041</v>
      </c>
    </row>
    <row r="28" spans="1:8">
      <c r="A28" s="212">
        <v>26</v>
      </c>
      <c r="B28" s="433" t="s">
        <v>31</v>
      </c>
      <c r="C28" s="138">
        <v>75341.425000000003</v>
      </c>
      <c r="D28" s="136">
        <v>96823.232999999993</v>
      </c>
      <c r="E28" s="138">
        <v>131626</v>
      </c>
      <c r="F28" s="137">
        <f>Table5[[#This Row],[اردیبهشت‌ماه 1397]]/Table5[[#This Row],[فروردین‌ماه 1397]]-1</f>
        <v>-0.22186625393927917</v>
      </c>
      <c r="G28" s="139">
        <f>Table5[[#This Row],[اردیبهشت‌ماه 1397]]/Table5[[#This Row],[اردیبهشت‌ماه 1396]]-1</f>
        <v>-0.42760985671523866</v>
      </c>
      <c r="H28" s="138">
        <f>Table5[[#This Row],[اردیبهشت‌ماه 1397]]+Table5[[#This Row],[فروردین‌ماه 1397]]</f>
        <v>172164.658</v>
      </c>
    </row>
    <row r="29" spans="1:8">
      <c r="A29" s="212">
        <v>27</v>
      </c>
      <c r="B29" s="433" t="s">
        <v>14</v>
      </c>
      <c r="C29" s="138">
        <v>73904.403000000006</v>
      </c>
      <c r="D29" s="136">
        <v>49543.163</v>
      </c>
      <c r="E29" s="138">
        <v>112532.033</v>
      </c>
      <c r="F29" s="137">
        <f>Table5[[#This Row],[اردیبهشت‌ماه 1397]]/Table5[[#This Row],[فروردین‌ماه 1397]]-1</f>
        <v>0.49171749490439276</v>
      </c>
      <c r="G29" s="139">
        <f>Table5[[#This Row],[اردیبهشت‌ماه 1397]]/Table5[[#This Row],[اردیبهشت‌ماه 1396]]-1</f>
        <v>-0.34325897231413205</v>
      </c>
      <c r="H29" s="138">
        <f>Table5[[#This Row],[اردیبهشت‌ماه 1397]]+Table5[[#This Row],[فروردین‌ماه 1397]]</f>
        <v>123447.56600000001</v>
      </c>
    </row>
    <row r="30" spans="1:8">
      <c r="A30" s="212">
        <v>28</v>
      </c>
      <c r="B30" s="433" t="s">
        <v>7</v>
      </c>
      <c r="C30" s="138">
        <v>55696.048000000003</v>
      </c>
      <c r="D30" s="136">
        <v>17781.429</v>
      </c>
      <c r="E30" s="138">
        <v>86517.667000000001</v>
      </c>
      <c r="F30" s="137">
        <f>Table5[[#This Row],[اردیبهشت‌ماه 1397]]/Table5[[#This Row],[فروردین‌ماه 1397]]-1</f>
        <v>2.1322593926506133</v>
      </c>
      <c r="G30" s="139">
        <f>Table5[[#This Row],[اردیبهشت‌ماه 1397]]/Table5[[#This Row],[اردیبهشت‌ماه 1396]]-1</f>
        <v>-0.35624653401715045</v>
      </c>
      <c r="H30" s="138">
        <f>Table5[[#This Row],[اردیبهشت‌ماه 1397]]+Table5[[#This Row],[فروردین‌ماه 1397]]</f>
        <v>73477.476999999999</v>
      </c>
    </row>
    <row r="31" spans="1:8">
      <c r="A31" s="212">
        <v>29</v>
      </c>
      <c r="B31" s="433" t="s">
        <v>8</v>
      </c>
      <c r="C31" s="138">
        <v>42924.014000000003</v>
      </c>
      <c r="D31" s="136">
        <v>52028.563000000002</v>
      </c>
      <c r="E31" s="138">
        <v>13385.723</v>
      </c>
      <c r="F31" s="137">
        <f>Table5[[#This Row],[اردیبهشت‌ماه 1397]]/Table5[[#This Row],[فروردین‌ماه 1397]]-1</f>
        <v>-0.17499136003429494</v>
      </c>
      <c r="G31" s="139">
        <f>Table5[[#This Row],[اردیبهشت‌ماه 1397]]/Table5[[#This Row],[اردیبهشت‌ماه 1396]]-1</f>
        <v>2.2067011994794754</v>
      </c>
      <c r="H31" s="138">
        <f>Table5[[#This Row],[اردیبهشت‌ماه 1397]]+Table5[[#This Row],[فروردین‌ماه 1397]]</f>
        <v>94952.577000000005</v>
      </c>
    </row>
    <row r="32" spans="1:8">
      <c r="A32" s="212">
        <v>30</v>
      </c>
      <c r="B32" s="433" t="s">
        <v>37</v>
      </c>
      <c r="C32" s="138">
        <v>39316.491999999998</v>
      </c>
      <c r="D32" s="136">
        <v>20209.490000000002</v>
      </c>
      <c r="E32" s="138">
        <v>109875.40399999999</v>
      </c>
      <c r="F32" s="137">
        <f>Table5[[#This Row],[اردیبهشت‌ماه 1397]]/Table5[[#This Row],[فروردین‌ماه 1397]]-1</f>
        <v>0.94544701523888008</v>
      </c>
      <c r="G32" s="139">
        <f>Table5[[#This Row],[اردیبهشت‌ماه 1397]]/Table5[[#This Row],[اردیبهشت‌ماه 1396]]-1</f>
        <v>-0.64217203697380709</v>
      </c>
      <c r="H32" s="138">
        <f>Table5[[#This Row],[اردیبهشت‌ماه 1397]]+Table5[[#This Row],[فروردین‌ماه 1397]]</f>
        <v>59525.982000000004</v>
      </c>
    </row>
    <row r="33" spans="1:9">
      <c r="A33" s="212">
        <v>31</v>
      </c>
      <c r="B33" s="433" t="s">
        <v>6</v>
      </c>
      <c r="C33" s="138">
        <v>27656.067999999999</v>
      </c>
      <c r="D33" s="136">
        <v>7859.27</v>
      </c>
      <c r="E33" s="138">
        <v>47994.77</v>
      </c>
      <c r="F33" s="137">
        <f>Table5[[#This Row],[اردیبهشت‌ماه 1397]]/Table5[[#This Row],[فروردین‌ماه 1397]]-1</f>
        <v>2.518910534947902</v>
      </c>
      <c r="G33" s="139">
        <f>Table5[[#This Row],[اردیبهشت‌ماه 1397]]/Table5[[#This Row],[اردیبهشت‌ماه 1396]]-1</f>
        <v>-0.42376913151162088</v>
      </c>
      <c r="H33" s="138">
        <f>Table5[[#This Row],[اردیبهشت‌ماه 1397]]+Table5[[#This Row],[فروردین‌ماه 1397]]</f>
        <v>35515.338000000003</v>
      </c>
    </row>
    <row r="34" spans="1:9">
      <c r="A34" s="212">
        <v>32</v>
      </c>
      <c r="B34" s="433" t="s">
        <v>15</v>
      </c>
      <c r="C34" s="138">
        <v>3970.6770000000001</v>
      </c>
      <c r="D34" s="136">
        <v>4686.5249999999996</v>
      </c>
      <c r="E34" s="138">
        <v>116540.62699999999</v>
      </c>
      <c r="F34" s="137">
        <f>Table5[[#This Row],[اردیبهشت‌ماه 1397]]/Table5[[#This Row],[فروردین‌ماه 1397]]-1</f>
        <v>-0.15274601117032338</v>
      </c>
      <c r="G34" s="139">
        <f>Table5[[#This Row],[اردیبهشت‌ماه 1397]]/Table5[[#This Row],[اردیبهشت‌ماه 1396]]-1</f>
        <v>-0.96592881725271651</v>
      </c>
      <c r="H34" s="138">
        <f>Table5[[#This Row],[اردیبهشت‌ماه 1397]]+Table5[[#This Row],[فروردین‌ماه 1397]]</f>
        <v>8657.2019999999993</v>
      </c>
    </row>
    <row r="35" spans="1:9">
      <c r="A35" s="212">
        <v>33</v>
      </c>
      <c r="B35" s="433" t="s">
        <v>59</v>
      </c>
      <c r="C35" s="138">
        <v>3075.14</v>
      </c>
      <c r="D35" s="136">
        <v>591.63099999999997</v>
      </c>
      <c r="E35" s="138">
        <v>4373.3270000000002</v>
      </c>
      <c r="F35" s="137">
        <f>Table5[[#This Row],[اردیبهشت‌ماه 1397]]/Table5[[#This Row],[فروردین‌ماه 1397]]-1</f>
        <v>4.1977330464427993</v>
      </c>
      <c r="G35" s="139">
        <f>Table5[[#This Row],[اردیبهشت‌ماه 1397]]/Table5[[#This Row],[اردیبهشت‌ماه 1396]]-1</f>
        <v>-0.29684196951199859</v>
      </c>
      <c r="H35" s="138">
        <f>Table5[[#This Row],[اردیبهشت‌ماه 1397]]+Table5[[#This Row],[فروردین‌ماه 1397]]</f>
        <v>3666.7709999999997</v>
      </c>
    </row>
    <row r="36" spans="1:9">
      <c r="A36" s="212">
        <v>34</v>
      </c>
      <c r="B36" s="433" t="s">
        <v>5</v>
      </c>
      <c r="C36" s="138">
        <v>2698.6610000000001</v>
      </c>
      <c r="D36" s="136">
        <v>1211.7909999999999</v>
      </c>
      <c r="E36" s="138" t="s">
        <v>154</v>
      </c>
      <c r="F36" s="137">
        <f>Table5[[#This Row],[اردیبهشت‌ماه 1397]]/Table5[[#This Row],[فروردین‌ماه 1397]]-1</f>
        <v>1.2270020160242154</v>
      </c>
      <c r="G36" s="139" t="s">
        <v>154</v>
      </c>
      <c r="H36" s="138">
        <f>Table5[[#This Row],[اردیبهشت‌ماه 1397]]+Table5[[#This Row],[فروردین‌ماه 1397]]</f>
        <v>3910.4520000000002</v>
      </c>
    </row>
    <row r="37" spans="1:9">
      <c r="A37" s="212">
        <v>35</v>
      </c>
      <c r="B37" s="433" t="s">
        <v>20</v>
      </c>
      <c r="C37" s="138">
        <v>2313.4989999999998</v>
      </c>
      <c r="D37" s="136">
        <v>3120.527</v>
      </c>
      <c r="E37" s="138" t="s">
        <v>154</v>
      </c>
      <c r="F37" s="137">
        <f>Table5[[#This Row],[اردیبهشت‌ماه 1397]]/Table5[[#This Row],[فروردین‌ماه 1397]]-1</f>
        <v>-0.25861913708806239</v>
      </c>
      <c r="G37" s="139" t="s">
        <v>154</v>
      </c>
      <c r="H37" s="138">
        <f>Table5[[#This Row],[اردیبهشت‌ماه 1397]]+Table5[[#This Row],[فروردین‌ماه 1397]]</f>
        <v>5434.0259999999998</v>
      </c>
    </row>
    <row r="38" spans="1:9">
      <c r="A38" s="212">
        <v>36</v>
      </c>
      <c r="B38" s="468" t="s">
        <v>38</v>
      </c>
      <c r="C38" s="138">
        <v>2268.335</v>
      </c>
      <c r="D38" s="136">
        <v>886.096</v>
      </c>
      <c r="E38" s="138">
        <v>5243.5879999999997</v>
      </c>
      <c r="F38" s="137">
        <f>Table5[[#This Row],[اردیبهشت‌ماه 1397]]/Table5[[#This Row],[فروردین‌ماه 1397]]-1</f>
        <v>1.5599201440927395</v>
      </c>
      <c r="G38" s="139">
        <f>Table5[[#This Row],[اردیبهشت‌ماه 1397]]/Table5[[#This Row],[اردیبهشت‌ماه 1396]]-1</f>
        <v>-0.56740785126520232</v>
      </c>
      <c r="H38" s="138">
        <f>Table5[[#This Row],[اردیبهشت‌ماه 1397]]+Table5[[#This Row],[فروردین‌ماه 1397]]</f>
        <v>3154.431</v>
      </c>
    </row>
    <row r="39" spans="1:9">
      <c r="A39" s="212">
        <v>37</v>
      </c>
      <c r="B39" s="433" t="s">
        <v>19</v>
      </c>
      <c r="C39" s="138">
        <v>2174.7779999999998</v>
      </c>
      <c r="D39" s="136">
        <v>1381.5070000000001</v>
      </c>
      <c r="E39" s="138">
        <v>3275.8760000000002</v>
      </c>
      <c r="F39" s="137">
        <f>Table5[[#This Row],[اردیبهشت‌ماه 1397]]/Table5[[#This Row],[فروردین‌ماه 1397]]-1</f>
        <v>0.5742070072753882</v>
      </c>
      <c r="G39" s="139">
        <f>Table5[[#This Row],[اردیبهشت‌ماه 1397]]/Table5[[#This Row],[اردیبهشت‌ماه 1396]]-1</f>
        <v>-0.33612322322334554</v>
      </c>
      <c r="H39" s="138">
        <f>Table5[[#This Row],[اردیبهشت‌ماه 1397]]+Table5[[#This Row],[فروردین‌ماه 1397]]</f>
        <v>3556.2849999999999</v>
      </c>
    </row>
    <row r="40" spans="1:9">
      <c r="A40" s="212">
        <v>38</v>
      </c>
      <c r="B40" s="433" t="s">
        <v>11</v>
      </c>
      <c r="C40" s="138">
        <v>1855.0519999999999</v>
      </c>
      <c r="D40" s="136">
        <v>1087.413</v>
      </c>
      <c r="E40" s="510">
        <v>8472.8009999999995</v>
      </c>
      <c r="F40" s="137">
        <f>Table5[[#This Row],[اردیبهشت‌ماه 1397]]/Table5[[#This Row],[فروردین‌ماه 1397]]-1</f>
        <v>0.70593141704209894</v>
      </c>
      <c r="G40" s="139">
        <f>Table5[[#This Row],[اردیبهشت‌ماه 1397]]/Table5[[#This Row],[اردیبهشت‌ماه 1396]]-1</f>
        <v>-0.7810579995918705</v>
      </c>
      <c r="H40" s="138">
        <f>Table5[[#This Row],[اردیبهشت‌ماه 1397]]+Table5[[#This Row],[فروردین‌ماه 1397]]</f>
        <v>2942.4650000000001</v>
      </c>
    </row>
    <row r="41" spans="1:9">
      <c r="A41" s="212">
        <v>39</v>
      </c>
      <c r="B41" s="433" t="s">
        <v>40</v>
      </c>
      <c r="C41" s="138">
        <v>370.61900000000003</v>
      </c>
      <c r="D41" s="136">
        <v>12.44</v>
      </c>
      <c r="E41" s="138">
        <v>160.25800000000001</v>
      </c>
      <c r="F41" s="137" t="s">
        <v>154</v>
      </c>
      <c r="G41" s="139">
        <f>Table5[[#This Row],[اردیبهشت‌ماه 1397]]/Table5[[#This Row],[اردیبهشت‌ماه 1396]]-1</f>
        <v>1.3126396186149836</v>
      </c>
      <c r="H41" s="138">
        <f>Table5[[#This Row],[اردیبهشت‌ماه 1397]]+Table5[[#This Row],[فروردین‌ماه 1397]]</f>
        <v>383.05900000000003</v>
      </c>
    </row>
    <row r="42" spans="1:9">
      <c r="A42" s="212">
        <v>40</v>
      </c>
      <c r="B42" s="433" t="s">
        <v>42</v>
      </c>
      <c r="C42" s="138">
        <v>5.3999999999999999E-2</v>
      </c>
      <c r="D42" s="136">
        <v>0.55600000000000005</v>
      </c>
      <c r="E42" s="510">
        <v>5413.1289999999999</v>
      </c>
      <c r="F42" s="137">
        <f>Table5[[#This Row],[اردیبهشت‌ماه 1397]]/Table5[[#This Row],[فروردین‌ماه 1397]]-1</f>
        <v>-0.90287769784172667</v>
      </c>
      <c r="G42" s="139">
        <f>Table5[[#This Row],[اردیبهشت‌ماه 1397]]/Table5[[#This Row],[اردیبهشت‌ماه 1396]]-1</f>
        <v>-0.9999900242539943</v>
      </c>
      <c r="H42" s="138">
        <f>Table5[[#This Row],[اردیبهشت‌ماه 1397]]+Table5[[#This Row],[فروردین‌ماه 1397]]</f>
        <v>0.6100000000000001</v>
      </c>
    </row>
    <row r="43" spans="1:9">
      <c r="A43" s="233">
        <v>41</v>
      </c>
      <c r="B43" s="433" t="s">
        <v>58</v>
      </c>
      <c r="C43" s="138">
        <v>1.7999999999999999E-2</v>
      </c>
      <c r="D43" s="136">
        <v>0</v>
      </c>
      <c r="E43" s="138"/>
      <c r="F43" s="137" t="s">
        <v>154</v>
      </c>
      <c r="G43" s="139"/>
      <c r="H43" s="137"/>
    </row>
    <row r="44" spans="1:9">
      <c r="A44" s="233">
        <v>42</v>
      </c>
      <c r="B44" s="495" t="s">
        <v>17</v>
      </c>
      <c r="C44" s="138"/>
      <c r="D44" s="136">
        <v>0.64800000000000002</v>
      </c>
      <c r="E44" s="138">
        <v>38.97</v>
      </c>
      <c r="F44" s="137">
        <f>Table5[[#This Row],[اردیبهشت‌ماه 1397]]/Table5[[#This Row],[فروردین‌ماه 1397]]-1</f>
        <v>-1</v>
      </c>
      <c r="G44" s="139"/>
      <c r="H44" s="137"/>
    </row>
    <row r="45" spans="1:9">
      <c r="A45" s="226">
        <v>43</v>
      </c>
      <c r="B45" s="433" t="s">
        <v>58</v>
      </c>
      <c r="C45" s="138"/>
      <c r="D45" s="370"/>
      <c r="E45" s="138">
        <v>13.173</v>
      </c>
      <c r="F45" s="137" t="s">
        <v>154</v>
      </c>
      <c r="G45" s="139"/>
      <c r="H45" s="137"/>
      <c r="I45" s="261"/>
    </row>
    <row r="46" spans="1:9">
      <c r="A46" s="433">
        <v>44</v>
      </c>
      <c r="B46" s="496" t="s">
        <v>58</v>
      </c>
      <c r="C46" s="511"/>
      <c r="D46" s="421"/>
      <c r="E46" s="511"/>
      <c r="F46" s="137"/>
      <c r="G46" s="139"/>
      <c r="H46" s="137"/>
      <c r="I46" s="261"/>
    </row>
    <row r="47" spans="1:9">
      <c r="A47" s="535"/>
      <c r="B47" s="535"/>
      <c r="C47" s="136"/>
      <c r="D47" s="136"/>
      <c r="E47" s="136"/>
      <c r="F47" s="137"/>
      <c r="G47" s="139"/>
      <c r="H47" s="137"/>
      <c r="I47" s="261"/>
    </row>
    <row r="48" spans="1:9">
      <c r="A48" s="261"/>
      <c r="B48" s="261"/>
      <c r="C48" s="261"/>
      <c r="D48" s="261"/>
      <c r="E48" s="261"/>
      <c r="F48" s="261"/>
      <c r="G48" s="261"/>
      <c r="H48" s="261"/>
      <c r="I48" s="261"/>
    </row>
    <row r="49" spans="1:10">
      <c r="A49" s="261"/>
      <c r="B49" s="261"/>
      <c r="C49" s="261"/>
      <c r="D49" s="261"/>
      <c r="E49" s="261"/>
      <c r="F49" s="261"/>
      <c r="G49" s="261"/>
      <c r="H49" s="261"/>
      <c r="I49" s="261" t="s">
        <v>762</v>
      </c>
    </row>
    <row r="50" spans="1:10" ht="24" customHeight="1">
      <c r="A50" s="220" t="s">
        <v>72</v>
      </c>
      <c r="B50" s="232" t="s">
        <v>465</v>
      </c>
      <c r="C50" s="889" t="s">
        <v>47</v>
      </c>
      <c r="D50" s="889"/>
      <c r="E50" s="888"/>
      <c r="F50" s="887" t="s">
        <v>68</v>
      </c>
      <c r="G50" s="888"/>
      <c r="H50" s="664" t="s">
        <v>450</v>
      </c>
      <c r="I50" s="171" t="s">
        <v>702</v>
      </c>
    </row>
    <row r="51" spans="1:10" ht="21.75" customHeight="1">
      <c r="A51" s="682"/>
      <c r="B51" s="320"/>
      <c r="C51" s="267" t="s">
        <v>1066</v>
      </c>
      <c r="D51" s="267" t="s">
        <v>1024</v>
      </c>
      <c r="E51" s="267" t="s">
        <v>1067</v>
      </c>
      <c r="F51" s="315" t="s">
        <v>48</v>
      </c>
      <c r="G51" s="264" t="s">
        <v>761</v>
      </c>
      <c r="H51" s="297" t="s">
        <v>1098</v>
      </c>
      <c r="I51" s="297" t="s">
        <v>1066</v>
      </c>
    </row>
    <row r="52" spans="1:10" ht="17.25" customHeight="1">
      <c r="A52" s="254">
        <v>1</v>
      </c>
      <c r="B52" s="99" t="s">
        <v>29</v>
      </c>
      <c r="C52" s="234">
        <v>6000529.8289999999</v>
      </c>
      <c r="D52" s="234">
        <v>1081412.0830000001</v>
      </c>
      <c r="E52" s="234">
        <v>1651447.0490000001</v>
      </c>
      <c r="F52" s="141">
        <f>(C52/D52)-1</f>
        <v>4.5487911808361021</v>
      </c>
      <c r="G52" s="383">
        <f>(C52/E52)-1</f>
        <v>2.6334981691562547</v>
      </c>
      <c r="H52" s="667">
        <f>C52+D52</f>
        <v>7081941.9120000005</v>
      </c>
      <c r="I52" s="259">
        <f>C52/'معاملات بورس - نوع اوراق'!$N$17</f>
        <v>0.25138946021909769</v>
      </c>
      <c r="J52" s="62"/>
    </row>
    <row r="53" spans="1:10" ht="17.25" customHeight="1">
      <c r="A53" s="254">
        <v>2</v>
      </c>
      <c r="B53" s="99" t="s">
        <v>12</v>
      </c>
      <c r="C53" s="234">
        <v>3534599.7689999999</v>
      </c>
      <c r="D53" s="234">
        <v>2683999.7519999999</v>
      </c>
      <c r="E53" s="234">
        <v>2060070.841</v>
      </c>
      <c r="F53" s="141">
        <f t="shared" ref="F53:F61" si="4">(C53/D53)-1</f>
        <v>0.31691508777754906</v>
      </c>
      <c r="G53" s="190">
        <f t="shared" ref="G53:G62" si="5">(C53/E53)-1</f>
        <v>0.7157661273843543</v>
      </c>
      <c r="H53" s="690">
        <f t="shared" ref="H53:H61" si="6">C53+D53</f>
        <v>6218599.5209999997</v>
      </c>
      <c r="I53" s="259">
        <f>C53/'معاملات بورس - نوع اوراق'!$N$17</f>
        <v>0.1480804451175502</v>
      </c>
    </row>
    <row r="54" spans="1:10" ht="17.25" customHeight="1">
      <c r="A54" s="254">
        <v>3</v>
      </c>
      <c r="B54" s="99" t="s">
        <v>16</v>
      </c>
      <c r="C54" s="234">
        <v>3453218.8569999998</v>
      </c>
      <c r="D54" s="234">
        <v>2156381.6409999998</v>
      </c>
      <c r="E54" s="234">
        <v>6796507.3810000001</v>
      </c>
      <c r="F54" s="141">
        <f t="shared" si="4"/>
        <v>0.60139503664045524</v>
      </c>
      <c r="G54" s="190">
        <f t="shared" si="5"/>
        <v>-0.49191273349402109</v>
      </c>
      <c r="H54" s="690">
        <f t="shared" si="6"/>
        <v>5609600.4979999997</v>
      </c>
      <c r="I54" s="259">
        <f>C54/'معاملات بورس - نوع اوراق'!$N$17</f>
        <v>0.1446710289288422</v>
      </c>
    </row>
    <row r="55" spans="1:10" ht="17.25" customHeight="1">
      <c r="A55" s="254">
        <v>4</v>
      </c>
      <c r="B55" s="99" t="s">
        <v>35</v>
      </c>
      <c r="C55" s="234">
        <v>3174908.6129999999</v>
      </c>
      <c r="D55" s="234">
        <v>404803.74599999998</v>
      </c>
      <c r="E55" s="234">
        <v>2068656.459</v>
      </c>
      <c r="F55" s="141">
        <f t="shared" si="4"/>
        <v>6.8430811087405301</v>
      </c>
      <c r="G55" s="190">
        <f t="shared" si="5"/>
        <v>0.5347684238178283</v>
      </c>
      <c r="H55" s="690">
        <f t="shared" si="6"/>
        <v>3579712.3589999997</v>
      </c>
      <c r="I55" s="259">
        <f>C55/'معاملات بورس - نوع اوراق'!$N$17</f>
        <v>0.1330113481995715</v>
      </c>
    </row>
    <row r="56" spans="1:10" ht="17.25" customHeight="1">
      <c r="A56" s="254">
        <v>5</v>
      </c>
      <c r="B56" s="99" t="s">
        <v>9</v>
      </c>
      <c r="C56" s="234">
        <v>959577.91200000001</v>
      </c>
      <c r="D56" s="234">
        <v>452021.18900000001</v>
      </c>
      <c r="E56" s="234">
        <v>5673167.8600000003</v>
      </c>
      <c r="F56" s="141">
        <f t="shared" si="4"/>
        <v>1.1228604661716424</v>
      </c>
      <c r="G56" s="190">
        <f t="shared" si="5"/>
        <v>-0.83085677426086246</v>
      </c>
      <c r="H56" s="690">
        <f t="shared" si="6"/>
        <v>1411599.101</v>
      </c>
      <c r="I56" s="259">
        <f>C56/'معاملات بورس - نوع اوراق'!$N$17</f>
        <v>4.020107893973255E-2</v>
      </c>
    </row>
    <row r="57" spans="1:10" ht="17.25" customHeight="1">
      <c r="A57" s="254">
        <v>6</v>
      </c>
      <c r="B57" s="99" t="s">
        <v>1100</v>
      </c>
      <c r="C57" s="234">
        <v>841600.50800000003</v>
      </c>
      <c r="D57" s="234">
        <v>252737.01800000001</v>
      </c>
      <c r="E57" s="234">
        <v>4686957.824</v>
      </c>
      <c r="F57" s="141">
        <f t="shared" si="4"/>
        <v>2.3299455483802536</v>
      </c>
      <c r="G57" s="190">
        <f t="shared" si="5"/>
        <v>-0.82043778937149658</v>
      </c>
      <c r="H57" s="690">
        <f t="shared" si="6"/>
        <v>1094337.5260000001</v>
      </c>
      <c r="I57" s="259">
        <f>C57/'معاملات بورس - نوع اوراق'!$N$17</f>
        <v>3.5258469411108134E-2</v>
      </c>
    </row>
    <row r="58" spans="1:10" ht="17.25" customHeight="1">
      <c r="A58" s="254">
        <v>7</v>
      </c>
      <c r="B58" s="99" t="s">
        <v>1101</v>
      </c>
      <c r="C58" s="234">
        <v>748872.66</v>
      </c>
      <c r="D58" s="234">
        <v>260922.70199999999</v>
      </c>
      <c r="E58" s="234">
        <v>1689373.625</v>
      </c>
      <c r="F58" s="141">
        <f t="shared" si="4"/>
        <v>1.8700939176998101</v>
      </c>
      <c r="G58" s="190">
        <f t="shared" si="5"/>
        <v>-0.5567157857102214</v>
      </c>
      <c r="H58" s="690">
        <f t="shared" si="6"/>
        <v>1009795.362</v>
      </c>
      <c r="I58" s="259">
        <f>C58/'معاملات بورس - نوع اوراق'!$N$17</f>
        <v>3.1373678514254391E-2</v>
      </c>
    </row>
    <row r="59" spans="1:10" ht="17.25" customHeight="1">
      <c r="A59" s="254">
        <v>8</v>
      </c>
      <c r="B59" s="99" t="s">
        <v>1102</v>
      </c>
      <c r="C59" s="234">
        <v>662322.50100000005</v>
      </c>
      <c r="D59" s="234">
        <v>236140.12700000001</v>
      </c>
      <c r="E59" s="234">
        <v>416114.93199999997</v>
      </c>
      <c r="F59" s="141">
        <f t="shared" si="4"/>
        <v>1.8047859100202821</v>
      </c>
      <c r="G59" s="190">
        <f t="shared" si="5"/>
        <v>0.59168164866527806</v>
      </c>
      <c r="H59" s="690">
        <f t="shared" si="6"/>
        <v>898462.62800000003</v>
      </c>
      <c r="I59" s="259">
        <f>C59/'معاملات بورس - نوع اوراق'!$N$17</f>
        <v>2.7747699080282802E-2</v>
      </c>
    </row>
    <row r="60" spans="1:10" ht="17.25" customHeight="1">
      <c r="A60" s="254">
        <v>9</v>
      </c>
      <c r="B60" s="99" t="s">
        <v>13</v>
      </c>
      <c r="C60" s="234">
        <v>586384.03399999999</v>
      </c>
      <c r="D60" s="234">
        <v>33194.383000000002</v>
      </c>
      <c r="E60" s="252">
        <v>59212.508000000002</v>
      </c>
      <c r="F60" s="141">
        <f t="shared" si="4"/>
        <v>16.665158409481506</v>
      </c>
      <c r="G60" s="190">
        <f t="shared" si="5"/>
        <v>8.9030433569880199</v>
      </c>
      <c r="H60" s="690">
        <f t="shared" si="6"/>
        <v>619578.41700000002</v>
      </c>
      <c r="I60" s="259">
        <f>C60/'معاملات بورس - نوع اوراق'!$N$17</f>
        <v>2.4566291642437069E-2</v>
      </c>
    </row>
    <row r="61" spans="1:10" ht="17.25">
      <c r="A61" s="254">
        <v>10</v>
      </c>
      <c r="B61" s="99" t="s">
        <v>10</v>
      </c>
      <c r="C61" s="234">
        <v>364689.685</v>
      </c>
      <c r="D61" s="234">
        <v>100175.883</v>
      </c>
      <c r="E61" s="234">
        <v>518574.65</v>
      </c>
      <c r="F61" s="141">
        <f t="shared" si="4"/>
        <v>2.6404938402190075</v>
      </c>
      <c r="G61" s="177">
        <f t="shared" si="5"/>
        <v>-0.29674602296892072</v>
      </c>
      <c r="H61" s="690">
        <f t="shared" si="6"/>
        <v>464865.56799999997</v>
      </c>
      <c r="I61" s="285">
        <f>C61/'معاملات بورس - نوع اوراق'!$N$17</f>
        <v>1.5278508010500347E-2</v>
      </c>
    </row>
    <row r="62" spans="1:10" ht="18">
      <c r="A62" s="255"/>
      <c r="B62" s="256" t="s">
        <v>43</v>
      </c>
      <c r="C62" s="257">
        <f>SUM(C52:C61)</f>
        <v>20326704.367999997</v>
      </c>
      <c r="D62" s="257">
        <f>SUM(D52:D61)</f>
        <v>7661788.5240000011</v>
      </c>
      <c r="E62" s="257">
        <f>SUM(E52:E61)</f>
        <v>25620083.129000001</v>
      </c>
      <c r="F62" s="339">
        <f>(C62/D62)-1</f>
        <v>1.6529973131375342</v>
      </c>
      <c r="G62" s="339">
        <f t="shared" si="5"/>
        <v>-0.20661052246970657</v>
      </c>
      <c r="H62" s="681">
        <f>SUM(H52:H61)</f>
        <v>27988492.892000001</v>
      </c>
      <c r="I62" s="340">
        <f>C62/'معاملات بورس - نوع اوراق'!$N$17</f>
        <v>0.8515780080633768</v>
      </c>
    </row>
    <row r="63" spans="1:10">
      <c r="C63" s="638"/>
      <c r="D63" s="258"/>
    </row>
    <row r="64" spans="1:10">
      <c r="I64" s="439"/>
    </row>
  </sheetData>
  <mergeCells count="4">
    <mergeCell ref="C1:E1"/>
    <mergeCell ref="F1:G1"/>
    <mergeCell ref="F50:G50"/>
    <mergeCell ref="C50:E50"/>
  </mergeCells>
  <pageMargins left="0.7" right="0.7" top="0.75" bottom="0.75" header="0.3" footer="0.3"/>
  <pageSetup paperSize="9" orientation="portrait" horizontalDpi="4294967294" r:id="rId1"/>
  <drawing r:id="rId2"/>
  <tableParts count="1">
    <tablePart r:id="rId3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" id="{37304351-062A-4BF9-9580-210371070CA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  <x14:cfIcon iconSet="3Arrows" iconId="0"/>
              <x14:cfIcon iconSet="3Arrows" iconId="0"/>
              <x14:cfIcon iconSet="3Arrows" iconId="2"/>
            </x14:iconSet>
          </x14:cfRule>
          <xm:sqref>F3:G45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38</vt:i4>
      </vt:variant>
      <vt:variant>
        <vt:lpstr>Named Ranges</vt:lpstr>
      </vt:variant>
      <vt:variant>
        <vt:i4>1</vt:i4>
      </vt:variant>
    </vt:vector>
  </HeadingPairs>
  <TitlesOfParts>
    <vt:vector size="39" baseType="lpstr">
      <vt:lpstr>فهرست</vt:lpstr>
      <vt:lpstr>بورس و فرابورس</vt:lpstr>
      <vt:lpstr>ارزش بورس</vt:lpstr>
      <vt:lpstr>ارزش فرابورس</vt:lpstr>
      <vt:lpstr>معاملات بورس - بخش بازار</vt:lpstr>
      <vt:lpstr>معاملات بورس - بازار</vt:lpstr>
      <vt:lpstr>معاملات بورس - نوع اوراق</vt:lpstr>
      <vt:lpstr>معاملات بورس - صنایع - ارزش</vt:lpstr>
      <vt:lpstr>معاملات بورس - صنایع - حجم</vt:lpstr>
      <vt:lpstr>معاملات بورس - صنایع - تعداد</vt:lpstr>
      <vt:lpstr>معاملات فرابورس - بخش بازار</vt:lpstr>
      <vt:lpstr>معاملات فرابورس- بازار</vt:lpstr>
      <vt:lpstr>معاملات فرابورس- نوع اوراق</vt:lpstr>
      <vt:lpstr>معاملات فرابورس-صنایع- ارزش</vt:lpstr>
      <vt:lpstr>معاملات فرابورس-صنایع-حجم</vt:lpstr>
      <vt:lpstr>معاملات فرابورس-صنایع-تعداد</vt:lpstr>
      <vt:lpstr>معاملات بورس کالا و انرژی</vt:lpstr>
      <vt:lpstr>معاملات بورس کالا</vt:lpstr>
      <vt:lpstr>معاملات بورس انرژی</vt:lpstr>
      <vt:lpstr>شاخص ها</vt:lpstr>
      <vt:lpstr>نمودار شاخص بورس و فرابورس</vt:lpstr>
      <vt:lpstr>معاملات صکوک-بورس</vt:lpstr>
      <vt:lpstr>معاملات صکوک- فرابورس</vt:lpstr>
      <vt:lpstr>معاملات صکوک-بورس کالا</vt:lpstr>
      <vt:lpstr>معاملات صکوک- بورس انرژی</vt:lpstr>
      <vt:lpstr>MSCI</vt:lpstr>
      <vt:lpstr>نسبت pe</vt:lpstr>
      <vt:lpstr>نمودار pe بازار</vt:lpstr>
      <vt:lpstr>بیشترین حجم مناطق-حقیقی و ح </vt:lpstr>
      <vt:lpstr>آمار معاملات حقیقی و حقوقی </vt:lpstr>
      <vt:lpstr>خرید و فروش حقیقی و حقوقی</vt:lpstr>
      <vt:lpstr>نسبت معاملات حقیقی و حقوقی</vt:lpstr>
      <vt:lpstr>صندوق </vt:lpstr>
      <vt:lpstr>آمار تامین مالی</vt:lpstr>
      <vt:lpstr>مانده اوراق تامین مالی</vt:lpstr>
      <vt:lpstr>توقف-بسته و تا پایان ماه باز  </vt:lpstr>
      <vt:lpstr> توقف در ماه بسته و همچنان بسته</vt:lpstr>
      <vt:lpstr>توقف نماد-در کل ماه بسته بودن</vt:lpstr>
      <vt:lpstr>'توقف-بسته و تا پایان ماه باز  '!_Toc486774299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2016-11-13T07:59:28Z</dcterms:created>
  <dcterms:modified xsi:type="dcterms:W3CDTF">2018-05-30T08:25:28Z</dcterms:modified>
</cp:coreProperties>
</file>