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hidePivotFieldList="1" defaultThemeVersion="124226"/>
  <bookViews>
    <workbookView xWindow="0" yWindow="0" windowWidth="20490" windowHeight="7650" tabRatio="905"/>
  </bookViews>
  <sheets>
    <sheet name="فهرست" sheetId="52" r:id="rId1"/>
    <sheet name="بورس و فرابورس" sheetId="40" r:id="rId2"/>
    <sheet name="ارزش بورس" sheetId="42" r:id="rId3"/>
    <sheet name="ارزش فرابورس" sheetId="41" r:id="rId4"/>
    <sheet name="معاملات بورس - بخش بازار" sheetId="49" r:id="rId5"/>
    <sheet name="معاملات بورس - بازار" sheetId="2" r:id="rId6"/>
    <sheet name="معاملات بورس - نوع اوراق" sheetId="3" r:id="rId7"/>
    <sheet name="معاملات بورس - صنایع - ارزش" sheetId="4" r:id="rId8"/>
    <sheet name="معاملات بورس - صنایع - حجم" sheetId="5" r:id="rId9"/>
    <sheet name="معاملات بورس - صنایع - تعداد" sheetId="6" r:id="rId10"/>
    <sheet name="معاملات فرابورس - بخش بازار" sheetId="50" r:id="rId11"/>
    <sheet name="معاملات فرابورس- بازار" sheetId="7" r:id="rId12"/>
    <sheet name="معاملات فرابورس- نوع اوراق" sheetId="8" r:id="rId13"/>
    <sheet name="معاملات فرابورس-صنایع- ارزش" sheetId="9" r:id="rId14"/>
    <sheet name="معاملات فرابورس-صنایع-حجم" sheetId="10" r:id="rId15"/>
    <sheet name="معاملات فرابورس-صنایع-تعداد" sheetId="11" r:id="rId16"/>
    <sheet name="معاملات بورس کالا و انرژی" sheetId="26" r:id="rId17"/>
    <sheet name="معاملات بورس کالا" sheetId="12" state="hidden" r:id="rId18"/>
    <sheet name="معاملات بورس انرژی" sheetId="13" state="hidden" r:id="rId19"/>
    <sheet name="شاخص ها" sheetId="14" r:id="rId20"/>
    <sheet name="نمودار شاخص بورس و فرابورس" sheetId="59" r:id="rId21"/>
    <sheet name="معاملات صکوک-بورس" sheetId="15" state="hidden" r:id="rId22"/>
    <sheet name="معاملات صکوک- فرابورس" sheetId="16" state="hidden" r:id="rId23"/>
    <sheet name="معاملات صکوک-بورس کالا" sheetId="17" state="hidden" r:id="rId24"/>
    <sheet name="معاملات صکوک- بورس انرژی" sheetId="18" state="hidden" r:id="rId25"/>
    <sheet name="MSCI" sheetId="30" r:id="rId26"/>
    <sheet name="بیشترین حجم مناطق-حقیقی و حقوقی" sheetId="64" r:id="rId27"/>
    <sheet name="آمار معاملات حقیقی و حقوقی" sheetId="65" r:id="rId28"/>
    <sheet name="خرید و فروش حقیقی و حقوقی" sheetId="66" r:id="rId29"/>
    <sheet name="نسبت معاملات حقیقی و حقوقی" sheetId="67" r:id="rId30"/>
    <sheet name="آمار تامین مالی" sheetId="44" r:id="rId31"/>
    <sheet name="مانده اوراق تامین مالی" sheetId="45" r:id="rId32"/>
    <sheet name="توقف-بسته و تا پایان ماه باز  " sheetId="54" r:id="rId33"/>
    <sheet name=" توقف در ماه بسته و همچنان بسته" sheetId="55" r:id="rId34"/>
    <sheet name="توقف نماد-در کل ماه بسته بودن" sheetId="56" r:id="rId35"/>
    <sheet name="Sheet2" sheetId="23" state="hidden" r:id="rId36"/>
  </sheets>
  <externalReferences>
    <externalReference r:id="rId37"/>
  </externalReferences>
  <definedNames>
    <definedName name="_xlnm._FilterDatabase" localSheetId="2" hidden="1">'ارزش بورس'!$A$9:$G$50</definedName>
    <definedName name="_xlnm._FilterDatabase" localSheetId="3" hidden="1">'ارزش فرابورس'!$A$10:$G$60</definedName>
    <definedName name="_Toc486774299" localSheetId="32">'توقف-بسته و تا پایان ماه باز  '!$E$3</definedName>
  </definedNames>
  <calcPr calcId="162913"/>
</workbook>
</file>

<file path=xl/calcChain.xml><?xml version="1.0" encoding="utf-8"?>
<calcChain xmlns="http://schemas.openxmlformats.org/spreadsheetml/2006/main">
  <c r="G22" i="64" l="1"/>
  <c r="G23" i="64"/>
  <c r="F22" i="64"/>
  <c r="F23" i="64"/>
  <c r="C21" i="67" l="1"/>
  <c r="G21" i="67"/>
  <c r="C22" i="67"/>
  <c r="G22" i="67"/>
  <c r="C23" i="67"/>
  <c r="D23" i="67" s="1"/>
  <c r="H23" i="67" s="1"/>
  <c r="G23" i="67"/>
  <c r="C24" i="67"/>
  <c r="G24" i="67"/>
  <c r="G25" i="67" s="1"/>
  <c r="I21" i="67" s="1"/>
  <c r="E23" i="66"/>
  <c r="E22" i="66"/>
  <c r="E21" i="66"/>
  <c r="E20" i="66"/>
  <c r="E19" i="66"/>
  <c r="E18" i="66"/>
  <c r="E17" i="66"/>
  <c r="E16" i="66"/>
  <c r="E15" i="66"/>
  <c r="E14" i="66"/>
  <c r="E12" i="66"/>
  <c r="E11" i="66"/>
  <c r="E10" i="66"/>
  <c r="E9" i="66"/>
  <c r="E8" i="66"/>
  <c r="E7" i="66"/>
  <c r="E6" i="66"/>
  <c r="E5" i="66"/>
  <c r="E4" i="66"/>
  <c r="D3" i="66"/>
  <c r="C3" i="66"/>
  <c r="D3" i="65"/>
  <c r="F3" i="65"/>
  <c r="D4" i="65"/>
  <c r="F4" i="65"/>
  <c r="I4" i="65"/>
  <c r="K4" i="65"/>
  <c r="L4" i="65" s="1"/>
  <c r="D5" i="65"/>
  <c r="F5" i="65"/>
  <c r="I5" i="65"/>
  <c r="K5" i="65"/>
  <c r="D6" i="65"/>
  <c r="F6" i="65"/>
  <c r="I6" i="65"/>
  <c r="K6" i="65"/>
  <c r="L6" i="65" s="1"/>
  <c r="D7" i="65"/>
  <c r="F7" i="65"/>
  <c r="I7" i="65"/>
  <c r="K7" i="65"/>
  <c r="D8" i="65"/>
  <c r="F8" i="65"/>
  <c r="I8" i="65"/>
  <c r="K8" i="65"/>
  <c r="L8" i="65" s="1"/>
  <c r="D9" i="65"/>
  <c r="F9" i="65"/>
  <c r="I9" i="65"/>
  <c r="K9" i="65"/>
  <c r="D10" i="65"/>
  <c r="F10" i="65"/>
  <c r="I10" i="65"/>
  <c r="K10" i="65"/>
  <c r="D11" i="65"/>
  <c r="F11" i="65"/>
  <c r="I11" i="65"/>
  <c r="K11" i="65"/>
  <c r="D12" i="65"/>
  <c r="F12" i="65"/>
  <c r="I12" i="65"/>
  <c r="K12" i="65"/>
  <c r="D13" i="65"/>
  <c r="F13" i="65"/>
  <c r="I13" i="65"/>
  <c r="K13" i="65"/>
  <c r="D14" i="65"/>
  <c r="F14" i="65"/>
  <c r="I14" i="65"/>
  <c r="K14" i="65"/>
  <c r="D15" i="65"/>
  <c r="F15" i="65"/>
  <c r="J15" i="65"/>
  <c r="L15" i="65"/>
  <c r="D16" i="65"/>
  <c r="F16" i="65"/>
  <c r="I16" i="65"/>
  <c r="K16" i="65"/>
  <c r="D17" i="65"/>
  <c r="F17" i="65"/>
  <c r="I17" i="65"/>
  <c r="K17" i="65"/>
  <c r="D18" i="65"/>
  <c r="F18" i="65"/>
  <c r="I18" i="65"/>
  <c r="K18" i="65"/>
  <c r="D19" i="65"/>
  <c r="F19" i="65"/>
  <c r="I19" i="65"/>
  <c r="K19" i="65"/>
  <c r="D20" i="65"/>
  <c r="F20" i="65"/>
  <c r="I20" i="65"/>
  <c r="K20" i="65"/>
  <c r="D21" i="65"/>
  <c r="F21" i="65"/>
  <c r="I21" i="65"/>
  <c r="K21" i="65"/>
  <c r="D22" i="65"/>
  <c r="F22" i="65"/>
  <c r="I22" i="65"/>
  <c r="K22" i="65"/>
  <c r="D23" i="65"/>
  <c r="F23" i="65"/>
  <c r="I23" i="65"/>
  <c r="K23" i="65"/>
  <c r="D24" i="65"/>
  <c r="F24" i="65"/>
  <c r="I24" i="65"/>
  <c r="K24" i="65"/>
  <c r="D25" i="65"/>
  <c r="F25" i="65"/>
  <c r="I25" i="65"/>
  <c r="K25" i="65"/>
  <c r="D26" i="65"/>
  <c r="F26" i="65"/>
  <c r="I26" i="65"/>
  <c r="K26" i="65"/>
  <c r="D27" i="65"/>
  <c r="F27" i="65"/>
  <c r="I27" i="65"/>
  <c r="K27" i="65"/>
  <c r="I28" i="65"/>
  <c r="J28" i="65" s="1"/>
  <c r="K28" i="65"/>
  <c r="D32" i="65"/>
  <c r="F32" i="65"/>
  <c r="I32" i="65"/>
  <c r="K32" i="65"/>
  <c r="D33" i="65"/>
  <c r="F33" i="65"/>
  <c r="I33" i="65"/>
  <c r="J33" i="65" s="1"/>
  <c r="K33" i="65"/>
  <c r="D34" i="65"/>
  <c r="F34" i="65"/>
  <c r="I34" i="65"/>
  <c r="K34" i="65"/>
  <c r="D35" i="65"/>
  <c r="F35" i="65"/>
  <c r="I35" i="65"/>
  <c r="J35" i="65" s="1"/>
  <c r="K35" i="65"/>
  <c r="D36" i="65"/>
  <c r="F36" i="65"/>
  <c r="I36" i="65"/>
  <c r="K36" i="65"/>
  <c r="D37" i="65"/>
  <c r="F37" i="65"/>
  <c r="I37" i="65"/>
  <c r="J37" i="65" s="1"/>
  <c r="K37" i="65"/>
  <c r="D38" i="65"/>
  <c r="F38" i="65"/>
  <c r="I38" i="65"/>
  <c r="K38" i="65"/>
  <c r="D39" i="65"/>
  <c r="F39" i="65"/>
  <c r="I39" i="65"/>
  <c r="J39" i="65" s="1"/>
  <c r="K39" i="65"/>
  <c r="D40" i="65"/>
  <c r="F40" i="65"/>
  <c r="I40" i="65"/>
  <c r="K40" i="65"/>
  <c r="D41" i="65"/>
  <c r="F41" i="65"/>
  <c r="I41" i="65"/>
  <c r="J41" i="65" s="1"/>
  <c r="K41" i="65"/>
  <c r="D42" i="65"/>
  <c r="F42" i="65"/>
  <c r="I42" i="65"/>
  <c r="K42" i="65"/>
  <c r="D43" i="65"/>
  <c r="F43" i="65"/>
  <c r="I43" i="65"/>
  <c r="J43" i="65" s="1"/>
  <c r="K43" i="65"/>
  <c r="D44" i="65"/>
  <c r="F44" i="65"/>
  <c r="I44" i="65"/>
  <c r="K44" i="65"/>
  <c r="D45" i="65"/>
  <c r="F45" i="65"/>
  <c r="I45" i="65"/>
  <c r="J45" i="65" s="1"/>
  <c r="K45" i="65"/>
  <c r="D46" i="65"/>
  <c r="F46" i="65"/>
  <c r="I46" i="65"/>
  <c r="K46" i="65"/>
  <c r="D47" i="65"/>
  <c r="F47" i="65"/>
  <c r="I47" i="65"/>
  <c r="J47" i="65" s="1"/>
  <c r="K47" i="65"/>
  <c r="D48" i="65"/>
  <c r="F48" i="65"/>
  <c r="I48" i="65"/>
  <c r="K48" i="65"/>
  <c r="D49" i="65"/>
  <c r="F49" i="65"/>
  <c r="I49" i="65"/>
  <c r="J49" i="65" s="1"/>
  <c r="K49" i="65"/>
  <c r="D50" i="65"/>
  <c r="F50" i="65"/>
  <c r="I50" i="65"/>
  <c r="K50" i="65"/>
  <c r="D51" i="65"/>
  <c r="F51" i="65"/>
  <c r="I51" i="65"/>
  <c r="K51" i="65"/>
  <c r="D52" i="65"/>
  <c r="F52" i="65"/>
  <c r="I52" i="65"/>
  <c r="K52" i="65"/>
  <c r="L52" i="65" s="1"/>
  <c r="D53" i="65"/>
  <c r="F53" i="65"/>
  <c r="I53" i="65"/>
  <c r="J53" i="65" s="1"/>
  <c r="K53" i="65"/>
  <c r="D54" i="65"/>
  <c r="F54" i="65"/>
  <c r="I54" i="65"/>
  <c r="K54" i="65"/>
  <c r="J54" i="65" s="1"/>
  <c r="D55" i="65"/>
  <c r="F55" i="65"/>
  <c r="I55" i="65"/>
  <c r="K55" i="65"/>
  <c r="L55" i="65" s="1"/>
  <c r="D56" i="65"/>
  <c r="F56" i="65"/>
  <c r="I56" i="65"/>
  <c r="K56" i="65"/>
  <c r="D60" i="65"/>
  <c r="F60" i="65"/>
  <c r="D61" i="65"/>
  <c r="F61" i="65"/>
  <c r="I61" i="65"/>
  <c r="K61" i="65"/>
  <c r="L61" i="65"/>
  <c r="D62" i="65"/>
  <c r="F62" i="65"/>
  <c r="I62" i="65"/>
  <c r="K62" i="65"/>
  <c r="D63" i="65"/>
  <c r="F63" i="65"/>
  <c r="I63" i="65"/>
  <c r="K63" i="65"/>
  <c r="L63" i="65" s="1"/>
  <c r="D64" i="65"/>
  <c r="F64" i="65"/>
  <c r="I64" i="65"/>
  <c r="K64" i="65"/>
  <c r="L64" i="65" s="1"/>
  <c r="D65" i="65"/>
  <c r="F65" i="65"/>
  <c r="I65" i="65"/>
  <c r="K65" i="65"/>
  <c r="D66" i="65"/>
  <c r="F66" i="65"/>
  <c r="I66" i="65"/>
  <c r="K66" i="65"/>
  <c r="D67" i="65"/>
  <c r="F67" i="65"/>
  <c r="I67" i="65"/>
  <c r="K67" i="65"/>
  <c r="D68" i="65"/>
  <c r="F68" i="65"/>
  <c r="I68" i="65"/>
  <c r="K68" i="65"/>
  <c r="D69" i="65"/>
  <c r="F69" i="65"/>
  <c r="I69" i="65"/>
  <c r="K69" i="65"/>
  <c r="L69" i="65"/>
  <c r="D70" i="65"/>
  <c r="F70" i="65"/>
  <c r="I70" i="65"/>
  <c r="K70" i="65"/>
  <c r="J70" i="65" s="1"/>
  <c r="D71" i="65"/>
  <c r="F71" i="65"/>
  <c r="I71" i="65"/>
  <c r="K71" i="65"/>
  <c r="D72" i="65"/>
  <c r="F72" i="65"/>
  <c r="I72" i="65"/>
  <c r="K72" i="65"/>
  <c r="J72" i="65" s="1"/>
  <c r="D73" i="65"/>
  <c r="F73" i="65"/>
  <c r="I73" i="65"/>
  <c r="K73" i="65"/>
  <c r="D74" i="65"/>
  <c r="F74" i="65"/>
  <c r="I74" i="65"/>
  <c r="K74" i="65"/>
  <c r="J74" i="65" s="1"/>
  <c r="D75" i="65"/>
  <c r="F75" i="65"/>
  <c r="I75" i="65"/>
  <c r="K75" i="65"/>
  <c r="D76" i="65"/>
  <c r="F76" i="65"/>
  <c r="I76" i="65"/>
  <c r="K76" i="65"/>
  <c r="J76" i="65" s="1"/>
  <c r="D77" i="65"/>
  <c r="F77" i="65"/>
  <c r="I77" i="65"/>
  <c r="K77" i="65"/>
  <c r="D78" i="65"/>
  <c r="F78" i="65"/>
  <c r="I78" i="65"/>
  <c r="J78" i="65"/>
  <c r="K78" i="65"/>
  <c r="D79" i="65"/>
  <c r="F79" i="65"/>
  <c r="I79" i="65"/>
  <c r="K79" i="65"/>
  <c r="J79" i="65" s="1"/>
  <c r="D80" i="65"/>
  <c r="F80" i="65"/>
  <c r="I80" i="65"/>
  <c r="K80" i="65"/>
  <c r="D81" i="65"/>
  <c r="F81" i="65"/>
  <c r="I81" i="65"/>
  <c r="K81" i="65"/>
  <c r="L81" i="65" s="1"/>
  <c r="D82" i="65"/>
  <c r="F82" i="65"/>
  <c r="I82" i="65"/>
  <c r="K82" i="65"/>
  <c r="D83" i="65"/>
  <c r="F83" i="65"/>
  <c r="I83" i="65"/>
  <c r="K83" i="65"/>
  <c r="J83" i="65" s="1"/>
  <c r="D84" i="65"/>
  <c r="F84" i="65"/>
  <c r="I84" i="65"/>
  <c r="J84" i="65" s="1"/>
  <c r="K84" i="65"/>
  <c r="I85" i="65"/>
  <c r="K85" i="65"/>
  <c r="J85" i="65" s="1"/>
  <c r="J91" i="65"/>
  <c r="I91" i="65" s="1"/>
  <c r="K91" i="65"/>
  <c r="J92" i="65"/>
  <c r="K92" i="65"/>
  <c r="J93" i="65"/>
  <c r="J94" i="65"/>
  <c r="J95" i="65"/>
  <c r="J96" i="65"/>
  <c r="J97" i="65"/>
  <c r="J98" i="65"/>
  <c r="J99" i="65"/>
  <c r="J100" i="65"/>
  <c r="J101" i="65"/>
  <c r="K103" i="65"/>
  <c r="K104" i="65" s="1"/>
  <c r="K105" i="65" s="1"/>
  <c r="K106" i="65" s="1"/>
  <c r="K107" i="65" s="1"/>
  <c r="K108" i="65" s="1"/>
  <c r="K109" i="65" s="1"/>
  <c r="K110" i="65" s="1"/>
  <c r="K111" i="65" s="1"/>
  <c r="K112" i="65" s="1"/>
  <c r="K113" i="65" s="1"/>
  <c r="K114" i="65" s="1"/>
  <c r="G21" i="64"/>
  <c r="G24" i="64"/>
  <c r="G20" i="64"/>
  <c r="F5" i="64"/>
  <c r="G5" i="64"/>
  <c r="H5" i="64"/>
  <c r="F6" i="64"/>
  <c r="G6" i="64"/>
  <c r="H6" i="64"/>
  <c r="L6" i="64"/>
  <c r="M6" i="64"/>
  <c r="F7" i="64"/>
  <c r="G7" i="64"/>
  <c r="H7" i="64"/>
  <c r="F8" i="64"/>
  <c r="G8" i="64"/>
  <c r="H8" i="64"/>
  <c r="F9" i="64"/>
  <c r="G9" i="64"/>
  <c r="H9" i="64"/>
  <c r="C10" i="64"/>
  <c r="C11" i="64" s="1"/>
  <c r="D10" i="64"/>
  <c r="D11" i="64" s="1"/>
  <c r="E10" i="64"/>
  <c r="E11" i="64" s="1"/>
  <c r="F12" i="64"/>
  <c r="G12" i="64"/>
  <c r="H12" i="64"/>
  <c r="F13" i="64"/>
  <c r="G13" i="64"/>
  <c r="H13" i="64"/>
  <c r="F20" i="64"/>
  <c r="H20" i="64"/>
  <c r="F21" i="64"/>
  <c r="H21" i="64"/>
  <c r="H22" i="64"/>
  <c r="H23" i="64"/>
  <c r="F24" i="64"/>
  <c r="H24" i="64"/>
  <c r="C25" i="64"/>
  <c r="D25" i="64"/>
  <c r="D26" i="64" s="1"/>
  <c r="E25" i="64"/>
  <c r="E26" i="64" s="1"/>
  <c r="F27" i="64"/>
  <c r="G27" i="64"/>
  <c r="H27" i="64"/>
  <c r="F28" i="64"/>
  <c r="G28" i="64"/>
  <c r="H28" i="64"/>
  <c r="J65" i="65" l="1"/>
  <c r="L56" i="65"/>
  <c r="L54" i="65"/>
  <c r="L72" i="65"/>
  <c r="J61" i="65"/>
  <c r="D22" i="67"/>
  <c r="H22" i="67" s="1"/>
  <c r="J68" i="65"/>
  <c r="J66" i="65"/>
  <c r="J64" i="65"/>
  <c r="L77" i="65"/>
  <c r="J75" i="65"/>
  <c r="L73" i="65"/>
  <c r="F25" i="64"/>
  <c r="L84" i="65"/>
  <c r="L66" i="65"/>
  <c r="L50" i="65"/>
  <c r="K93" i="65"/>
  <c r="L82" i="65"/>
  <c r="L80" i="65"/>
  <c r="L78" i="65"/>
  <c r="J71" i="65"/>
  <c r="L68" i="65"/>
  <c r="C26" i="64"/>
  <c r="G26" i="64" s="1"/>
  <c r="L53" i="65"/>
  <c r="G25" i="64"/>
  <c r="L83" i="65"/>
  <c r="J69" i="65"/>
  <c r="J67" i="65"/>
  <c r="J62" i="65"/>
  <c r="J51" i="65"/>
  <c r="D21" i="67"/>
  <c r="H21" i="67" s="1"/>
  <c r="J80" i="65"/>
  <c r="J55" i="65"/>
  <c r="J52" i="65"/>
  <c r="L75" i="65"/>
  <c r="J63" i="65"/>
  <c r="J27" i="65"/>
  <c r="J25" i="65"/>
  <c r="J23" i="65"/>
  <c r="J21" i="65"/>
  <c r="J19" i="65"/>
  <c r="J17" i="65"/>
  <c r="J13" i="65"/>
  <c r="J11" i="65"/>
  <c r="J9" i="65"/>
  <c r="J81" i="65"/>
  <c r="L76" i="65"/>
  <c r="L70" i="65"/>
  <c r="L67" i="65"/>
  <c r="J56" i="65"/>
  <c r="L51" i="65"/>
  <c r="L79" i="65"/>
  <c r="J77" i="65"/>
  <c r="J82" i="65"/>
  <c r="J73" i="65"/>
  <c r="L65" i="65"/>
  <c r="L62" i="65"/>
  <c r="J26" i="65"/>
  <c r="J24" i="65"/>
  <c r="J22" i="65"/>
  <c r="J20" i="65"/>
  <c r="J18" i="65"/>
  <c r="J16" i="65"/>
  <c r="J14" i="65"/>
  <c r="J12" i="65"/>
  <c r="L85" i="65"/>
  <c r="L74" i="65"/>
  <c r="L71" i="65"/>
  <c r="F11" i="64"/>
  <c r="G11" i="64"/>
  <c r="H11" i="64"/>
  <c r="D24" i="67"/>
  <c r="H24" i="67" s="1"/>
  <c r="K94" i="65"/>
  <c r="K95" i="65" s="1"/>
  <c r="K96" i="65" s="1"/>
  <c r="K97" i="65" s="1"/>
  <c r="K98" i="65" s="1"/>
  <c r="K99" i="65" s="1"/>
  <c r="K100" i="65" s="1"/>
  <c r="K101" i="65" s="1"/>
  <c r="J50" i="65"/>
  <c r="J48" i="65"/>
  <c r="J46" i="65"/>
  <c r="J44" i="65"/>
  <c r="J42" i="65"/>
  <c r="J40" i="65"/>
  <c r="J38" i="65"/>
  <c r="J36" i="65"/>
  <c r="J34" i="65"/>
  <c r="J32" i="65"/>
  <c r="E3" i="66"/>
  <c r="H10" i="64"/>
  <c r="G10" i="64"/>
  <c r="J10" i="65"/>
  <c r="F10" i="64"/>
  <c r="I92" i="65"/>
  <c r="I93" i="65" s="1"/>
  <c r="I94" i="65" s="1"/>
  <c r="I95" i="65" s="1"/>
  <c r="I96" i="65" s="1"/>
  <c r="I97" i="65" s="1"/>
  <c r="I98" i="65" s="1"/>
  <c r="I99" i="65" s="1"/>
  <c r="I100" i="65" s="1"/>
  <c r="I101" i="65" s="1"/>
  <c r="I102" i="65" s="1"/>
  <c r="I103" i="65" s="1"/>
  <c r="I104" i="65" s="1"/>
  <c r="I105" i="65" s="1"/>
  <c r="I106" i="65" s="1"/>
  <c r="I107" i="65" s="1"/>
  <c r="I108" i="65" s="1"/>
  <c r="I109" i="65" s="1"/>
  <c r="I110" i="65" s="1"/>
  <c r="I111" i="65" s="1"/>
  <c r="I112" i="65" s="1"/>
  <c r="I113" i="65" s="1"/>
  <c r="I114" i="65" s="1"/>
  <c r="L9" i="65"/>
  <c r="L7" i="65"/>
  <c r="L5" i="65"/>
  <c r="C25" i="67"/>
  <c r="E21" i="67" s="1"/>
  <c r="I25" i="67"/>
  <c r="E25" i="67"/>
  <c r="D25" i="67"/>
  <c r="H25" i="67" s="1"/>
  <c r="I24" i="67"/>
  <c r="I23" i="67"/>
  <c r="I22" i="67"/>
  <c r="E24" i="67"/>
  <c r="E23" i="67"/>
  <c r="E22" i="67"/>
  <c r="L49" i="65"/>
  <c r="L48" i="65"/>
  <c r="L47" i="65"/>
  <c r="L46" i="65"/>
  <c r="L45" i="65"/>
  <c r="L44" i="65"/>
  <c r="L43" i="65"/>
  <c r="L42" i="65"/>
  <c r="L41" i="65"/>
  <c r="L40" i="65"/>
  <c r="L39" i="65"/>
  <c r="L38" i="65"/>
  <c r="L37" i="65"/>
  <c r="L36" i="65"/>
  <c r="L35" i="65"/>
  <c r="L34" i="65"/>
  <c r="L33" i="65"/>
  <c r="L32" i="65"/>
  <c r="L28" i="65"/>
  <c r="L27" i="65"/>
  <c r="L26" i="65"/>
  <c r="L25" i="65"/>
  <c r="L24" i="65"/>
  <c r="L23" i="65"/>
  <c r="L22" i="65"/>
  <c r="L21" i="65"/>
  <c r="L20" i="65"/>
  <c r="L19" i="65"/>
  <c r="L18" i="65"/>
  <c r="L17" i="65"/>
  <c r="L16" i="65"/>
  <c r="L14" i="65"/>
  <c r="L13" i="65"/>
  <c r="L12" i="65"/>
  <c r="L11" i="65"/>
  <c r="L10" i="65"/>
  <c r="J8" i="65"/>
  <c r="J7" i="65"/>
  <c r="J6" i="65"/>
  <c r="J5" i="65"/>
  <c r="J4" i="65"/>
  <c r="H26" i="64"/>
  <c r="H25" i="64"/>
  <c r="F26" i="64" l="1"/>
  <c r="F3" i="11"/>
  <c r="G43" i="11"/>
  <c r="G29" i="11"/>
  <c r="G30" i="11"/>
  <c r="G31" i="11"/>
  <c r="G32" i="11"/>
  <c r="G33" i="11"/>
  <c r="G35" i="11"/>
  <c r="G36" i="11"/>
  <c r="G37" i="11"/>
  <c r="G38" i="11"/>
  <c r="G39" i="11"/>
  <c r="G40" i="11"/>
  <c r="G41" i="11"/>
  <c r="G42" i="11"/>
  <c r="G28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2" i="11"/>
  <c r="G23" i="11"/>
  <c r="G24" i="11"/>
  <c r="G25" i="11"/>
  <c r="G26" i="11"/>
  <c r="G27" i="11"/>
  <c r="G3" i="11"/>
  <c r="F6" i="5"/>
  <c r="G6" i="5"/>
  <c r="F3" i="6"/>
  <c r="G3" i="6"/>
  <c r="G5" i="9"/>
  <c r="G3" i="9"/>
  <c r="F3" i="9"/>
  <c r="G4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H37" i="3"/>
  <c r="F11" i="10" l="1"/>
  <c r="G34" i="5" l="1"/>
  <c r="C15" i="49"/>
  <c r="H5" i="14"/>
  <c r="H6" i="14"/>
  <c r="H7" i="14"/>
  <c r="H8" i="14"/>
  <c r="H9" i="14"/>
  <c r="H10" i="14"/>
  <c r="H11" i="14"/>
  <c r="H4" i="14"/>
  <c r="G5" i="14"/>
  <c r="G6" i="14"/>
  <c r="G7" i="14"/>
  <c r="G8" i="14"/>
  <c r="G9" i="14"/>
  <c r="G10" i="14"/>
  <c r="G11" i="14"/>
  <c r="G4" i="14"/>
  <c r="J30" i="26"/>
  <c r="H30" i="26"/>
  <c r="G25" i="10" l="1"/>
  <c r="G26" i="10"/>
  <c r="G27" i="10"/>
  <c r="G29" i="10"/>
  <c r="G30" i="10"/>
  <c r="G31" i="10"/>
  <c r="G32" i="10"/>
  <c r="G34" i="10"/>
  <c r="G35" i="10"/>
  <c r="G36" i="10"/>
  <c r="G37" i="10"/>
  <c r="G38" i="10"/>
  <c r="G39" i="10"/>
  <c r="G40" i="10"/>
  <c r="G41" i="10"/>
  <c r="G42" i="10"/>
  <c r="G43" i="10"/>
  <c r="E61" i="9"/>
  <c r="D61" i="9"/>
  <c r="K13" i="9" s="1"/>
  <c r="C61" i="9"/>
  <c r="J13" i="9" s="1"/>
  <c r="F12" i="9"/>
  <c r="F17" i="9"/>
  <c r="F11" i="9"/>
  <c r="E49" i="8"/>
  <c r="G51" i="8"/>
  <c r="G50" i="8"/>
  <c r="G49" i="8"/>
  <c r="F51" i="8"/>
  <c r="F50" i="8"/>
  <c r="F49" i="8"/>
  <c r="E51" i="8"/>
  <c r="E50" i="8"/>
  <c r="H46" i="8"/>
  <c r="H47" i="8"/>
  <c r="H48" i="8"/>
  <c r="G5" i="7"/>
  <c r="G6" i="7"/>
  <c r="G8" i="7"/>
  <c r="G9" i="7"/>
  <c r="G10" i="7"/>
  <c r="G11" i="7"/>
  <c r="G12" i="7"/>
  <c r="G14" i="7"/>
  <c r="G15" i="7"/>
  <c r="G16" i="7"/>
  <c r="G17" i="7"/>
  <c r="G18" i="7"/>
  <c r="G20" i="7"/>
  <c r="G21" i="7"/>
  <c r="G22" i="7"/>
  <c r="G23" i="7"/>
  <c r="G2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4" i="7"/>
  <c r="E26" i="7"/>
  <c r="E27" i="7"/>
  <c r="E25" i="7"/>
  <c r="D26" i="7"/>
  <c r="D27" i="7"/>
  <c r="D25" i="7"/>
  <c r="C26" i="7"/>
  <c r="G26" i="7" s="1"/>
  <c r="C27" i="7"/>
  <c r="C25" i="7"/>
  <c r="E16" i="50"/>
  <c r="C16" i="50"/>
  <c r="E18" i="50"/>
  <c r="E17" i="50"/>
  <c r="D18" i="50"/>
  <c r="D17" i="50"/>
  <c r="D16" i="50"/>
  <c r="C18" i="50"/>
  <c r="C17" i="50"/>
  <c r="G27" i="6"/>
  <c r="G19" i="6"/>
  <c r="F9" i="6"/>
  <c r="C62" i="5"/>
  <c r="G31" i="5"/>
  <c r="G38" i="5"/>
  <c r="G39" i="5"/>
  <c r="F25" i="5"/>
  <c r="F13" i="5"/>
  <c r="F36" i="5"/>
  <c r="F38" i="5"/>
  <c r="F40" i="5"/>
  <c r="F39" i="5"/>
  <c r="F42" i="5"/>
  <c r="F43" i="5"/>
  <c r="F37" i="5"/>
  <c r="F33" i="5"/>
  <c r="F32" i="5"/>
  <c r="F35" i="5"/>
  <c r="F31" i="5"/>
  <c r="F44" i="5"/>
  <c r="F34" i="5"/>
  <c r="F21" i="5"/>
  <c r="F26" i="5"/>
  <c r="F12" i="5"/>
  <c r="F23" i="5"/>
  <c r="F27" i="5"/>
  <c r="F16" i="5"/>
  <c r="F18" i="5"/>
  <c r="F20" i="5"/>
  <c r="F4" i="5"/>
  <c r="F14" i="4"/>
  <c r="G42" i="4"/>
  <c r="G32" i="4"/>
  <c r="G29" i="4"/>
  <c r="G20" i="4"/>
  <c r="G21" i="4"/>
  <c r="G22" i="4"/>
  <c r="F20" i="4"/>
  <c r="E40" i="3"/>
  <c r="F40" i="3"/>
  <c r="N4" i="3"/>
  <c r="G40" i="3"/>
  <c r="G42" i="3"/>
  <c r="G41" i="3"/>
  <c r="E42" i="3"/>
  <c r="E41" i="3"/>
  <c r="F42" i="3"/>
  <c r="F41" i="3"/>
  <c r="E24" i="2"/>
  <c r="E23" i="2"/>
  <c r="E22" i="2"/>
  <c r="D23" i="2"/>
  <c r="D22" i="2"/>
  <c r="C24" i="2"/>
  <c r="C23" i="2"/>
  <c r="C22" i="2"/>
  <c r="E15" i="49"/>
  <c r="D15" i="49"/>
  <c r="G27" i="7" l="1"/>
  <c r="G25" i="7"/>
  <c r="F25" i="7"/>
  <c r="F27" i="7"/>
  <c r="J13" i="5"/>
  <c r="F26" i="7"/>
  <c r="D24" i="2"/>
  <c r="F14" i="49" l="1"/>
  <c r="F13" i="49"/>
  <c r="F12" i="49"/>
  <c r="F4" i="49"/>
  <c r="G3" i="49"/>
  <c r="C16" i="49"/>
  <c r="C17" i="49"/>
  <c r="E17" i="49"/>
  <c r="E16" i="49"/>
  <c r="D17" i="49"/>
  <c r="D16" i="49"/>
  <c r="F77" i="41"/>
  <c r="E75" i="41"/>
  <c r="D77" i="41"/>
  <c r="D75" i="41"/>
  <c r="C75" i="41"/>
  <c r="B75" i="41"/>
  <c r="D76" i="41" l="1"/>
  <c r="D68" i="42"/>
  <c r="B68" i="42"/>
  <c r="B66" i="42"/>
  <c r="D20" i="40"/>
  <c r="F4" i="40"/>
  <c r="C13" i="40"/>
  <c r="D13" i="40"/>
  <c r="E13" i="40"/>
  <c r="B67" i="42" l="1"/>
  <c r="N6" i="8"/>
  <c r="N5" i="8"/>
  <c r="N4" i="8"/>
  <c r="N7" i="8"/>
  <c r="C8" i="45" l="1"/>
  <c r="C3" i="45" l="1"/>
  <c r="C4" i="45"/>
  <c r="D59" i="11" l="1"/>
  <c r="M13" i="11" s="1"/>
  <c r="C59" i="10"/>
  <c r="P4" i="8"/>
  <c r="P5" i="8"/>
  <c r="P6" i="8"/>
  <c r="P7" i="8"/>
  <c r="P8" i="8"/>
  <c r="P9" i="8"/>
  <c r="P10" i="8"/>
  <c r="P11" i="8"/>
  <c r="P12" i="8"/>
  <c r="P13" i="8"/>
  <c r="P14" i="8"/>
  <c r="P15" i="8"/>
  <c r="O4" i="8"/>
  <c r="O5" i="8"/>
  <c r="O6" i="8"/>
  <c r="O7" i="8"/>
  <c r="O8" i="8"/>
  <c r="O9" i="8"/>
  <c r="O10" i="8"/>
  <c r="O11" i="8"/>
  <c r="O12" i="8"/>
  <c r="O13" i="8"/>
  <c r="O14" i="8"/>
  <c r="O15" i="8"/>
  <c r="N10" i="8"/>
  <c r="N15" i="8"/>
  <c r="N14" i="8"/>
  <c r="H21" i="8"/>
  <c r="H20" i="8"/>
  <c r="H19" i="8"/>
  <c r="H13" i="8"/>
  <c r="F7" i="50"/>
  <c r="G4" i="50"/>
  <c r="F4" i="50"/>
  <c r="G16" i="50"/>
  <c r="C62" i="4"/>
  <c r="J13" i="4" s="1"/>
  <c r="C61" i="6"/>
  <c r="J13" i="6" s="1"/>
  <c r="F41" i="6"/>
  <c r="F33" i="6"/>
  <c r="G43" i="6"/>
  <c r="F39" i="6"/>
  <c r="E62" i="4"/>
  <c r="D62" i="4"/>
  <c r="K13" i="4" s="1"/>
  <c r="G23" i="4"/>
  <c r="G41" i="4"/>
  <c r="G35" i="4"/>
  <c r="F35" i="4"/>
  <c r="F36" i="4"/>
  <c r="F37" i="4"/>
  <c r="F21" i="4"/>
  <c r="F29" i="4"/>
  <c r="F27" i="4"/>
  <c r="F7" i="4"/>
  <c r="F22" i="4"/>
  <c r="F40" i="4"/>
  <c r="F34" i="4"/>
  <c r="F17" i="4"/>
  <c r="F42" i="4"/>
  <c r="F12" i="4"/>
  <c r="F15" i="4"/>
  <c r="F8" i="4"/>
  <c r="F44" i="4"/>
  <c r="F25" i="4"/>
  <c r="F32" i="4"/>
  <c r="F18" i="4"/>
  <c r="F28" i="4"/>
  <c r="F10" i="4"/>
  <c r="F9" i="4"/>
  <c r="F4" i="4"/>
  <c r="F24" i="4"/>
  <c r="F16" i="4"/>
  <c r="F5" i="4"/>
  <c r="F31" i="4"/>
  <c r="F33" i="4"/>
  <c r="F39" i="4"/>
  <c r="F23" i="4"/>
  <c r="F6" i="4"/>
  <c r="F26" i="4"/>
  <c r="F41" i="4"/>
  <c r="F13" i="4"/>
  <c r="F3" i="4"/>
  <c r="F19" i="4"/>
  <c r="F38" i="4"/>
  <c r="F43" i="4"/>
  <c r="P11" i="3"/>
  <c r="N10" i="3"/>
  <c r="G4" i="2"/>
  <c r="G5" i="49"/>
  <c r="G4" i="49"/>
  <c r="B77" i="41"/>
  <c r="B76" i="41" s="1"/>
  <c r="C76" i="41" s="1"/>
  <c r="F66" i="42"/>
  <c r="D66" i="42"/>
  <c r="D18" i="40"/>
  <c r="G4" i="40"/>
  <c r="P18" i="8" l="1"/>
  <c r="P21" i="8" s="1"/>
  <c r="J13" i="10"/>
  <c r="O18" i="8"/>
  <c r="O21" i="8" s="1"/>
  <c r="P16" i="8"/>
  <c r="P19" i="8" s="1"/>
  <c r="F16" i="50"/>
  <c r="O17" i="8"/>
  <c r="O20" i="8" s="1"/>
  <c r="P17" i="8"/>
  <c r="P20" i="8" s="1"/>
  <c r="O16" i="8"/>
  <c r="O19" i="8" s="1"/>
  <c r="C66" i="42"/>
  <c r="G17" i="50"/>
  <c r="F15" i="49"/>
  <c r="F62" i="4"/>
  <c r="G62" i="4"/>
  <c r="G66" i="42" l="1"/>
  <c r="F33" i="10" l="1"/>
  <c r="F12" i="10"/>
  <c r="F10" i="10"/>
  <c r="F3" i="10"/>
  <c r="F5" i="10"/>
  <c r="F17" i="10"/>
  <c r="F28" i="10"/>
  <c r="F19" i="10"/>
  <c r="F25" i="10"/>
  <c r="F14" i="10"/>
  <c r="F36" i="10"/>
  <c r="F34" i="10"/>
  <c r="F37" i="10"/>
  <c r="D10" i="26" l="1"/>
  <c r="N8" i="8"/>
  <c r="N13" i="8"/>
  <c r="N16" i="8" s="1"/>
  <c r="N19" i="8" s="1"/>
  <c r="N5" i="3"/>
  <c r="Q16" i="8" l="1"/>
  <c r="R16" i="8"/>
  <c r="F15" i="11"/>
  <c r="F4" i="11"/>
  <c r="F6" i="11"/>
  <c r="F38" i="11"/>
  <c r="F43" i="11"/>
  <c r="F17" i="11"/>
  <c r="F23" i="11"/>
  <c r="F25" i="11"/>
  <c r="F29" i="11"/>
  <c r="F8" i="11"/>
  <c r="F39" i="11"/>
  <c r="F10" i="11"/>
  <c r="F13" i="11"/>
  <c r="F35" i="11"/>
  <c r="F12" i="11"/>
  <c r="F37" i="11"/>
  <c r="F31" i="11"/>
  <c r="F7" i="11"/>
  <c r="F27" i="11"/>
  <c r="F11" i="11"/>
  <c r="F22" i="11"/>
  <c r="F32" i="11"/>
  <c r="F21" i="11"/>
  <c r="F34" i="11"/>
  <c r="F42" i="11"/>
  <c r="F14" i="11"/>
  <c r="F16" i="11"/>
  <c r="F36" i="11"/>
  <c r="F9" i="11"/>
  <c r="G3" i="10"/>
  <c r="G4" i="10"/>
  <c r="F21" i="9"/>
  <c r="F9" i="9"/>
  <c r="F25" i="9"/>
  <c r="F43" i="9"/>
  <c r="F26" i="9"/>
  <c r="F38" i="9"/>
  <c r="F32" i="9"/>
  <c r="F37" i="9"/>
  <c r="F13" i="9"/>
  <c r="F4" i="9"/>
  <c r="F27" i="9"/>
  <c r="F42" i="9"/>
  <c r="F6" i="9"/>
  <c r="F39" i="9"/>
  <c r="F33" i="9"/>
  <c r="F20" i="9"/>
  <c r="F14" i="9"/>
  <c r="F10" i="9"/>
  <c r="F24" i="9"/>
  <c r="F35" i="9"/>
  <c r="F28" i="9"/>
  <c r="F41" i="9"/>
  <c r="F19" i="9"/>
  <c r="F31" i="9"/>
  <c r="F5" i="9"/>
  <c r="F8" i="9"/>
  <c r="F7" i="9"/>
  <c r="F34" i="9"/>
  <c r="F23" i="9"/>
  <c r="F29" i="9"/>
  <c r="F22" i="9"/>
  <c r="F15" i="9"/>
  <c r="N12" i="8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20" i="6"/>
  <c r="G21" i="6"/>
  <c r="G22" i="6"/>
  <c r="G23" i="6"/>
  <c r="G24" i="6"/>
  <c r="G25" i="6"/>
  <c r="G26" i="6"/>
  <c r="G28" i="6"/>
  <c r="G29" i="6"/>
  <c r="G30" i="6"/>
  <c r="G31" i="6"/>
  <c r="G34" i="6"/>
  <c r="G38" i="6"/>
  <c r="G39" i="6"/>
  <c r="G40" i="6"/>
  <c r="G41" i="6"/>
  <c r="F19" i="6"/>
  <c r="F15" i="6"/>
  <c r="F22" i="6"/>
  <c r="F5" i="6"/>
  <c r="F37" i="6"/>
  <c r="F30" i="6"/>
  <c r="F38" i="6"/>
  <c r="F21" i="6"/>
  <c r="F17" i="6"/>
  <c r="F4" i="6"/>
  <c r="F36" i="6"/>
  <c r="F27" i="6"/>
  <c r="F8" i="6"/>
  <c r="F16" i="6"/>
  <c r="F28" i="6"/>
  <c r="F23" i="6"/>
  <c r="F26" i="6"/>
  <c r="F34" i="6"/>
  <c r="F14" i="6"/>
  <c r="F13" i="6"/>
  <c r="F25" i="6"/>
  <c r="F20" i="6"/>
  <c r="F31" i="6"/>
  <c r="F29" i="6"/>
  <c r="F12" i="6"/>
  <c r="F24" i="6"/>
  <c r="F43" i="6"/>
  <c r="F35" i="6"/>
  <c r="F32" i="6"/>
  <c r="F6" i="6"/>
  <c r="F11" i="6"/>
  <c r="F18" i="6"/>
  <c r="F10" i="6"/>
  <c r="F7" i="6"/>
  <c r="R19" i="8" l="1"/>
  <c r="Q19" i="8"/>
  <c r="F61" i="9"/>
  <c r="G61" i="9"/>
  <c r="F24" i="5"/>
  <c r="F15" i="5"/>
  <c r="F30" i="5"/>
  <c r="F3" i="5"/>
  <c r="F19" i="5"/>
  <c r="F17" i="5"/>
  <c r="F11" i="5"/>
  <c r="F22" i="5"/>
  <c r="F9" i="5"/>
  <c r="F5" i="5"/>
  <c r="G14" i="4"/>
  <c r="G27" i="4"/>
  <c r="G7" i="4"/>
  <c r="G40" i="4"/>
  <c r="G34" i="4"/>
  <c r="G17" i="4"/>
  <c r="G12" i="4"/>
  <c r="G15" i="4"/>
  <c r="G8" i="4"/>
  <c r="G44" i="4"/>
  <c r="G25" i="4"/>
  <c r="G18" i="4"/>
  <c r="G28" i="4"/>
  <c r="G10" i="4"/>
  <c r="G9" i="4"/>
  <c r="G4" i="4"/>
  <c r="G24" i="4"/>
  <c r="G16" i="4"/>
  <c r="G5" i="4"/>
  <c r="G11" i="4"/>
  <c r="G31" i="4"/>
  <c r="G6" i="4"/>
  <c r="G26" i="4"/>
  <c r="G13" i="4"/>
  <c r="G3" i="4"/>
  <c r="G19" i="4"/>
  <c r="G38" i="4"/>
  <c r="G43" i="4"/>
  <c r="P7" i="3" l="1"/>
  <c r="P8" i="3"/>
  <c r="P9" i="3"/>
  <c r="N7" i="3"/>
  <c r="P12" i="3"/>
  <c r="P10" i="3"/>
  <c r="O12" i="3"/>
  <c r="O11" i="3"/>
  <c r="O10" i="3"/>
  <c r="N13" i="3"/>
  <c r="N16" i="3" s="1"/>
  <c r="N12" i="3"/>
  <c r="N11" i="3"/>
  <c r="I13" i="3"/>
  <c r="I7" i="3"/>
  <c r="I8" i="3"/>
  <c r="I9" i="3"/>
  <c r="I14" i="3"/>
  <c r="I15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5" i="3"/>
  <c r="I6" i="3"/>
  <c r="I4" i="3"/>
  <c r="H5" i="3"/>
  <c r="H6" i="3"/>
  <c r="H7" i="3"/>
  <c r="H8" i="3"/>
  <c r="H9" i="3"/>
  <c r="H13" i="3"/>
  <c r="H14" i="3"/>
  <c r="H15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8" i="3"/>
  <c r="H39" i="3"/>
  <c r="H4" i="3"/>
  <c r="G22" i="2"/>
  <c r="F3" i="49"/>
  <c r="N19" i="3" l="1"/>
  <c r="I40" i="3"/>
  <c r="Q10" i="3"/>
  <c r="H40" i="3"/>
  <c r="F33" i="11" l="1"/>
  <c r="F41" i="11"/>
  <c r="F40" i="11"/>
  <c r="F18" i="11"/>
  <c r="F5" i="11"/>
  <c r="F19" i="11"/>
  <c r="F20" i="11"/>
  <c r="F26" i="11"/>
  <c r="F28" i="11"/>
  <c r="G20" i="10"/>
  <c r="F16" i="10"/>
  <c r="F38" i="10"/>
  <c r="F32" i="10"/>
  <c r="F42" i="10"/>
  <c r="F21" i="10"/>
  <c r="F6" i="10"/>
  <c r="F22" i="10"/>
  <c r="F31" i="10"/>
  <c r="F39" i="10"/>
  <c r="F40" i="10"/>
  <c r="F30" i="10"/>
  <c r="F13" i="10"/>
  <c r="F15" i="10"/>
  <c r="F23" i="10"/>
  <c r="F18" i="10"/>
  <c r="F27" i="10"/>
  <c r="F41" i="10"/>
  <c r="F24" i="10"/>
  <c r="F20" i="10"/>
  <c r="F4" i="10"/>
  <c r="F44" i="10"/>
  <c r="F7" i="10"/>
  <c r="F29" i="10"/>
  <c r="F43" i="10"/>
  <c r="F8" i="10"/>
  <c r="F9" i="10"/>
  <c r="N11" i="8" l="1"/>
  <c r="N17" i="8" s="1"/>
  <c r="G4" i="7"/>
  <c r="E61" i="6"/>
  <c r="D61" i="6"/>
  <c r="K13" i="6" s="1"/>
  <c r="E62" i="5"/>
  <c r="D62" i="5"/>
  <c r="K13" i="5" s="1"/>
  <c r="G10" i="5"/>
  <c r="G11" i="5"/>
  <c r="G42" i="5"/>
  <c r="G18" i="5"/>
  <c r="H49" i="10" l="1"/>
  <c r="N20" i="8"/>
  <c r="H59" i="10"/>
  <c r="R17" i="8"/>
  <c r="Q17" i="8"/>
  <c r="I50" i="8"/>
  <c r="R11" i="8"/>
  <c r="F61" i="6"/>
  <c r="F62" i="5"/>
  <c r="G61" i="6"/>
  <c r="H50" i="8"/>
  <c r="G62" i="5"/>
  <c r="I42" i="3"/>
  <c r="I41" i="3"/>
  <c r="F5" i="49"/>
  <c r="F6" i="49"/>
  <c r="F7" i="49"/>
  <c r="F8" i="49"/>
  <c r="F9" i="49"/>
  <c r="F10" i="49"/>
  <c r="F11" i="49"/>
  <c r="F17" i="49"/>
  <c r="F10" i="2"/>
  <c r="G5" i="2"/>
  <c r="F4" i="2"/>
  <c r="E66" i="42" l="1"/>
  <c r="D67" i="42"/>
  <c r="R20" i="8"/>
  <c r="Q20" i="8"/>
  <c r="F16" i="49"/>
  <c r="F40" i="9"/>
  <c r="H55" i="10" l="1"/>
  <c r="F44" i="11" l="1"/>
  <c r="F30" i="11"/>
  <c r="E59" i="11"/>
  <c r="C59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L13" i="11" l="1"/>
  <c r="G59" i="11"/>
  <c r="H58" i="10"/>
  <c r="E59" i="10"/>
  <c r="D59" i="10"/>
  <c r="K13" i="10" s="1"/>
  <c r="F16" i="9"/>
  <c r="R5" i="8"/>
  <c r="Q4" i="8"/>
  <c r="Q11" i="8"/>
  <c r="Q5" i="8"/>
  <c r="N9" i="8"/>
  <c r="N18" i="8" s="1"/>
  <c r="N21" i="8" s="1"/>
  <c r="G9" i="50"/>
  <c r="G4" i="5"/>
  <c r="G5" i="5"/>
  <c r="G7" i="5"/>
  <c r="G8" i="5"/>
  <c r="G9" i="5"/>
  <c r="G12" i="5"/>
  <c r="G13" i="5"/>
  <c r="G14" i="5"/>
  <c r="G15" i="5"/>
  <c r="G16" i="5"/>
  <c r="G17" i="5"/>
  <c r="G19" i="5"/>
  <c r="G20" i="5"/>
  <c r="G21" i="5"/>
  <c r="G22" i="5"/>
  <c r="G23" i="5"/>
  <c r="G24" i="5"/>
  <c r="G25" i="5"/>
  <c r="G26" i="5"/>
  <c r="G27" i="5"/>
  <c r="G28" i="5"/>
  <c r="G29" i="5"/>
  <c r="G30" i="5"/>
  <c r="G36" i="5"/>
  <c r="F8" i="5"/>
  <c r="F28" i="5"/>
  <c r="F14" i="5"/>
  <c r="F10" i="5"/>
  <c r="F7" i="5"/>
  <c r="F29" i="5"/>
  <c r="G3" i="5"/>
  <c r="P15" i="3"/>
  <c r="P14" i="3"/>
  <c r="P13" i="3"/>
  <c r="P6" i="3"/>
  <c r="P4" i="3"/>
  <c r="R4" i="3" s="1"/>
  <c r="R10" i="3"/>
  <c r="H42" i="3"/>
  <c r="H41" i="3"/>
  <c r="G15" i="2"/>
  <c r="G13" i="2"/>
  <c r="G15" i="49"/>
  <c r="G75" i="41"/>
  <c r="G76" i="41" s="1"/>
  <c r="F75" i="41"/>
  <c r="F76" i="41" s="1"/>
  <c r="E76" i="41"/>
  <c r="E67" i="42"/>
  <c r="P18" i="3" l="1"/>
  <c r="P21" i="3" s="1"/>
  <c r="Q18" i="8"/>
  <c r="R18" i="8"/>
  <c r="P16" i="3"/>
  <c r="F67" i="42"/>
  <c r="R13" i="3"/>
  <c r="Q6" i="8"/>
  <c r="F22" i="2"/>
  <c r="C67" i="42"/>
  <c r="F59" i="10"/>
  <c r="G59" i="10"/>
  <c r="P19" i="3" l="1"/>
  <c r="R19" i="3" s="1"/>
  <c r="R16" i="3"/>
  <c r="Q21" i="8"/>
  <c r="R21" i="8"/>
  <c r="O15" i="3"/>
  <c r="O14" i="3"/>
  <c r="O13" i="3"/>
  <c r="H49" i="8" l="1"/>
  <c r="C5" i="45" l="1"/>
  <c r="C12" i="45"/>
  <c r="C11" i="45"/>
  <c r="C9" i="45"/>
  <c r="C6" i="45"/>
  <c r="C10" i="45"/>
  <c r="C7" i="45"/>
  <c r="H54" i="10"/>
  <c r="H57" i="10"/>
  <c r="G5" i="50"/>
  <c r="P5" i="3"/>
  <c r="P17" i="3" s="1"/>
  <c r="P20" i="3" s="1"/>
  <c r="O4" i="3"/>
  <c r="O5" i="3"/>
  <c r="O7" i="3"/>
  <c r="O6" i="3"/>
  <c r="N6" i="3"/>
  <c r="R11" i="3"/>
  <c r="R6" i="3" l="1"/>
  <c r="Q4" i="3"/>
  <c r="O16" i="3"/>
  <c r="Q6" i="3"/>
  <c r="O19" i="3" l="1"/>
  <c r="Q19" i="3" s="1"/>
  <c r="Q16" i="3"/>
  <c r="Q9" i="8"/>
  <c r="Q8" i="8"/>
  <c r="I12" i="8"/>
  <c r="H12" i="8"/>
  <c r="I11" i="8"/>
  <c r="H11" i="8"/>
  <c r="I10" i="8"/>
  <c r="H10" i="8"/>
  <c r="Q7" i="8" l="1"/>
  <c r="N14" i="3" l="1"/>
  <c r="G6" i="49"/>
  <c r="G7" i="49"/>
  <c r="G8" i="49"/>
  <c r="G9" i="49"/>
  <c r="G10" i="49"/>
  <c r="G11" i="49"/>
  <c r="G12" i="49"/>
  <c r="G13" i="49"/>
  <c r="G14" i="49"/>
  <c r="G6" i="40"/>
  <c r="G16" i="49" l="1"/>
  <c r="N8" i="3" l="1"/>
  <c r="N17" i="3" l="1"/>
  <c r="F35" i="10"/>
  <c r="G68" i="42"/>
  <c r="R17" i="3" l="1"/>
  <c r="H52" i="5"/>
  <c r="H53" i="5"/>
  <c r="H61" i="5"/>
  <c r="N20" i="3"/>
  <c r="H62" i="5"/>
  <c r="H50" i="10"/>
  <c r="H51" i="10"/>
  <c r="H52" i="10"/>
  <c r="H53" i="10"/>
  <c r="H56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1" i="10"/>
  <c r="G22" i="10"/>
  <c r="G23" i="10"/>
  <c r="G24" i="10"/>
  <c r="F26" i="10"/>
  <c r="F18" i="9"/>
  <c r="F30" i="9"/>
  <c r="F36" i="9"/>
  <c r="R7" i="8"/>
  <c r="R8" i="8"/>
  <c r="R9" i="8"/>
  <c r="R10" i="8"/>
  <c r="R12" i="8"/>
  <c r="Q10" i="8"/>
  <c r="Q12" i="8"/>
  <c r="H5" i="8"/>
  <c r="H6" i="8"/>
  <c r="H7" i="8"/>
  <c r="H8" i="8"/>
  <c r="H9" i="8"/>
  <c r="H14" i="8"/>
  <c r="H15" i="8"/>
  <c r="H22" i="8"/>
  <c r="H23" i="8"/>
  <c r="H24" i="8"/>
  <c r="H25" i="8"/>
  <c r="H26" i="8"/>
  <c r="H27" i="8"/>
  <c r="H28" i="8"/>
  <c r="H29" i="8"/>
  <c r="H30" i="8"/>
  <c r="H37" i="8"/>
  <c r="H38" i="8"/>
  <c r="H39" i="8"/>
  <c r="H40" i="8"/>
  <c r="H41" i="8"/>
  <c r="H42" i="8"/>
  <c r="H4" i="8"/>
  <c r="G18" i="50"/>
  <c r="G6" i="50"/>
  <c r="G7" i="50"/>
  <c r="G8" i="50"/>
  <c r="G10" i="50"/>
  <c r="G11" i="50"/>
  <c r="G12" i="50"/>
  <c r="G13" i="50"/>
  <c r="G14" i="50"/>
  <c r="G15" i="50"/>
  <c r="F5" i="50"/>
  <c r="F6" i="50"/>
  <c r="F8" i="50"/>
  <c r="F9" i="50"/>
  <c r="F10" i="50"/>
  <c r="F11" i="50"/>
  <c r="F12" i="50"/>
  <c r="F13" i="50"/>
  <c r="F14" i="50"/>
  <c r="F15" i="50"/>
  <c r="R20" i="3" l="1"/>
  <c r="H51" i="8"/>
  <c r="H55" i="5" l="1"/>
  <c r="H54" i="5"/>
  <c r="H56" i="5"/>
  <c r="H57" i="5"/>
  <c r="H58" i="5"/>
  <c r="H59" i="5"/>
  <c r="H60" i="5"/>
  <c r="R5" i="3" l="1"/>
  <c r="N15" i="3"/>
  <c r="R15" i="3" s="1"/>
  <c r="O9" i="3"/>
  <c r="O18" i="3" s="1"/>
  <c r="O21" i="3" s="1"/>
  <c r="N9" i="3"/>
  <c r="N18" i="3" s="1"/>
  <c r="O8" i="3"/>
  <c r="R7" i="3"/>
  <c r="R8" i="3"/>
  <c r="G18" i="2"/>
  <c r="G6" i="2"/>
  <c r="G7" i="2"/>
  <c r="G8" i="2"/>
  <c r="G9" i="2"/>
  <c r="G10" i="2"/>
  <c r="G11" i="2"/>
  <c r="G12" i="2"/>
  <c r="G14" i="2"/>
  <c r="G16" i="2"/>
  <c r="G17" i="2"/>
  <c r="G19" i="2"/>
  <c r="G20" i="2"/>
  <c r="G21" i="2"/>
  <c r="G17" i="49"/>
  <c r="N21" i="3" l="1"/>
  <c r="Q18" i="3"/>
  <c r="R18" i="3"/>
  <c r="O17" i="3"/>
  <c r="Q8" i="3"/>
  <c r="G23" i="2"/>
  <c r="G24" i="2"/>
  <c r="R9" i="3"/>
  <c r="R12" i="3"/>
  <c r="R14" i="3"/>
  <c r="Q14" i="3"/>
  <c r="Q12" i="3"/>
  <c r="Q15" i="3"/>
  <c r="Q13" i="3"/>
  <c r="Q11" i="3"/>
  <c r="Q9" i="3"/>
  <c r="Q7" i="3"/>
  <c r="Q5" i="3"/>
  <c r="O20" i="3" l="1"/>
  <c r="Q20" i="3" s="1"/>
  <c r="Q17" i="3"/>
  <c r="R21" i="3"/>
  <c r="Q21" i="3"/>
  <c r="G67" i="42"/>
  <c r="R4" i="8" l="1"/>
  <c r="F59" i="11" l="1"/>
  <c r="I51" i="8"/>
  <c r="I49" i="8"/>
  <c r="I48" i="8"/>
  <c r="I47" i="8"/>
  <c r="I46" i="8"/>
  <c r="I42" i="8"/>
  <c r="I41" i="8"/>
  <c r="I40" i="8"/>
  <c r="I30" i="8"/>
  <c r="I29" i="8"/>
  <c r="I28" i="8"/>
  <c r="I27" i="8"/>
  <c r="I26" i="8"/>
  <c r="I25" i="8"/>
  <c r="I24" i="8"/>
  <c r="I23" i="8"/>
  <c r="I22" i="8"/>
  <c r="I21" i="8"/>
  <c r="I20" i="8"/>
  <c r="I19" i="8"/>
  <c r="I9" i="8"/>
  <c r="I8" i="8"/>
  <c r="I7" i="8"/>
  <c r="I6" i="8"/>
  <c r="I5" i="8"/>
  <c r="I4" i="8"/>
  <c r="F18" i="50"/>
  <c r="F17" i="50"/>
  <c r="R6" i="8" l="1"/>
  <c r="F24" i="2" l="1"/>
  <c r="F23" i="2"/>
  <c r="F21" i="2"/>
  <c r="F20" i="2"/>
  <c r="F19" i="2"/>
  <c r="F18" i="2"/>
  <c r="F17" i="2"/>
  <c r="F16" i="2"/>
  <c r="F15" i="2"/>
  <c r="F14" i="2"/>
  <c r="F13" i="2"/>
  <c r="F12" i="2"/>
  <c r="F11" i="2"/>
  <c r="F9" i="2"/>
  <c r="F8" i="2"/>
  <c r="F7" i="2"/>
  <c r="F6" i="2"/>
  <c r="F5" i="2"/>
  <c r="D26" i="40"/>
  <c r="D25" i="40"/>
  <c r="D23" i="40"/>
  <c r="G13" i="40"/>
  <c r="F13" i="40"/>
  <c r="G12" i="40"/>
  <c r="F12" i="40"/>
  <c r="G11" i="40"/>
  <c r="F11" i="40"/>
  <c r="G10" i="40"/>
  <c r="F10" i="40"/>
  <c r="G9" i="40"/>
  <c r="F9" i="40"/>
  <c r="G8" i="40"/>
  <c r="F8" i="40"/>
  <c r="F6" i="40"/>
  <c r="G5" i="40"/>
  <c r="F5" i="40"/>
  <c r="D27" i="40" l="1"/>
  <c r="D19" i="40"/>
  <c r="D22" i="40"/>
  <c r="D24" i="40"/>
  <c r="N12" i="23" l="1"/>
  <c r="M12" i="23"/>
  <c r="L12" i="23"/>
  <c r="G12" i="23"/>
  <c r="N11" i="23"/>
  <c r="M11" i="23"/>
  <c r="L11" i="23"/>
  <c r="N10" i="23"/>
  <c r="M10" i="23"/>
  <c r="L10" i="23"/>
  <c r="N9" i="23"/>
  <c r="M9" i="23"/>
  <c r="L9" i="23"/>
  <c r="G9" i="23"/>
  <c r="N8" i="23"/>
  <c r="M8" i="23"/>
  <c r="L8" i="23"/>
  <c r="G8" i="23"/>
  <c r="N7" i="23"/>
  <c r="M7" i="23"/>
  <c r="L7" i="23"/>
  <c r="G7" i="23"/>
  <c r="N6" i="23"/>
  <c r="M6" i="23"/>
  <c r="L6" i="23"/>
  <c r="N5" i="23"/>
  <c r="M5" i="23"/>
  <c r="L5" i="23"/>
  <c r="G5" i="23"/>
  <c r="N4" i="23"/>
  <c r="M4" i="23"/>
  <c r="L4" i="23"/>
  <c r="G4" i="23"/>
  <c r="I15" i="18"/>
  <c r="H15" i="18"/>
  <c r="I14" i="18"/>
  <c r="H14" i="18"/>
  <c r="I13" i="18"/>
  <c r="H13" i="18"/>
  <c r="I12" i="18"/>
  <c r="H12" i="18"/>
  <c r="I10" i="18"/>
  <c r="H10" i="18"/>
  <c r="I9" i="18"/>
  <c r="H9" i="18"/>
  <c r="I7" i="18"/>
  <c r="H7" i="18"/>
  <c r="I6" i="18"/>
  <c r="H6" i="18"/>
  <c r="I4" i="18"/>
  <c r="H4" i="18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I4" i="17"/>
  <c r="H4" i="17"/>
  <c r="I9" i="16"/>
  <c r="H9" i="16"/>
  <c r="I8" i="16"/>
  <c r="H8" i="16"/>
  <c r="I7" i="16"/>
  <c r="H7" i="16"/>
  <c r="I6" i="16"/>
  <c r="H6" i="16"/>
  <c r="I5" i="16"/>
  <c r="H5" i="16"/>
  <c r="I4" i="16"/>
  <c r="H4" i="16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6" i="15"/>
  <c r="H6" i="15"/>
  <c r="I5" i="15"/>
  <c r="H5" i="15"/>
  <c r="I4" i="15"/>
  <c r="H4" i="15"/>
  <c r="E37" i="13"/>
  <c r="E36" i="13"/>
  <c r="E35" i="13"/>
  <c r="E34" i="13"/>
  <c r="E33" i="13"/>
  <c r="E32" i="13"/>
  <c r="E31" i="13"/>
  <c r="E30" i="13"/>
  <c r="E29" i="13"/>
  <c r="F25" i="13"/>
  <c r="F24" i="13"/>
  <c r="F23" i="13"/>
  <c r="F19" i="13"/>
  <c r="F18" i="13"/>
  <c r="F17" i="13"/>
  <c r="F16" i="13"/>
  <c r="F15" i="13"/>
  <c r="F14" i="13"/>
  <c r="E10" i="13"/>
  <c r="E9" i="13"/>
  <c r="E8" i="13"/>
  <c r="E7" i="13"/>
  <c r="E6" i="13"/>
  <c r="E5" i="13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F25" i="12"/>
  <c r="F24" i="12"/>
  <c r="F23" i="12"/>
  <c r="F22" i="12"/>
  <c r="F21" i="12"/>
  <c r="F20" i="12"/>
  <c r="F19" i="12"/>
  <c r="F18" i="12"/>
  <c r="F17" i="12"/>
  <c r="E13" i="12"/>
  <c r="E12" i="12"/>
  <c r="E11" i="12"/>
  <c r="E10" i="12"/>
  <c r="E9" i="12"/>
  <c r="E8" i="12"/>
  <c r="E7" i="12"/>
  <c r="E6" i="12"/>
  <c r="E5" i="12"/>
</calcChain>
</file>

<file path=xl/sharedStrings.xml><?xml version="1.0" encoding="utf-8"?>
<sst xmlns="http://schemas.openxmlformats.org/spreadsheetml/2006/main" count="3541" uniqueCount="1140">
  <si>
    <t>نام نوع بازار</t>
  </si>
  <si>
    <t>بازار اول</t>
  </si>
  <si>
    <t>بازار دوم</t>
  </si>
  <si>
    <t/>
  </si>
  <si>
    <t>نام نوع صنعت</t>
  </si>
  <si>
    <t>ابزارپزشکي، اپتيکي و اندازه‌گيري</t>
  </si>
  <si>
    <t>استخراج زغال سنگ</t>
  </si>
  <si>
    <t>استخراج ساير معادن</t>
  </si>
  <si>
    <t>استخراج نفت گاز و خدمات جنبي جز اکتشاف</t>
  </si>
  <si>
    <t>استخراج کانه هاي فلزي</t>
  </si>
  <si>
    <t>انبوه سازي، املاك و مستغلات</t>
  </si>
  <si>
    <t>انتشار، چاپ و تکثير</t>
  </si>
  <si>
    <t>بانكها و موسسات اعتباري</t>
  </si>
  <si>
    <t>بيمه وصندوق بازنشستگي به جزتامين اجتماعي</t>
  </si>
  <si>
    <t>حمل ونقل، انبارداري و ارتباطات</t>
  </si>
  <si>
    <t>خدمات فني و مهندسي</t>
  </si>
  <si>
    <t>خودرو و ساخت قطعات</t>
  </si>
  <si>
    <t>دباغي، پرداخت چرم و ساخت انواع پاپوش</t>
  </si>
  <si>
    <t>رايانه و فعاليت‌هاي وابسته به آن</t>
  </si>
  <si>
    <t>زراعت و خدمات وابسته</t>
  </si>
  <si>
    <t>ساخت دستگاه‌ها و وسايل ارتباطي</t>
  </si>
  <si>
    <t>ساخت محصولات فلزي</t>
  </si>
  <si>
    <t>ساير محصولات كاني غيرفلزي</t>
  </si>
  <si>
    <t>ساير واسطه گريهاي مالي</t>
  </si>
  <si>
    <t>سرمايه گذاريها</t>
  </si>
  <si>
    <t>سيمان، آهك و گچ</t>
  </si>
  <si>
    <t>شرکتهاي چند رشته اي صنعتي</t>
  </si>
  <si>
    <t>عرضه برق، گاز، بخاروآب گرم</t>
  </si>
  <si>
    <t>فراورده هاي نفتي، كك و سوخت هسته اي</t>
  </si>
  <si>
    <t>فلزات اساسي</t>
  </si>
  <si>
    <t>قند و شكر</t>
  </si>
  <si>
    <t>كاشي و سراميك</t>
  </si>
  <si>
    <t>لاستيك و پلاستيك</t>
  </si>
  <si>
    <t>ماشين آلات و تجهيزات</t>
  </si>
  <si>
    <t>ماشين آلات و دستگاه‌هاي برقي</t>
  </si>
  <si>
    <t>محصولات شيميايي</t>
  </si>
  <si>
    <t>محصولات غذايي و آشاميدني به جز قند و شكر</t>
  </si>
  <si>
    <t>محصولات كاغذي</t>
  </si>
  <si>
    <t>محصولات چوبي</t>
  </si>
  <si>
    <t>مخابرات</t>
  </si>
  <si>
    <t>منسوجات</t>
  </si>
  <si>
    <t>مواد و محصولات دارويي</t>
  </si>
  <si>
    <t>واسطه‌گري‌هاي مالي و پولي</t>
  </si>
  <si>
    <t>مجموع</t>
  </si>
  <si>
    <t>1395/07/28</t>
  </si>
  <si>
    <t>1395/06/31</t>
  </si>
  <si>
    <t>1394/12/26</t>
  </si>
  <si>
    <t>تاریخ</t>
  </si>
  <si>
    <t>نسبت به ماه قبل</t>
  </si>
  <si>
    <t>نام بورس</t>
  </si>
  <si>
    <t>بورس اوراق بهادار تهران</t>
  </si>
  <si>
    <t>حجم معامله -هزار سهم</t>
  </si>
  <si>
    <t>بازار اوراق بدهي</t>
  </si>
  <si>
    <t>بازار اوراق مشتقه</t>
  </si>
  <si>
    <t>بازار صندوق هاي سرمايه گذاري قابل معامله در بورس</t>
  </si>
  <si>
    <t>ارزش معامله - ميليارد ريال</t>
  </si>
  <si>
    <t>تعداد معامله قبل از تخصيص</t>
  </si>
  <si>
    <t>صندوق سرمايه گذاري قابل معامله</t>
  </si>
  <si>
    <t>فعاليت هاي پشتيباني و كمكي حمل و نقل</t>
  </si>
  <si>
    <t>پيمانكاري صنعتي</t>
  </si>
  <si>
    <t>نام نوع اوراق بهادار</t>
  </si>
  <si>
    <t>اوراق صكوك</t>
  </si>
  <si>
    <t>اوراق مشاركت</t>
  </si>
  <si>
    <t>اوراق گواهي سپرده</t>
  </si>
  <si>
    <t>اختيار فروش تبعي</t>
  </si>
  <si>
    <t>حق تقدم بورس</t>
  </si>
  <si>
    <t>سهام عادي بورس</t>
  </si>
  <si>
    <t>صندوق سرمايه گذاري</t>
  </si>
  <si>
    <t>درصد تغییرات</t>
  </si>
  <si>
    <t>شهریورماه 1395</t>
  </si>
  <si>
    <t>مهرماه 1395</t>
  </si>
  <si>
    <t>حجم معامله - هزار سهم</t>
  </si>
  <si>
    <t>ردیف</t>
  </si>
  <si>
    <t>بازار ابزارهاي نوين مالي</t>
  </si>
  <si>
    <t>بازار سوم</t>
  </si>
  <si>
    <t>بازار پايه</t>
  </si>
  <si>
    <t>اوراق فرابورس</t>
  </si>
  <si>
    <t>سهام عادي فرابورس</t>
  </si>
  <si>
    <t>حق تقدم فرابورس</t>
  </si>
  <si>
    <t>حق تقدم بازار پايه</t>
  </si>
  <si>
    <t>سهام عادي بازار پايه</t>
  </si>
  <si>
    <t>اطلاعات و ارتباطات</t>
  </si>
  <si>
    <t>اوراق تامين مالي</t>
  </si>
  <si>
    <t>اوراق حق تقدم استفاده از تسهيلات مسكن</t>
  </si>
  <si>
    <t>تجارت عمده فروشي به جز وسايل نقليه موتور</t>
  </si>
  <si>
    <t>تجارت عمده وخرده فروشي وسائط نقليه موتور</t>
  </si>
  <si>
    <t>حمل و نقل آبي</t>
  </si>
  <si>
    <t>خرده فروشي،باستثناي وسايل نقليه موتوري</t>
  </si>
  <si>
    <t>فعاليتهاي كمكي به نهادهاي مالي واسط</t>
  </si>
  <si>
    <t>هتل و رستوران</t>
  </si>
  <si>
    <t>بازار فيزيكي</t>
  </si>
  <si>
    <t>بازار مشتقه</t>
  </si>
  <si>
    <t>گواهی سپرده کالایی</t>
  </si>
  <si>
    <t>اوراق کالا</t>
  </si>
  <si>
    <t xml:space="preserve">ارزش معامله - ميليارد ريال </t>
  </si>
  <si>
    <t xml:space="preserve">حجم معامله -هزار سهم </t>
  </si>
  <si>
    <t xml:space="preserve">تعداد معامله قبل از تخصيص </t>
  </si>
  <si>
    <t>اوراق مشاركت بورس انرژي</t>
  </si>
  <si>
    <t>سلف موازي استاندارد برق- روزانه</t>
  </si>
  <si>
    <t>سلف موازي استاندارد برق- هفتگي</t>
  </si>
  <si>
    <t>نام شاخص</t>
  </si>
  <si>
    <t>فرابورس ايران</t>
  </si>
  <si>
    <t>نسبت به ابتدای سال</t>
  </si>
  <si>
    <t>شاخص 30 شركت بزرگ</t>
  </si>
  <si>
    <t>شاخص صنعت</t>
  </si>
  <si>
    <t>شاخص قيمت</t>
  </si>
  <si>
    <t>شاخص كل (هم وزن)</t>
  </si>
  <si>
    <t>شاخص كل</t>
  </si>
  <si>
    <t>شاخص كل فرابورس</t>
  </si>
  <si>
    <t>تعداد معامله پس از تخصيص</t>
  </si>
  <si>
    <t>ارزش معامله - میلیارد ریال</t>
  </si>
  <si>
    <t>بازار ابزارهای نوین مالی</t>
  </si>
  <si>
    <t>اصفهان</t>
  </si>
  <si>
    <t>تهران</t>
  </si>
  <si>
    <t>خراسان رضوی</t>
  </si>
  <si>
    <t>Grand Total</t>
  </si>
  <si>
    <t>سایر</t>
  </si>
  <si>
    <t>سایر استان ها</t>
  </si>
  <si>
    <t>شرح</t>
  </si>
  <si>
    <t>قیمت ($)</t>
  </si>
  <si>
    <t>تغییرات قیمت (%)</t>
  </si>
  <si>
    <t>شاخص کل</t>
  </si>
  <si>
    <t>تاثیر عوامل بر شاخص (واحد) - مهرماه 1395</t>
  </si>
  <si>
    <t>یک ماه</t>
  </si>
  <si>
    <t>از ابتدای سال</t>
  </si>
  <si>
    <t>میزان تاثیر بر شاخص کل</t>
  </si>
  <si>
    <t>رتبه تاثیر بر شاخص کل</t>
  </si>
  <si>
    <t>تعداد شرکت های حساس به عامل</t>
  </si>
  <si>
    <t>نفت</t>
  </si>
  <si>
    <t>دلار</t>
  </si>
  <si>
    <t>فولاد</t>
  </si>
  <si>
    <t>سنگ آهن</t>
  </si>
  <si>
    <t>زغال سنگ</t>
  </si>
  <si>
    <t>روی</t>
  </si>
  <si>
    <t>متانول</t>
  </si>
  <si>
    <t>اوره</t>
  </si>
  <si>
    <t>شکر</t>
  </si>
  <si>
    <t>95/07/28</t>
  </si>
  <si>
    <t>95/06/31</t>
  </si>
  <si>
    <t>94/12/26</t>
  </si>
  <si>
    <t>شاخص کل فرابورس</t>
  </si>
  <si>
    <t xml:space="preserve">تغییرات شاخص (واحد) </t>
  </si>
  <si>
    <t>بورس تهران</t>
  </si>
  <si>
    <t>بازار اول بورس</t>
  </si>
  <si>
    <t>بازار دوم بورس</t>
  </si>
  <si>
    <t>بازار اول فرابورس</t>
  </si>
  <si>
    <t>بازار دوم فرابورس</t>
  </si>
  <si>
    <t>مجموع کل</t>
  </si>
  <si>
    <t>درصد از كل</t>
  </si>
  <si>
    <t>1395-07-28</t>
  </si>
  <si>
    <t>1395-06-31</t>
  </si>
  <si>
    <t>1394-12-26</t>
  </si>
  <si>
    <t>تعداد معامله</t>
  </si>
  <si>
    <t>-</t>
  </si>
  <si>
    <t>سایر صنایع</t>
  </si>
  <si>
    <t>بازار</t>
  </si>
  <si>
    <t>حجم معاملات</t>
  </si>
  <si>
    <t>ارزش معاملات</t>
  </si>
  <si>
    <t>بازار معاملات آتی بورس کالا</t>
  </si>
  <si>
    <t>گروه کالا</t>
  </si>
  <si>
    <t>گروه کالاهاي کشاورزي</t>
  </si>
  <si>
    <t>گروه کالاهاي فلزي</t>
  </si>
  <si>
    <t>بازار فرعی</t>
  </si>
  <si>
    <t>کل بازار</t>
  </si>
  <si>
    <t>واحد</t>
  </si>
  <si>
    <t>ارزش معاملات (میلیارد ریال)</t>
  </si>
  <si>
    <t>بازار فیزیکی</t>
  </si>
  <si>
    <t>تن</t>
  </si>
  <si>
    <t>بازار ‏مشتقه(تابلو ‏سلف موازی ‏استاندارد)‏</t>
  </si>
  <si>
    <t>برق</t>
  </si>
  <si>
    <t>تاريخ</t>
  </si>
  <si>
    <t>1395-01-07</t>
  </si>
  <si>
    <t>1395-01-08</t>
  </si>
  <si>
    <t>1395-01-09</t>
  </si>
  <si>
    <t>1395-01-10</t>
  </si>
  <si>
    <t>1395-01-11</t>
  </si>
  <si>
    <t>1395-01-14</t>
  </si>
  <si>
    <t>1395-01-15</t>
  </si>
  <si>
    <t>1395-01-16</t>
  </si>
  <si>
    <t>1395-01-17</t>
  </si>
  <si>
    <t>1395-01-18</t>
  </si>
  <si>
    <t>1395-01-21</t>
  </si>
  <si>
    <t>1395-01-22</t>
  </si>
  <si>
    <t>1395-01-23</t>
  </si>
  <si>
    <t>1395-01-24</t>
  </si>
  <si>
    <t>1395-01-25</t>
  </si>
  <si>
    <t>1395-01-28</t>
  </si>
  <si>
    <t>1395-01-29</t>
  </si>
  <si>
    <t>1395-01-30</t>
  </si>
  <si>
    <t>1395-01-31</t>
  </si>
  <si>
    <t>1395-02-01</t>
  </si>
  <si>
    <t>1395-02-04</t>
  </si>
  <si>
    <t>1395-02-05</t>
  </si>
  <si>
    <t>1395-02-06</t>
  </si>
  <si>
    <t>1395-02-07</t>
  </si>
  <si>
    <t>1395-02-08</t>
  </si>
  <si>
    <t>1395-02-11</t>
  </si>
  <si>
    <t>1395-02-12</t>
  </si>
  <si>
    <t>1395-02-13</t>
  </si>
  <si>
    <t>1395-02-14</t>
  </si>
  <si>
    <t>1395-02-15</t>
  </si>
  <si>
    <t>1395-02-18</t>
  </si>
  <si>
    <t>1395-02-19</t>
  </si>
  <si>
    <t>1395-02-20</t>
  </si>
  <si>
    <t>1395-02-21</t>
  </si>
  <si>
    <t>1395-02-22</t>
  </si>
  <si>
    <t>1395-02-25</t>
  </si>
  <si>
    <t>1395-02-26</t>
  </si>
  <si>
    <t>1395-02-27</t>
  </si>
  <si>
    <t>1395-02-28</t>
  </si>
  <si>
    <t>1395-02-29</t>
  </si>
  <si>
    <t>1395-03-01</t>
  </si>
  <si>
    <t>1395-03-03</t>
  </si>
  <si>
    <t>1395-03-04</t>
  </si>
  <si>
    <t>1395-03-05</t>
  </si>
  <si>
    <t>1395-03-08</t>
  </si>
  <si>
    <t>1395-03-09</t>
  </si>
  <si>
    <t>1395-03-10</t>
  </si>
  <si>
    <t>1395-03-11</t>
  </si>
  <si>
    <t>1395-03-12</t>
  </si>
  <si>
    <t>1395-03-16</t>
  </si>
  <si>
    <t>1395-03-17</t>
  </si>
  <si>
    <t>1395-03-18</t>
  </si>
  <si>
    <t>1395-03-19</t>
  </si>
  <si>
    <t>1395-03-22</t>
  </si>
  <si>
    <t>1395-03-23</t>
  </si>
  <si>
    <t>1395-03-24</t>
  </si>
  <si>
    <t>1395-03-25</t>
  </si>
  <si>
    <t>1395-03-26</t>
  </si>
  <si>
    <t>1395-03-29</t>
  </si>
  <si>
    <t>1395-03-30</t>
  </si>
  <si>
    <t>1395-03-31</t>
  </si>
  <si>
    <t>1395-04-01</t>
  </si>
  <si>
    <t>1395-04-02</t>
  </si>
  <si>
    <t>1395-04-05</t>
  </si>
  <si>
    <t>1395-04-06</t>
  </si>
  <si>
    <t>1395-04-08</t>
  </si>
  <si>
    <t>1395-04-09</t>
  </si>
  <si>
    <t>1395-04-12</t>
  </si>
  <si>
    <t>1395-04-13</t>
  </si>
  <si>
    <t>1395-04-14</t>
  </si>
  <si>
    <t>1395-04-15</t>
  </si>
  <si>
    <t>1395-04-19</t>
  </si>
  <si>
    <t>1395-04-20</t>
  </si>
  <si>
    <t>1395-04-21</t>
  </si>
  <si>
    <t>1395-04-22</t>
  </si>
  <si>
    <t>1395-04-23</t>
  </si>
  <si>
    <t>1395-04-26</t>
  </si>
  <si>
    <t>1395-04-27</t>
  </si>
  <si>
    <t>1395-04-28</t>
  </si>
  <si>
    <t>1395-04-29</t>
  </si>
  <si>
    <t>1395-04-30</t>
  </si>
  <si>
    <t>1395-05-02</t>
  </si>
  <si>
    <t>1395-05-03</t>
  </si>
  <si>
    <t>1395-05-04</t>
  </si>
  <si>
    <t>1395-05-05</t>
  </si>
  <si>
    <t>1395-05-06</t>
  </si>
  <si>
    <t>1395-05-10</t>
  </si>
  <si>
    <t>1395-05-11</t>
  </si>
  <si>
    <t>1395-05-12</t>
  </si>
  <si>
    <t>1395-05-13</t>
  </si>
  <si>
    <t>1395-05-16</t>
  </si>
  <si>
    <t>1395-05-17</t>
  </si>
  <si>
    <t>1395-05-18</t>
  </si>
  <si>
    <t>1395-05-19</t>
  </si>
  <si>
    <t>1395-05-20</t>
  </si>
  <si>
    <t>1395-05-23</t>
  </si>
  <si>
    <t>1395-05-24</t>
  </si>
  <si>
    <t>1395-05-25</t>
  </si>
  <si>
    <t>1395-05-26</t>
  </si>
  <si>
    <t>1395-05-27</t>
  </si>
  <si>
    <t>1395-05-30</t>
  </si>
  <si>
    <t>1395-05-31</t>
  </si>
  <si>
    <t>1395-06-01</t>
  </si>
  <si>
    <t>1395-06-02</t>
  </si>
  <si>
    <t>1395-06-03</t>
  </si>
  <si>
    <t>1395-06-06</t>
  </si>
  <si>
    <t>1395-06-07</t>
  </si>
  <si>
    <t>1395-06-08</t>
  </si>
  <si>
    <t>1395-06-09</t>
  </si>
  <si>
    <t>1395-06-10</t>
  </si>
  <si>
    <t>1395-06-13</t>
  </si>
  <si>
    <t>1395-06-14</t>
  </si>
  <si>
    <t>1395-06-15</t>
  </si>
  <si>
    <t>1395-06-16</t>
  </si>
  <si>
    <t>1395-06-17</t>
  </si>
  <si>
    <t>1395-06-20</t>
  </si>
  <si>
    <t>1395-06-21</t>
  </si>
  <si>
    <t>1395-06-23</t>
  </si>
  <si>
    <t>1395-06-24</t>
  </si>
  <si>
    <t>1395-06-27</t>
  </si>
  <si>
    <t>1395-06-28</t>
  </si>
  <si>
    <t>1395-06-29</t>
  </si>
  <si>
    <t>1395-07-03</t>
  </si>
  <si>
    <t>1395-07-04</t>
  </si>
  <si>
    <t>1395-07-05</t>
  </si>
  <si>
    <t>1395-07-06</t>
  </si>
  <si>
    <t>1395-07-07</t>
  </si>
  <si>
    <t>1395-07-10</t>
  </si>
  <si>
    <t>1395-07-11</t>
  </si>
  <si>
    <t>1395-07-12</t>
  </si>
  <si>
    <t>1395-07-13</t>
  </si>
  <si>
    <t>1395-07-14</t>
  </si>
  <si>
    <t>1395-07-17</t>
  </si>
  <si>
    <t>1395-07-18</t>
  </si>
  <si>
    <t>1395-07-19</t>
  </si>
  <si>
    <t>1395-07-24</t>
  </si>
  <si>
    <t>1395-07-25</t>
  </si>
  <si>
    <t>1395-07-26</t>
  </si>
  <si>
    <t>1395-07-27</t>
  </si>
  <si>
    <t>1395-08-01</t>
  </si>
  <si>
    <t>1395-08-02</t>
  </si>
  <si>
    <t>1395-08-03</t>
  </si>
  <si>
    <t>1395-08-04</t>
  </si>
  <si>
    <t>1395-08-05</t>
  </si>
  <si>
    <t>1395-08-08</t>
  </si>
  <si>
    <t>1395-08-09</t>
  </si>
  <si>
    <t>1395-08-10</t>
  </si>
  <si>
    <t>1395-08-11</t>
  </si>
  <si>
    <t>1395-08-12</t>
  </si>
  <si>
    <t>1395-08-15</t>
  </si>
  <si>
    <t>1395-08-16</t>
  </si>
  <si>
    <t>1395-08-17</t>
  </si>
  <si>
    <t>1395-08-18</t>
  </si>
  <si>
    <t>1395-08-19</t>
  </si>
  <si>
    <t>1395-08-22</t>
  </si>
  <si>
    <t>1395-08-23</t>
  </si>
  <si>
    <t>1395-08-24</t>
  </si>
  <si>
    <t>1395-08-25</t>
  </si>
  <si>
    <t>1395-08-26</t>
  </si>
  <si>
    <t>1395-08-29</t>
  </si>
  <si>
    <t>حقوقي</t>
  </si>
  <si>
    <t>البرز</t>
  </si>
  <si>
    <t>date</t>
  </si>
  <si>
    <t>date_m</t>
  </si>
  <si>
    <t>MSCI</t>
  </si>
  <si>
    <t>COMCEC</t>
  </si>
  <si>
    <t>مجموع 5 استان</t>
  </si>
  <si>
    <t>معاملات برخط</t>
  </si>
  <si>
    <t>معاملات غیر برخط</t>
  </si>
  <si>
    <t>نوع بازار</t>
  </si>
  <si>
    <t>درصد</t>
  </si>
  <si>
    <t>1395-09-01</t>
  </si>
  <si>
    <t>1395-09-02</t>
  </si>
  <si>
    <t>1395-09-03</t>
  </si>
  <si>
    <t>1395-09-06</t>
  </si>
  <si>
    <t>1395-09-07</t>
  </si>
  <si>
    <t>1395-09-09</t>
  </si>
  <si>
    <t>1395-09-13</t>
  </si>
  <si>
    <t>1395-09-14</t>
  </si>
  <si>
    <t>1395-09-15</t>
  </si>
  <si>
    <t>1395-09-16</t>
  </si>
  <si>
    <t>1395-09-17</t>
  </si>
  <si>
    <t>1395-09-20</t>
  </si>
  <si>
    <t>1395-09-21</t>
  </si>
  <si>
    <t>1395-09-22</t>
  </si>
  <si>
    <t>1395-09-23</t>
  </si>
  <si>
    <t>1395-09-24</t>
  </si>
  <si>
    <t>1395-09-28</t>
  </si>
  <si>
    <t>1395-09-29</t>
  </si>
  <si>
    <t>1395-09-30</t>
  </si>
  <si>
    <t>اختيار خريد</t>
  </si>
  <si>
    <t>مشتقه</t>
  </si>
  <si>
    <t>اوراق بدهی</t>
  </si>
  <si>
    <t>حقوقی</t>
  </si>
  <si>
    <t>حقیقی</t>
  </si>
  <si>
    <t>بیش‌ترین حجم خرید و  فروش</t>
  </si>
  <si>
    <t>ETFs</t>
  </si>
  <si>
    <t>سهام</t>
  </si>
  <si>
    <t>ميليارد ريال</t>
  </si>
  <si>
    <t>ارزش بازار</t>
  </si>
  <si>
    <t>فرابورس ایران</t>
  </si>
  <si>
    <t>میلیارد ریال</t>
  </si>
  <si>
    <t>نوع اوراق</t>
  </si>
  <si>
    <t>درصد از کل</t>
  </si>
  <si>
    <t>مشارکت</t>
  </si>
  <si>
    <t>اجاره</t>
  </si>
  <si>
    <t>سلف</t>
  </si>
  <si>
    <t>مرابحه</t>
  </si>
  <si>
    <t>اسناد خزانه اسلامی</t>
  </si>
  <si>
    <t xml:space="preserve">انتشار و معامله ثانویه اوراق بهادار شرکتی </t>
  </si>
  <si>
    <t>جمع کل بازار اوراق بدهی</t>
  </si>
  <si>
    <t>انتشار انواع ابزارهای تأمین مالی</t>
  </si>
  <si>
    <t>عنوان</t>
  </si>
  <si>
    <t>انتشار اوراق سلف موازی استاندارد</t>
  </si>
  <si>
    <t>اوراق اجاره دولتی</t>
  </si>
  <si>
    <t>اوراق مرابحه دولتی</t>
  </si>
  <si>
    <t>1395-11-30</t>
  </si>
  <si>
    <t xml:space="preserve">مجموع کل </t>
  </si>
  <si>
    <t>میلیارد ريال</t>
  </si>
  <si>
    <t>بازار اولیه و ثانویه</t>
  </si>
  <si>
    <t>نهادهای مالی</t>
  </si>
  <si>
    <t>جمع کل</t>
  </si>
  <si>
    <t xml:space="preserve">جمع </t>
  </si>
  <si>
    <t>1395-12-28</t>
  </si>
  <si>
    <t>ماه</t>
  </si>
  <si>
    <t>1395/01</t>
  </si>
  <si>
    <t>1395/02</t>
  </si>
  <si>
    <t>1395/03</t>
  </si>
  <si>
    <t>1395/04</t>
  </si>
  <si>
    <t>1395/05</t>
  </si>
  <si>
    <t>1395/06</t>
  </si>
  <si>
    <t>1395/07</t>
  </si>
  <si>
    <t>1395/08</t>
  </si>
  <si>
    <t>1395/09</t>
  </si>
  <si>
    <t>1395/10</t>
  </si>
  <si>
    <t>1395/11</t>
  </si>
  <si>
    <t>1395/12</t>
  </si>
  <si>
    <t>1396/01</t>
  </si>
  <si>
    <t>1396/02</t>
  </si>
  <si>
    <t>1396/03</t>
  </si>
  <si>
    <t>تجمعی</t>
  </si>
  <si>
    <t>ارزش معاملات در هر ماه</t>
  </si>
  <si>
    <t>ارزش تجمعی معاملات تا انتهای ماه قبل</t>
  </si>
  <si>
    <t>1396-03-31</t>
  </si>
  <si>
    <t>1396-04-31</t>
  </si>
  <si>
    <t>1395/12/28</t>
  </si>
  <si>
    <t>نسبت به پایان سال 95</t>
  </si>
  <si>
    <t>عمده</t>
  </si>
  <si>
    <t>بلوک</t>
  </si>
  <si>
    <t>نرمال</t>
  </si>
  <si>
    <t>میانگین روزانه</t>
  </si>
  <si>
    <r>
      <t xml:space="preserve">بازار </t>
    </r>
    <r>
      <rPr>
        <sz val="10"/>
        <color rgb="FF000000"/>
        <rFont val="Times New Roman"/>
        <family val="1"/>
      </rPr>
      <t>ETF</t>
    </r>
  </si>
  <si>
    <t>نوع اوراق بهادار</t>
  </si>
  <si>
    <t>اختیار خرید</t>
  </si>
  <si>
    <r>
      <t>صندوق سرمایه‌گذاری (</t>
    </r>
    <r>
      <rPr>
        <b/>
        <sz val="10"/>
        <color rgb="FF000000"/>
        <rFont val="Times New Roman"/>
        <family val="1"/>
      </rPr>
      <t>ETF</t>
    </r>
    <r>
      <rPr>
        <b/>
        <sz val="11"/>
        <color rgb="FF000000"/>
        <rFont val="B Mitra"/>
        <charset val="178"/>
      </rPr>
      <t>)</t>
    </r>
  </si>
  <si>
    <t>نام صنعت</t>
  </si>
  <si>
    <t xml:space="preserve">تعداد معامله </t>
  </si>
  <si>
    <t>نام بازار</t>
  </si>
  <si>
    <t>شرکت‌های کوچک و متوسط</t>
  </si>
  <si>
    <t>1396/04</t>
  </si>
  <si>
    <t>تغییر نسبت به ماه گذشته</t>
  </si>
  <si>
    <t>ارزش معامله - بورس (میلیارد ریال)</t>
  </si>
  <si>
    <t>ارزش خرید - حقوقی - بورس (میلیارد ریال)</t>
  </si>
  <si>
    <t>ارزش خرید - حقیقی - بورس (میلیارد ریال)</t>
  </si>
  <si>
    <t>ارزش فروش - حقوقی - بورس (میلیارد ریال)</t>
  </si>
  <si>
    <t>ارزش فروش - حقیقی - بورس (میلیارد ریال)</t>
  </si>
  <si>
    <t>حجم معامله - بورس (میلیون سهم)</t>
  </si>
  <si>
    <t>حجم خرید - حقوقی - بورس (میلیون سهم)</t>
  </si>
  <si>
    <t>حجم خرید - حقیقی - بورس (میلیون سهم)</t>
  </si>
  <si>
    <t>حجم فروش - حقوقی - بورس (میلیون سهم)</t>
  </si>
  <si>
    <t>حجم فروش - حقیقی - بورس (میلیون سهم)</t>
  </si>
  <si>
    <t>ارزش معامله - فرابورس (میلیارد ریال)</t>
  </si>
  <si>
    <t>ارزش خرید - حقوقی - فرابورس (میلیارد ریال)</t>
  </si>
  <si>
    <t>ارزش خرید - حقیقی - فرابورس (میلیارد ریال)</t>
  </si>
  <si>
    <t>ارزش فروش - حقوقی - فرابورس (میلیارد ریال)</t>
  </si>
  <si>
    <t>ارزش فروش - حقیقی - فرابورس (میلیارد ریال)</t>
  </si>
  <si>
    <t>حجم معامله - فرابورس (میلیون سهم)</t>
  </si>
  <si>
    <t>حجم خرید - حقوقی - فرابورس (میلیون سهم)</t>
  </si>
  <si>
    <t>حجم خرید - حقیقی - فرابورس (میلیون سهم)</t>
  </si>
  <si>
    <t>حجم فروش - حقوقی - فرابورس (میلیون سهم)</t>
  </si>
  <si>
    <t>حجم فروش - حقیقی - فرابورس (میلیون سهم)</t>
  </si>
  <si>
    <t>نسبت ارزش معاملات حقوقی</t>
  </si>
  <si>
    <t>نسبت ارزش معاملات حقیقی</t>
  </si>
  <si>
    <t>1395-10-01</t>
  </si>
  <si>
    <t>1395-10-04</t>
  </si>
  <si>
    <t>1395-10-05</t>
  </si>
  <si>
    <t>1395-10-06</t>
  </si>
  <si>
    <t>1395-10-07</t>
  </si>
  <si>
    <t>1395-10-08</t>
  </si>
  <si>
    <t>1395-10-11</t>
  </si>
  <si>
    <t>1395-10-12</t>
  </si>
  <si>
    <t>1395-10-13</t>
  </si>
  <si>
    <t>1395-10-14</t>
  </si>
  <si>
    <t>1395-10-15</t>
  </si>
  <si>
    <t>1395-10-18</t>
  </si>
  <si>
    <t>1395-10-19</t>
  </si>
  <si>
    <t>1395-10-20</t>
  </si>
  <si>
    <t>1395-10-22</t>
  </si>
  <si>
    <t>1395-10-25</t>
  </si>
  <si>
    <t>1395-10-26</t>
  </si>
  <si>
    <t>1395-10-27</t>
  </si>
  <si>
    <t>1395-10-28</t>
  </si>
  <si>
    <t>1395-10-29</t>
  </si>
  <si>
    <t>1395-11-02</t>
  </si>
  <si>
    <t>1395-11-03</t>
  </si>
  <si>
    <t>1395-11-04</t>
  </si>
  <si>
    <t>1395-11-05</t>
  </si>
  <si>
    <t>1395-11-06</t>
  </si>
  <si>
    <t>1395-11-09</t>
  </si>
  <si>
    <t>1395-11-10</t>
  </si>
  <si>
    <t>1395-11-11</t>
  </si>
  <si>
    <t>1395-11-12</t>
  </si>
  <si>
    <t>1395-11-13</t>
  </si>
  <si>
    <t>1395-11-16</t>
  </si>
  <si>
    <t>1395-11-17</t>
  </si>
  <si>
    <t>1395-11-18</t>
  </si>
  <si>
    <t>1395-11-19</t>
  </si>
  <si>
    <t>1395-11-20</t>
  </si>
  <si>
    <t>1395-11-23</t>
  </si>
  <si>
    <t>1395-11-24</t>
  </si>
  <si>
    <t>1395-11-25</t>
  </si>
  <si>
    <t>1395-11-26</t>
  </si>
  <si>
    <t>1395-11-27</t>
  </si>
  <si>
    <t>1395-12-01</t>
  </si>
  <si>
    <t>1395-12-02</t>
  </si>
  <si>
    <t>1395-12-03</t>
  </si>
  <si>
    <t>1395-12-04</t>
  </si>
  <si>
    <t>1395-12-07</t>
  </si>
  <si>
    <t>1395-12-08</t>
  </si>
  <si>
    <t>1395-12-09</t>
  </si>
  <si>
    <t>1395-12-10</t>
  </si>
  <si>
    <t>1395-12-11</t>
  </si>
  <si>
    <t>1395-12-14</t>
  </si>
  <si>
    <t>1395-12-15</t>
  </si>
  <si>
    <t>1395-12-16</t>
  </si>
  <si>
    <t>1395-12-17</t>
  </si>
  <si>
    <t>1395-12-18</t>
  </si>
  <si>
    <t>1395-12-21</t>
  </si>
  <si>
    <t>1395-12-22</t>
  </si>
  <si>
    <t>1395-12-23</t>
  </si>
  <si>
    <t>1395-12-24</t>
  </si>
  <si>
    <t>1395-12-25</t>
  </si>
  <si>
    <t>1396-01-05</t>
  </si>
  <si>
    <t>1396-01-06</t>
  </si>
  <si>
    <t>1396-01-07</t>
  </si>
  <si>
    <t>1396-01-08</t>
  </si>
  <si>
    <t>1396-01-09</t>
  </si>
  <si>
    <t>1396-01-14</t>
  </si>
  <si>
    <t>1396-01-15</t>
  </si>
  <si>
    <t>1396-01-16</t>
  </si>
  <si>
    <t>1396-01-19</t>
  </si>
  <si>
    <t>1396-01-20</t>
  </si>
  <si>
    <t>1396-01-21</t>
  </si>
  <si>
    <t>1396-01-23</t>
  </si>
  <si>
    <t>1396-01-26</t>
  </si>
  <si>
    <t>1396-01-27</t>
  </si>
  <si>
    <t>1396-01-28</t>
  </si>
  <si>
    <t>1396-01-29</t>
  </si>
  <si>
    <t>1396-01-30</t>
  </si>
  <si>
    <t>1396-02-02</t>
  </si>
  <si>
    <t>1396-02-03</t>
  </si>
  <si>
    <t>1396-02-04</t>
  </si>
  <si>
    <t>1396-02-06</t>
  </si>
  <si>
    <t>1396-02-09</t>
  </si>
  <si>
    <t>1396-02-10</t>
  </si>
  <si>
    <t>1396-02-11</t>
  </si>
  <si>
    <t>1396-02-12</t>
  </si>
  <si>
    <t>1396-02-13</t>
  </si>
  <si>
    <t>1396-02-16</t>
  </si>
  <si>
    <t>1396-02-17</t>
  </si>
  <si>
    <t>1396-02-18</t>
  </si>
  <si>
    <t>1396-02-19</t>
  </si>
  <si>
    <t>1396-02-20</t>
  </si>
  <si>
    <t>1396-02-23</t>
  </si>
  <si>
    <t>1396-02-24</t>
  </si>
  <si>
    <t>1396-02-25</t>
  </si>
  <si>
    <t>1396-02-26</t>
  </si>
  <si>
    <t>1396-02-27</t>
  </si>
  <si>
    <t>1396-02-30</t>
  </si>
  <si>
    <t>1396-02-31</t>
  </si>
  <si>
    <t>1396-03-01</t>
  </si>
  <si>
    <t>1396-03-02</t>
  </si>
  <si>
    <t>1396-03-03</t>
  </si>
  <si>
    <t>1396-03-06</t>
  </si>
  <si>
    <t>1396-03-07</t>
  </si>
  <si>
    <t>1396-03-08</t>
  </si>
  <si>
    <t>1396-03-09</t>
  </si>
  <si>
    <t>1396-03-10</t>
  </si>
  <si>
    <t>1396-03-13</t>
  </si>
  <si>
    <t>1396-03-16</t>
  </si>
  <si>
    <t>1396-03-17</t>
  </si>
  <si>
    <t>1396-03-20</t>
  </si>
  <si>
    <t>1396-03-21</t>
  </si>
  <si>
    <t>1396-03-22</t>
  </si>
  <si>
    <t>1396-03-23</t>
  </si>
  <si>
    <t>1396-03-24</t>
  </si>
  <si>
    <t>1396-03-27</t>
  </si>
  <si>
    <t>1396-03-28</t>
  </si>
  <si>
    <t>1396-03-29</t>
  </si>
  <si>
    <t>1396-03-30</t>
  </si>
  <si>
    <t>1396-04-03</t>
  </si>
  <si>
    <t>1396-04-04</t>
  </si>
  <si>
    <t>1396-04-07</t>
  </si>
  <si>
    <t>1396-04-10</t>
  </si>
  <si>
    <t>1396-04-11</t>
  </si>
  <si>
    <t>1396-04-12</t>
  </si>
  <si>
    <t>1396-04-13</t>
  </si>
  <si>
    <t>1396-04-14</t>
  </si>
  <si>
    <t>1396-04-17</t>
  </si>
  <si>
    <t>1396-04-18</t>
  </si>
  <si>
    <t>1396-04-19</t>
  </si>
  <si>
    <t>1396-04-20</t>
  </si>
  <si>
    <t>1396-04-21</t>
  </si>
  <si>
    <t>1396-04-24</t>
  </si>
  <si>
    <t>1396-04-25</t>
  </si>
  <si>
    <t>1396-04-26</t>
  </si>
  <si>
    <t>1396-04-27</t>
  </si>
  <si>
    <t>1396-04-28</t>
  </si>
  <si>
    <t>شاخص كل بورس تهران</t>
  </si>
  <si>
    <t>شاخص قيمت (هم وزن)</t>
  </si>
  <si>
    <t>شاخص50 شركت فعال‌تر</t>
  </si>
  <si>
    <t>آمار و اطلاعات کلی</t>
  </si>
  <si>
    <t>ارزش کل بازار به تفکیک بازارها</t>
  </si>
  <si>
    <t>ارزش بازارها به تفکیک صنایع</t>
  </si>
  <si>
    <t>آمار معاملات</t>
  </si>
  <si>
    <t>آمار معاملات در بورس کالا</t>
  </si>
  <si>
    <t>آمار معاملات در بورس انرژی</t>
  </si>
  <si>
    <t>شاخص‌های بازار سرمایه</t>
  </si>
  <si>
    <t>مقایسه شاخص کل با شاخص‌های کشورهای در حال توسعه و اسلامی</t>
  </si>
  <si>
    <t>آمار معاملات حقیقی و حقوقی در سهام</t>
  </si>
  <si>
    <t>آمار معاملات حقیقی و حقوقی در اوراق بدهی</t>
  </si>
  <si>
    <t>ارزش و حجم معاملات به تفکیک خرید و فروش حقیقی و حقوقی در بورس و فرابورس</t>
  </si>
  <si>
    <t>ارزش معاملات حقیقی و حقوقی به تفکیک نوع اوراق بهادار</t>
  </si>
  <si>
    <t>لیست نمادهای متوقف</t>
  </si>
  <si>
    <t>نسبت حجم معاملات به تفکیک معاملات برخط و غیربرخط</t>
  </si>
  <si>
    <t>ارزش صندوق‌های سرمایه‌گذاری به تفکیک انواع صندوق‌ها</t>
  </si>
  <si>
    <t>آمار تأمین مالی</t>
  </si>
  <si>
    <t>آمار معاملات در بورس اوراق بهادار تهران به تفکیک بخش</t>
  </si>
  <si>
    <t>آمار معاملات در بورس اوراق بهادار تهران به تفکیک بازار</t>
  </si>
  <si>
    <t>آمار معاملات در بورس اوراق بهادار تهران به تفکیک نوع اوراق</t>
  </si>
  <si>
    <t>ارزش معاملات در بازار بورس اوراق بهادار تهران به تفکیک صنایع</t>
  </si>
  <si>
    <t>حجم معاملات در بازار بورس اوراق بهادار تهران به تفکیک صنایع</t>
  </si>
  <si>
    <t>تعداد معاملات در بازار بورس اوراق بهادار تهران به تفکیک صنایع</t>
  </si>
  <si>
    <t>آمار معاملات در فرابورس ایران به تفکیک بخش</t>
  </si>
  <si>
    <t>آمار معاملات در فرابورس ایران به تفکیک بازار</t>
  </si>
  <si>
    <t>آمار معاملات در فرابورس ایران به تفکیک نوع اوراق</t>
  </si>
  <si>
    <t>ارزش معاملات در بازار فرابورس ایران به تفکیک صنایع</t>
  </si>
  <si>
    <t>حجم معاملات در بازار فرابورس ایران به تفکیک صنایع</t>
  </si>
  <si>
    <t>تعداد معاملات در بازار فرابورس ایران به تفکیک صنایع</t>
  </si>
  <si>
    <t>نمودار شاخص ها</t>
  </si>
  <si>
    <t>نمودار P/E بازار</t>
  </si>
  <si>
    <t xml:space="preserve">نسبت P/E </t>
  </si>
  <si>
    <t>مقایسه معاملات سرمایه گذاران حقیقی و حقوقی در بورس و فرابورس</t>
  </si>
  <si>
    <t>عملکرد سرمایه گذاران در بازار سرمایه به صورت منطقه ای</t>
  </si>
  <si>
    <t>استان ها با بیشترین و کمترین حجم معاملات اشخاص حقیقی</t>
  </si>
  <si>
    <t>سال 95</t>
  </si>
  <si>
    <t>گروه محصولات نفتی و ‌پتروشيمي</t>
  </si>
  <si>
    <t>بورس انرژی</t>
  </si>
  <si>
    <t>سایر نهادهای مالی*</t>
  </si>
  <si>
    <t>معاملات ثانویه اوراق مشارکت شهرداری‌ها و دولت</t>
  </si>
  <si>
    <t>نام اوراق</t>
  </si>
  <si>
    <t>نماد</t>
  </si>
  <si>
    <t>نام ناشر/باني</t>
  </si>
  <si>
    <t>ماهيت ناشر</t>
  </si>
  <si>
    <t>بورس منتشره كننده  اوراق</t>
  </si>
  <si>
    <t>مبلغ كل اوراق منتشره (میلیون ریال)</t>
  </si>
  <si>
    <t>تاريخ انتشار</t>
  </si>
  <si>
    <t>تاريخ سررسيد</t>
  </si>
  <si>
    <t>غیر دولتی</t>
  </si>
  <si>
    <t>اسناد خزانه اسلامي</t>
  </si>
  <si>
    <t>وزارت امور اقتصادی و دارایی به نمایندگی از دولت ج. ا. ا.</t>
  </si>
  <si>
    <t>دولتی</t>
  </si>
  <si>
    <t>علت توقف</t>
  </si>
  <si>
    <t>تعداد روزهای توقف</t>
  </si>
  <si>
    <t xml:space="preserve">بورس  </t>
  </si>
  <si>
    <t>صنعت</t>
  </si>
  <si>
    <t>تاریخ توقف</t>
  </si>
  <si>
    <t>كنتورسازي‌ايران‌</t>
  </si>
  <si>
    <t>آكنتور</t>
  </si>
  <si>
    <t>بانك  پاسارگاد</t>
  </si>
  <si>
    <t>وپاسار</t>
  </si>
  <si>
    <t>صنايع‌ آذرآب‌</t>
  </si>
  <si>
    <t>فاذر</t>
  </si>
  <si>
    <t>ابهام درارائه اطلاعات</t>
  </si>
  <si>
    <t>مانده و سررسید اوراق بدهی منتشره</t>
  </si>
  <si>
    <t>جمع اوراق بهادار دولتی و شهرداری ها</t>
  </si>
  <si>
    <r>
      <t>(</t>
    </r>
    <r>
      <rPr>
        <b/>
        <sz val="8"/>
        <color rgb="FFFFFFFF"/>
        <rFont val="B Koodak"/>
        <charset val="178"/>
      </rPr>
      <t>میلیارد ریال</t>
    </r>
    <r>
      <rPr>
        <b/>
        <sz val="8"/>
        <color rgb="FFFFFFFF"/>
        <rFont val="Calibri"/>
        <family val="2"/>
      </rPr>
      <t>)</t>
    </r>
  </si>
  <si>
    <t>(میلیارد ریال)</t>
  </si>
  <si>
    <t>1396-05-31</t>
  </si>
  <si>
    <t>مشتقات</t>
  </si>
  <si>
    <t>نسبت گردش معاملات</t>
  </si>
  <si>
    <t>نسبت حجم معاملات</t>
  </si>
  <si>
    <t>متوسط تعداد معامله در هر شرکت</t>
  </si>
  <si>
    <t>1396/05</t>
  </si>
  <si>
    <r>
      <t>(</t>
    </r>
    <r>
      <rPr>
        <b/>
        <sz val="8"/>
        <color rgb="FFFFFFFF"/>
        <rFont val="B Koodak"/>
        <charset val="178"/>
      </rPr>
      <t>تعداد قرارداد</t>
    </r>
    <r>
      <rPr>
        <b/>
        <sz val="8"/>
        <color rgb="FFFFFFFF"/>
        <rFont val="Calibri"/>
        <family val="2"/>
      </rPr>
      <t>)</t>
    </r>
  </si>
  <si>
    <t>(تن)</t>
  </si>
  <si>
    <t>1396-05-01</t>
  </si>
  <si>
    <t>1396-05-02</t>
  </si>
  <si>
    <t>1396-05-03</t>
  </si>
  <si>
    <t>1396-05-04</t>
  </si>
  <si>
    <t>1396-05-07</t>
  </si>
  <si>
    <t>1396-05-08</t>
  </si>
  <si>
    <t>1396-05-09</t>
  </si>
  <si>
    <t>1396-05-10</t>
  </si>
  <si>
    <t>1396-05-11</t>
  </si>
  <si>
    <t>1396-05-15</t>
  </si>
  <si>
    <t>1396-05-16</t>
  </si>
  <si>
    <t>1396-05-17</t>
  </si>
  <si>
    <t>1396-05-18</t>
  </si>
  <si>
    <t>1396-05-21</t>
  </si>
  <si>
    <t>1396-05-22</t>
  </si>
  <si>
    <t>1396-05-23</t>
  </si>
  <si>
    <t>1396-05-24</t>
  </si>
  <si>
    <t>1396-05-25</t>
  </si>
  <si>
    <t>1396-05-28</t>
  </si>
  <si>
    <t>1396-05-29</t>
  </si>
  <si>
    <t>1396-05-30</t>
  </si>
  <si>
    <t>1396/06</t>
  </si>
  <si>
    <r>
      <t>(</t>
    </r>
    <r>
      <rPr>
        <b/>
        <sz val="8"/>
        <color rgb="FFFFFFFF"/>
        <rFont val="B Koodak"/>
        <charset val="178"/>
      </rPr>
      <t>تن</t>
    </r>
    <r>
      <rPr>
        <b/>
        <sz val="8"/>
        <color rgb="FFFFFFFF"/>
        <rFont val="Calibri"/>
        <family val="2"/>
      </rPr>
      <t>)</t>
    </r>
  </si>
  <si>
    <t>قرارداد</t>
  </si>
  <si>
    <t>سلف بلند مدت</t>
  </si>
  <si>
    <t>1396-06-01</t>
  </si>
  <si>
    <t>1396-06-04</t>
  </si>
  <si>
    <t>1396-06-05</t>
  </si>
  <si>
    <t>1396-06-06</t>
  </si>
  <si>
    <t>1396-06-07</t>
  </si>
  <si>
    <t>1396-06-08</t>
  </si>
  <si>
    <t>1396-06-11</t>
  </si>
  <si>
    <t>1396-06-12</t>
  </si>
  <si>
    <t>1396-06-13</t>
  </si>
  <si>
    <t>1396-06-14</t>
  </si>
  <si>
    <t>1396-06-15</t>
  </si>
  <si>
    <t>1396-06-19</t>
  </si>
  <si>
    <t>1396-06-20</t>
  </si>
  <si>
    <t>1396-06-21</t>
  </si>
  <si>
    <t>1396-06-22</t>
  </si>
  <si>
    <t>1396-06-25</t>
  </si>
  <si>
    <t>1396-06-26</t>
  </si>
  <si>
    <t>1396-06-27</t>
  </si>
  <si>
    <t>1396-06-28</t>
  </si>
  <si>
    <t>1396-06-29</t>
  </si>
  <si>
    <t>گواهی سپرده</t>
  </si>
  <si>
    <t>شرکت</t>
  </si>
  <si>
    <t>95/6/13</t>
  </si>
  <si>
    <t>95/9/2 </t>
  </si>
  <si>
    <t>96/4/27</t>
  </si>
  <si>
    <t>95/11/26</t>
  </si>
  <si>
    <t>تعديل پيش بيني درآمد هر سهم </t>
  </si>
  <si>
    <t>96/4/3 </t>
  </si>
  <si>
    <t>1396-07-30</t>
  </si>
  <si>
    <t>نسبت به ماه مشابه سال قبل</t>
  </si>
  <si>
    <t>هزار سهم</t>
  </si>
  <si>
    <t>نسبت به ماه مشابه قبل</t>
  </si>
  <si>
    <t>نسبت به ماه مشاه سال قبل</t>
  </si>
  <si>
    <t>1396-07-01</t>
  </si>
  <si>
    <t>1396-07-02</t>
  </si>
  <si>
    <t>1396-07-03</t>
  </si>
  <si>
    <t>1396-07-04</t>
  </si>
  <si>
    <t>1396-07-05</t>
  </si>
  <si>
    <t>1396-07-10</t>
  </si>
  <si>
    <t>1396-07-11</t>
  </si>
  <si>
    <t>1396-07-12</t>
  </si>
  <si>
    <t>1396-07-15</t>
  </si>
  <si>
    <t>1396-07-16</t>
  </si>
  <si>
    <t>1396-07-17</t>
  </si>
  <si>
    <t>1396-07-18</t>
  </si>
  <si>
    <t>1396-07-19</t>
  </si>
  <si>
    <t>1396-07-22</t>
  </si>
  <si>
    <t>1396-07-23</t>
  </si>
  <si>
    <t>1396-07-24</t>
  </si>
  <si>
    <t>1396-07-25</t>
  </si>
  <si>
    <t>1396-07-26</t>
  </si>
  <si>
    <t>1396-07-29</t>
  </si>
  <si>
    <t>نسبت به ماه مشابه در سال قبل</t>
  </si>
  <si>
    <t>آذربایجان شرقی</t>
  </si>
  <si>
    <t>1396/07</t>
  </si>
  <si>
    <t>صکوک اختصاصي</t>
  </si>
  <si>
    <t>اعتباري ملل</t>
  </si>
  <si>
    <t>وملل</t>
  </si>
  <si>
    <t>بانك دي</t>
  </si>
  <si>
    <t>دي</t>
  </si>
  <si>
    <t>96/6/25</t>
  </si>
  <si>
    <t>بانك سرمايه</t>
  </si>
  <si>
    <t>سمايه</t>
  </si>
  <si>
    <t>عدم ارائه اطلاعات</t>
  </si>
  <si>
    <t>95/8/3 </t>
  </si>
  <si>
    <t>بانك گردشگري</t>
  </si>
  <si>
    <t>وگردش</t>
  </si>
  <si>
    <t>شركت اعتباري  كوثر مركزي</t>
  </si>
  <si>
    <t>وكوثر</t>
  </si>
  <si>
    <t>1396-08-30</t>
  </si>
  <si>
    <t>1396-08-01</t>
  </si>
  <si>
    <t>1396-08-02</t>
  </si>
  <si>
    <t>1396-08-03</t>
  </si>
  <si>
    <t>1396-08-06</t>
  </si>
  <si>
    <t>1396-08-07</t>
  </si>
  <si>
    <t>1396-08-08</t>
  </si>
  <si>
    <t>1396-08-09</t>
  </si>
  <si>
    <t>1396-08-10</t>
  </si>
  <si>
    <t>1396-08-13</t>
  </si>
  <si>
    <t>1396-08-14</t>
  </si>
  <si>
    <t>1396-08-15</t>
  </si>
  <si>
    <t>1396-08-16</t>
  </si>
  <si>
    <t>1396-08-17</t>
  </si>
  <si>
    <t>1396-08-20</t>
  </si>
  <si>
    <t>1396-08-21</t>
  </si>
  <si>
    <t>1396-08-22</t>
  </si>
  <si>
    <t>1396-08-23</t>
  </si>
  <si>
    <t>1396-08-24</t>
  </si>
  <si>
    <t>1396-08-27</t>
  </si>
  <si>
    <t>1396-08-29</t>
  </si>
  <si>
    <t>بازار ابزارهای مشتقه</t>
  </si>
  <si>
    <t>صکوک اختصاصی</t>
  </si>
  <si>
    <t>دارایی فکری</t>
  </si>
  <si>
    <t>تعديل با اهميت پيش بيني درآمد هر سهم سال مالي 1395</t>
  </si>
  <si>
    <t>95/5/25</t>
  </si>
  <si>
    <t>ابهام در اطلاعات</t>
  </si>
  <si>
    <r>
      <t xml:space="preserve"> </t>
    </r>
    <r>
      <rPr>
        <b/>
        <i/>
        <u/>
        <sz val="10"/>
        <color rgb="FFFFFFFF"/>
        <rFont val="B Koodak"/>
        <charset val="178"/>
      </rPr>
      <t>اشخاص حقوقی</t>
    </r>
  </si>
  <si>
    <r>
      <t xml:space="preserve"> </t>
    </r>
    <r>
      <rPr>
        <b/>
        <i/>
        <u/>
        <sz val="10"/>
        <color rgb="FFFFFFFF"/>
        <rFont val="B Koodak"/>
        <charset val="178"/>
      </rPr>
      <t>اشخاص حقیقی</t>
    </r>
  </si>
  <si>
    <t>1396/08</t>
  </si>
  <si>
    <t>اختيار فروش تبعي فرابورس</t>
  </si>
  <si>
    <t>1396/09/30</t>
  </si>
  <si>
    <t>1396-09-01</t>
  </si>
  <si>
    <t>1396-09-04</t>
  </si>
  <si>
    <t>1396-09-05</t>
  </si>
  <si>
    <t>1396-09-07</t>
  </si>
  <si>
    <t>1396-09-08</t>
  </si>
  <si>
    <t>1396-09-11</t>
  </si>
  <si>
    <t>1396-09-12</t>
  </si>
  <si>
    <t>1396-09-13</t>
  </si>
  <si>
    <t>1396-09-14</t>
  </si>
  <si>
    <t>1396-09-18</t>
  </si>
  <si>
    <t>1396-09-19</t>
  </si>
  <si>
    <t>1396-09-20</t>
  </si>
  <si>
    <t>1396-09-21</t>
  </si>
  <si>
    <t>1396-09-22</t>
  </si>
  <si>
    <t>1396-09-25</t>
  </si>
  <si>
    <t>1396-09-26</t>
  </si>
  <si>
    <t>1396-09-27</t>
  </si>
  <si>
    <t>1396-09-28</t>
  </si>
  <si>
    <t>1396-09-29</t>
  </si>
  <si>
    <t>اوراق اجاره</t>
  </si>
  <si>
    <t>96/9/22</t>
  </si>
  <si>
    <t>بورس</t>
  </si>
  <si>
    <t>1396/09</t>
  </si>
  <si>
    <t>شركتهاي كوچك و متوسط</t>
  </si>
  <si>
    <t>1396/10/30</t>
  </si>
  <si>
    <t xml:space="preserve">قرارداداختیار معامله </t>
  </si>
  <si>
    <t>سلف موازی استاندارد</t>
  </si>
  <si>
    <t>صندوق های کالایی</t>
  </si>
  <si>
    <t>1396-10-02</t>
  </si>
  <si>
    <t>1396-10-03</t>
  </si>
  <si>
    <t>1396-10-04</t>
  </si>
  <si>
    <t>1396-10-05</t>
  </si>
  <si>
    <t>1396-10-06</t>
  </si>
  <si>
    <t>1396-10-09</t>
  </si>
  <si>
    <t>1396-10-10</t>
  </si>
  <si>
    <t>1396-10-11</t>
  </si>
  <si>
    <t>1396-10-12</t>
  </si>
  <si>
    <t>1396-10-13</t>
  </si>
  <si>
    <t>1396-10-16</t>
  </si>
  <si>
    <t>1396-10-17</t>
  </si>
  <si>
    <t>1396-10-18</t>
  </si>
  <si>
    <t>1396-10-19</t>
  </si>
  <si>
    <t>1396-10-20</t>
  </si>
  <si>
    <t>1396-10-23</t>
  </si>
  <si>
    <t>1396-10-24</t>
  </si>
  <si>
    <t>1396-10-25</t>
  </si>
  <si>
    <t>1396-10-26</t>
  </si>
  <si>
    <t>1396-10-27</t>
  </si>
  <si>
    <t>1396-10-30</t>
  </si>
  <si>
    <t>افشاي اطلاعات با اهميت گروه الف</t>
  </si>
  <si>
    <t>تغييرات بيش از 20 درصدي قيمت سهام</t>
  </si>
  <si>
    <t>افشاي اطلاعات با اهميت گروه ب</t>
  </si>
  <si>
    <t>برگزاري مجمع عمومي عادي ساليانه صاحبان سهام</t>
  </si>
  <si>
    <t>سيمان لار سبزوار</t>
  </si>
  <si>
    <t>سبزوا</t>
  </si>
  <si>
    <t>داده گسترعصرنوين-هاي وب</t>
  </si>
  <si>
    <t>هاي وب</t>
  </si>
  <si>
    <t>ابهام نسبت به شفافيت اطلاعات</t>
  </si>
  <si>
    <t>1396/10</t>
  </si>
  <si>
    <t>قرارداد آتی</t>
  </si>
  <si>
    <t>1396/11/30</t>
  </si>
  <si>
    <t>اختیار فروش</t>
  </si>
  <si>
    <t>1396-11-01</t>
  </si>
  <si>
    <t>1396-11-02</t>
  </si>
  <si>
    <t>1396-11-03</t>
  </si>
  <si>
    <t>1396-11-04</t>
  </si>
  <si>
    <t>1396-11-07</t>
  </si>
  <si>
    <t>1396-11-08</t>
  </si>
  <si>
    <t>1396-11-09</t>
  </si>
  <si>
    <t>1396-11-10</t>
  </si>
  <si>
    <t>1396-11-11</t>
  </si>
  <si>
    <t>1396-11-14</t>
  </si>
  <si>
    <t>1396-11-15</t>
  </si>
  <si>
    <t>1396-11-16</t>
  </si>
  <si>
    <t>1396-11-17</t>
  </si>
  <si>
    <t>1396-11-18</t>
  </si>
  <si>
    <t>1396-11-21</t>
  </si>
  <si>
    <t>1396-11-23</t>
  </si>
  <si>
    <t>1396-11-24</t>
  </si>
  <si>
    <t>1396-11-25</t>
  </si>
  <si>
    <t>1396-11-28</t>
  </si>
  <si>
    <t>1396-11-29</t>
  </si>
  <si>
    <t>1396-11-30</t>
  </si>
  <si>
    <t>96/12/27</t>
  </si>
  <si>
    <t>اسنادخزانه-م5بودجه96-970926 </t>
  </si>
  <si>
    <t>اخزا605</t>
  </si>
  <si>
    <t>اسنادخزانه-م7بودجه96-971010</t>
  </si>
  <si>
    <t>اخزا607</t>
  </si>
  <si>
    <t>اسنادخزانه-م8بودجه96-980411 </t>
  </si>
  <si>
    <t>اخزا608</t>
  </si>
  <si>
    <t>اسنادخزانه-م10بودجه96-980911</t>
  </si>
  <si>
    <t>اخزا610</t>
  </si>
  <si>
    <t>فراورده‌ هاي‌ نسوزايران‌</t>
  </si>
  <si>
    <t>كفرا</t>
  </si>
  <si>
    <t>برگزاري مجمع عمومي عادي ساليانه به منظور تصويب صورت هاي مالي</t>
  </si>
  <si>
    <t>سرمايه گذاري گروه توسعه ملي</t>
  </si>
  <si>
    <t>وبانك</t>
  </si>
  <si>
    <t>برگزاري مجمع عمومي عادي به طور فوق العاده به منظور انتخاب اعضاء هيئت مديره</t>
  </si>
  <si>
    <t>فيبر ايران‌</t>
  </si>
  <si>
    <t>چفيبر</t>
  </si>
  <si>
    <t>برگزاري مجمع عمومي فوق العاده به منظور تصميم گيري در خصوص افزايش سرمايه</t>
  </si>
  <si>
    <t>عدم افشاي به موقع اطلاعات با اهميت</t>
  </si>
  <si>
    <t>96/11/8</t>
  </si>
  <si>
    <t>1396/11</t>
  </si>
  <si>
    <t>1395/12/29</t>
  </si>
  <si>
    <t>1396/12/29</t>
  </si>
  <si>
    <t>اسفند‌ماه 1396</t>
  </si>
  <si>
    <t>اسفندماه 1396</t>
  </si>
  <si>
    <t>vloo</t>
  </si>
  <si>
    <t>اوراق بهادار مبتني بر دارايي فكري</t>
  </si>
  <si>
    <t>1396-12-02</t>
  </si>
  <si>
    <t>1396-12-05</t>
  </si>
  <si>
    <t>1396-12-06</t>
  </si>
  <si>
    <t>1396-12-07</t>
  </si>
  <si>
    <t>1396-12-08</t>
  </si>
  <si>
    <t>1396-12-09</t>
  </si>
  <si>
    <t>1396-12-12</t>
  </si>
  <si>
    <t>1396-12-13</t>
  </si>
  <si>
    <t>1396-12-14</t>
  </si>
  <si>
    <t>1396-12-15</t>
  </si>
  <si>
    <t>1396-12-16</t>
  </si>
  <si>
    <t>1396-12-19</t>
  </si>
  <si>
    <t>1396-12-20</t>
  </si>
  <si>
    <t>1396-12-21</t>
  </si>
  <si>
    <t>1396-12-22</t>
  </si>
  <si>
    <t>1396-12-23</t>
  </si>
  <si>
    <t>1396-12-26</t>
  </si>
  <si>
    <t>1396-12-27</t>
  </si>
  <si>
    <t>1396-12-28</t>
  </si>
  <si>
    <t>97/1/5</t>
  </si>
  <si>
    <t>سرمايه‌گذاري‌ملت‌</t>
  </si>
  <si>
    <t>وملت</t>
  </si>
  <si>
    <t>96/12/21</t>
  </si>
  <si>
    <t>سرمايه‌گذاري صنايع پتروشيمي‌</t>
  </si>
  <si>
    <t>وپترو</t>
  </si>
  <si>
    <t>س. توسعه و عمران استان كرمان</t>
  </si>
  <si>
    <t>كرمان</t>
  </si>
  <si>
    <t>مهندسي صنعتي روان فن آور</t>
  </si>
  <si>
    <t>خفناور</t>
  </si>
  <si>
    <t>96/12/13</t>
  </si>
  <si>
    <t>سرمايه گذاري مس سرچشمه</t>
  </si>
  <si>
    <t>سرچشمه</t>
  </si>
  <si>
    <t>معادن‌منگنزايران‌</t>
  </si>
  <si>
    <t>كمنگنز</t>
  </si>
  <si>
    <t>سيمان كردستان</t>
  </si>
  <si>
    <t>سكرد</t>
  </si>
  <si>
    <t>قند شيرين‌ خراسان‌</t>
  </si>
  <si>
    <t>قشرين</t>
  </si>
  <si>
    <t>درخشان‌ تهران‌</t>
  </si>
  <si>
    <t>پدرخش</t>
  </si>
  <si>
    <t>كشت‌وصنعت‌پياذر</t>
  </si>
  <si>
    <t>غاذر</t>
  </si>
  <si>
    <t>اسفند 96</t>
  </si>
  <si>
    <t>1396/12</t>
  </si>
  <si>
    <t>اسفندماه 96</t>
  </si>
  <si>
    <t>تاسیس شرکت­های سهامی عام</t>
  </si>
  <si>
    <t>افزایش سرمایه شرکت­های سهامی عام (مجوزهای ارائه شده)</t>
  </si>
  <si>
    <t>عرضه اولیه سهام شرکت­ها در بورس و فرابورس</t>
  </si>
  <si>
    <t>جمع تامین مالی بازار اولیه و ثانویه</t>
  </si>
  <si>
    <t>افزایش ارزش صندوق­ها نسبت به ابتدای سال</t>
  </si>
  <si>
    <t>جمع تامین مالی نهادهای مالی</t>
  </si>
  <si>
    <t>اوراق مشاركت نفت و گاز پرشيا</t>
  </si>
  <si>
    <t>پرشيا</t>
  </si>
  <si>
    <t>شرکت توسعه نفت و گاز پرشیا (سهامي خاص)</t>
  </si>
  <si>
    <t xml:space="preserve">93/02/03 </t>
  </si>
  <si>
    <t xml:space="preserve"> 97/01/23 </t>
  </si>
  <si>
    <t>اوراق مشاركت ميدكو ماهانه %20</t>
  </si>
  <si>
    <t>ومدكو2</t>
  </si>
  <si>
    <t>هلدینگ توسعه معادن و صنایع معدنی خاورمیانه (سهامی عام)</t>
  </si>
  <si>
    <t xml:space="preserve"> 93/02/10 </t>
  </si>
  <si>
    <t xml:space="preserve">97/01/25 </t>
  </si>
  <si>
    <t>اسنادخزانه-م12بودجه96-981114 </t>
  </si>
  <si>
    <t>اخزا612</t>
  </si>
  <si>
    <t>اوراق مرابحه</t>
  </si>
  <si>
    <t>اسنادخزانه-م13بودجه96-981016</t>
  </si>
  <si>
    <t>اخزا613</t>
  </si>
  <si>
    <t>منفعت دولت-با شرايط خاص140006 </t>
  </si>
  <si>
    <t>اوراق منفعت</t>
  </si>
  <si>
    <t>افاد1</t>
  </si>
  <si>
    <t>مشاركت دولتي6-شرايط خاص981201 </t>
  </si>
  <si>
    <t>اشاد6</t>
  </si>
  <si>
    <t>مشاركت دولتي9-شرايط خاص990909</t>
  </si>
  <si>
    <t>اشاد9</t>
  </si>
  <si>
    <t>منفعت دولتي2-شرايط خاص14000626 </t>
  </si>
  <si>
    <t>افاد2</t>
  </si>
  <si>
    <t>منفعت</t>
  </si>
  <si>
    <t>اوراق منفعت دولتی</t>
  </si>
  <si>
    <t>امتیاز تسهیلات مسکن</t>
  </si>
  <si>
    <t>گواهی سپرده سرمایه گذاری عام و خاص</t>
  </si>
  <si>
    <t xml:space="preserve">اوراق مشارکت دولت، شهرداری ها و بانکها </t>
  </si>
  <si>
    <t>انتشار اوراق بهادار بدهی با مجوز سازمان بورس</t>
  </si>
  <si>
    <t xml:space="preserve"> اوراقی که بیشتر از 60 درصد کل اوراق بدهی باقی مانده هستند</t>
  </si>
  <si>
    <t>درصد تجمعی</t>
  </si>
  <si>
    <t>مشاركت ملي نفت ايران3ماهه 21%</t>
  </si>
  <si>
    <t>مپارس712</t>
  </si>
  <si>
    <t>شرکت ملی نفت ایران</t>
  </si>
  <si>
    <t>اسناد خزانه اسلامي971228 </t>
  </si>
  <si>
    <t>سخاب7</t>
  </si>
  <si>
    <t>اجاره دولت آموزش وپرورش991020</t>
  </si>
  <si>
    <t>اجاد3</t>
  </si>
  <si>
    <t>مرابحه گندم2-واجدشرايط خاص1400</t>
  </si>
  <si>
    <t>گندم2</t>
  </si>
  <si>
    <t xml:space="preserve">اسنادخزانه-م2بودجه96-970612 </t>
  </si>
  <si>
    <t>اخزا602</t>
  </si>
  <si>
    <t>اسنادخزانه-م4بودجه96-980820 </t>
  </si>
  <si>
    <t>اخزا604</t>
  </si>
  <si>
    <t>اسنادخزانه-م1بودجه96-970508 </t>
  </si>
  <si>
    <t>اخزا601</t>
  </si>
  <si>
    <t>اسنادخزانه-م3بودجه96-970710</t>
  </si>
  <si>
    <t>اخزا603</t>
  </si>
  <si>
    <t>مرابحه سلامت6واجدشرايط خاص1400 </t>
  </si>
  <si>
    <t>سلامت6</t>
  </si>
  <si>
    <r>
      <t>انباشته از ابتدای سال 96 تا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B Koodak"/>
        <charset val="178"/>
      </rPr>
      <t>انتهای اسفند‌ماه 96</t>
    </r>
  </si>
  <si>
    <t>انباشته از ابتدای سال 96 تا انتهای اسفند‌ماه 96</t>
  </si>
  <si>
    <t>فروردین‌ماه 1397</t>
  </si>
  <si>
    <t>فروردین 1396</t>
  </si>
  <si>
    <t>فروردین‌ماه 1396</t>
  </si>
  <si>
    <r>
      <t>انباشته از ابتدای سال 97 تا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B Koodak"/>
        <charset val="178"/>
      </rPr>
      <t>انتهای فروردین‌ماه 97</t>
    </r>
  </si>
  <si>
    <t>انباشته از ابتدای سال 97 تا انتهای فروردین‌ماه 97</t>
  </si>
  <si>
    <t>نسبت به ابتدای سال 96</t>
  </si>
  <si>
    <t>1397-01-05</t>
  </si>
  <si>
    <t>1397-01-06</t>
  </si>
  <si>
    <t>1397-01-07</t>
  </si>
  <si>
    <t>1397-01-08</t>
  </si>
  <si>
    <t>1397-01-14</t>
  </si>
  <si>
    <t>1397-01-15</t>
  </si>
  <si>
    <t>1397-01-18</t>
  </si>
  <si>
    <t>1397-01-19</t>
  </si>
  <si>
    <t>1397-01-20</t>
  </si>
  <si>
    <t>1397-01-21</t>
  </si>
  <si>
    <t>1397-01-22</t>
  </si>
  <si>
    <t>1397-01-26</t>
  </si>
  <si>
    <t>1397-01-27</t>
  </si>
  <si>
    <t>1397-01-28</t>
  </si>
  <si>
    <t>1397-01-29</t>
  </si>
  <si>
    <t>توسعه‌ معادن‌ روي‌ ايران‌</t>
  </si>
  <si>
    <t>كروي</t>
  </si>
  <si>
    <t>97/1/29</t>
  </si>
  <si>
    <t>گروه مپنا (سهامي عام)</t>
  </si>
  <si>
    <t>رمپنا</t>
  </si>
  <si>
    <t>برگزاري مجمع عمومي فوق العاده به منظور تصميم گيري در خصوص افزايش سرمايه و اصلاح اساسنامه</t>
  </si>
  <si>
    <t>97/1/21</t>
  </si>
  <si>
    <t>سرمايه‌گذاري‌ رنا(هلدينگ‌</t>
  </si>
  <si>
    <t>ورنا</t>
  </si>
  <si>
    <t>فرآورده‌هاي‌ نسوز پارس‌</t>
  </si>
  <si>
    <t>كفپارس</t>
  </si>
  <si>
    <t>97/1/27</t>
  </si>
  <si>
    <t>واسپاري ملت</t>
  </si>
  <si>
    <t>ولملت</t>
  </si>
  <si>
    <t>سرمايه‌ گذاري‌ آتيه‌ دماوند</t>
  </si>
  <si>
    <t>واتي</t>
  </si>
  <si>
    <t>سرمايه‌گذاري‌ ملي‌ايران‌</t>
  </si>
  <si>
    <t>ونيكي</t>
  </si>
  <si>
    <t>97/1/28</t>
  </si>
  <si>
    <t>سيمان‌هگمتان‌</t>
  </si>
  <si>
    <t>سهگمت</t>
  </si>
  <si>
    <t>97/1/26</t>
  </si>
  <si>
    <t>صنايع‌جوشكاب‌يزد</t>
  </si>
  <si>
    <t>بكاب</t>
  </si>
  <si>
    <t>مديريت صنعت شوينده ت.ص.بهشهر</t>
  </si>
  <si>
    <t>شوينده</t>
  </si>
  <si>
    <t>خوراك‌  دام‌ پارس‌</t>
  </si>
  <si>
    <t>غدام</t>
  </si>
  <si>
    <t>صنعتي‌ بهشهر</t>
  </si>
  <si>
    <t>غبشهر</t>
  </si>
  <si>
    <t>97/1/15</t>
  </si>
  <si>
    <t>مارگارين‌</t>
  </si>
  <si>
    <t>غمارگ</t>
  </si>
  <si>
    <t>97/1/22</t>
  </si>
  <si>
    <t>نساجي‌ بروجرد</t>
  </si>
  <si>
    <t>نبروج</t>
  </si>
  <si>
    <t>97/1/20</t>
  </si>
  <si>
    <t>بانك صادرات ايران</t>
  </si>
  <si>
    <t>وبصادر</t>
  </si>
  <si>
    <t>تغييرات بيش از 20 درصدي قيمت سهام،</t>
  </si>
  <si>
    <t>ايركا پارت صنعت</t>
  </si>
  <si>
    <t>خكار</t>
  </si>
  <si>
    <t>افشاي اطلاعات با اهميت گروه الف و ب</t>
  </si>
  <si>
    <t>شركت سرمايه گذاري مسكن شمالغرب</t>
  </si>
  <si>
    <t>ثغرب</t>
  </si>
  <si>
    <t>صنعتي بهپاك</t>
  </si>
  <si>
    <t>بهپاك</t>
  </si>
  <si>
    <t>آهنگري‌ تراكتورسازي‌ ايران‌</t>
  </si>
  <si>
    <t>خاهن</t>
  </si>
  <si>
    <t>برگزاري مجمع عمومي عادي به طور فوق العاده به منظور انتخاب اعضا هيئت مديره</t>
  </si>
  <si>
    <t>ايران‌ارقام‌</t>
  </si>
  <si>
    <t>مرقام</t>
  </si>
  <si>
    <t>پارس‌ الكتريك‌</t>
  </si>
  <si>
    <t>لپارس</t>
  </si>
  <si>
    <t>سرمايه‌ گذاري‌ صنعت‌ بيمه‌</t>
  </si>
  <si>
    <t>وبيمه</t>
  </si>
  <si>
    <t>كالسيمين‌</t>
  </si>
  <si>
    <t>فاسمين</t>
  </si>
  <si>
    <t>فرآورده‌هاي‌غدايي‌وقندپيرانشهر</t>
  </si>
  <si>
    <t>قپيرا</t>
  </si>
  <si>
    <t>برگزاري مجمع عمومي عادي به طور فوق العاده مبني بر انتخاب اعضاء هيئت مديره</t>
  </si>
  <si>
    <t>توليدي‌ كاشي‌ تكسرام‌</t>
  </si>
  <si>
    <t>كترام</t>
  </si>
  <si>
    <t>افشاي اطلاعات با اهميت گروه ب و نوسان قیمت بیش از 20 درصد طی 5 روز معاملاتی</t>
  </si>
  <si>
    <t>صنايع‌ لاستيكي‌  سهند</t>
  </si>
  <si>
    <t>پسهند</t>
  </si>
  <si>
    <t>تكنوتار</t>
  </si>
  <si>
    <t>تكنو</t>
  </si>
  <si>
    <t>نيروترانس‌</t>
  </si>
  <si>
    <t>بنيرو</t>
  </si>
  <si>
    <t>پتروشيمي‌ خارك‌</t>
  </si>
  <si>
    <t>شخارك</t>
  </si>
  <si>
    <t>پتروشيمي فناوران</t>
  </si>
  <si>
    <t>شفن</t>
  </si>
  <si>
    <t>صنايع‌كاغذسازي‌كاوه‌</t>
  </si>
  <si>
    <t>چكاوه</t>
  </si>
  <si>
    <t>آتيه داده پرداز</t>
  </si>
  <si>
    <t>اپرداز</t>
  </si>
  <si>
    <t>افرانت</t>
  </si>
  <si>
    <t>افرا</t>
  </si>
  <si>
    <t>نوسان قيمت بيش از 20 درصد طي 5 روز معاملاتي متوالي</t>
  </si>
  <si>
    <t>سهامي ذوب آهن اصفهان</t>
  </si>
  <si>
    <t>ذوب</t>
  </si>
  <si>
    <t>بررسي وضعيت شفافيت اطلاعاتي ناشر</t>
  </si>
  <si>
    <t>برگزاري مجامع عمومي عادي ساليانه صاحبان سهام</t>
  </si>
  <si>
    <t>عدم رعايت ماده 39 دستورالعمل پذيرش، عرضه و نقل و انتقال اوراق بهادار در فرابورس ايران</t>
  </si>
  <si>
    <t xml:space="preserve">عدم افشاي بموقع اطلاعات با اهميت </t>
  </si>
  <si>
    <t>1397/01/31</t>
  </si>
  <si>
    <t>1396/01/31</t>
  </si>
  <si>
    <t>نسبت به کل حجم فروردین‌ماه 97</t>
  </si>
  <si>
    <t>فروردین 97</t>
  </si>
  <si>
    <t>زنجان</t>
  </si>
  <si>
    <t>گیلان</t>
  </si>
  <si>
    <t>همدان</t>
  </si>
  <si>
    <t>1397/01</t>
  </si>
  <si>
    <r>
      <t>مقایسه ارزش معاملات اشخاص حقیقی و حقوقی در</t>
    </r>
    <r>
      <rPr>
        <u/>
        <sz val="10"/>
        <color theme="1"/>
        <rFont val="B Koodak"/>
        <charset val="178"/>
      </rPr>
      <t xml:space="preserve"> اوراق</t>
    </r>
    <r>
      <rPr>
        <sz val="10"/>
        <color theme="1"/>
        <rFont val="B Koodak"/>
        <charset val="178"/>
      </rPr>
      <t xml:space="preserve"> از ابتدای سال 1396 تا پایان فروردین‌ماه 1397</t>
    </r>
  </si>
  <si>
    <t>مقایسه ارزش معاملات اشخاص حقیقی و حقوقی در سهام از ابتدای سال 1396 تا پایان فروردین‌ماه 1397</t>
  </si>
  <si>
    <t>مقایسه ارزش معاملات اشخاص حقیقی و حقوقی از ابتدای سال 1396 تا پایان فروردین‌ماه 1397</t>
  </si>
  <si>
    <t>فروردین‌ماه 97</t>
  </si>
  <si>
    <t>عملکرد 96</t>
  </si>
  <si>
    <t>عملکرد فروردین‌ماه 1397</t>
  </si>
  <si>
    <t>پایان سال 96</t>
  </si>
  <si>
    <t>اوراقی که در فرودین‌ماه 97 سررسید شده‌اند</t>
  </si>
  <si>
    <t>اوراقی که دراردیبهشت 97 سررسید خواهند شد</t>
  </si>
  <si>
    <t>اوراق اجاره قائدبصير 3ماهه 20%</t>
  </si>
  <si>
    <t>صبصير</t>
  </si>
  <si>
    <t xml:space="preserve">پتروشیمی قائدبصير </t>
  </si>
  <si>
    <t xml:space="preserve">93/03/10 </t>
  </si>
  <si>
    <t xml:space="preserve">97/02/28 </t>
  </si>
  <si>
    <t>اوراقی که درفروردین‌ماه 97 منتشر شده اند</t>
  </si>
  <si>
    <t>عملکرد از ابتدای سال 97 تا 31  فروردین‌ماه 97</t>
  </si>
  <si>
    <t>پایان‌فروردین‌ماه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</si>
</sst>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"/>
    <numFmt numFmtId="167" formatCode="_(* #,##0.0_);_(* \(#,##0.0\);_(* &quot;-&quot;??_);_(@_)"/>
    <numFmt numFmtId="170" formatCode="#,##0.0000"/>
  </numFmts>
  <fonts count="10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IPT.Mitra"/>
      <charset val="2"/>
    </font>
    <font>
      <b/>
      <sz val="11"/>
      <color theme="1"/>
      <name val="IPT.Mitra"/>
      <charset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B Mitra"/>
      <charset val="178"/>
    </font>
    <font>
      <sz val="10"/>
      <color theme="1"/>
      <name val="B Mitra"/>
      <charset val="178"/>
    </font>
    <font>
      <b/>
      <sz val="10"/>
      <color theme="1"/>
      <name val="B Koodak"/>
      <charset val="178"/>
    </font>
    <font>
      <b/>
      <sz val="10"/>
      <color theme="1"/>
      <name val="Koodak"/>
      <charset val="178"/>
    </font>
    <font>
      <b/>
      <sz val="10"/>
      <color theme="0"/>
      <name val="B Koodak"/>
      <charset val="178"/>
    </font>
    <font>
      <b/>
      <sz val="10"/>
      <color theme="0"/>
      <name val="Koodak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0"/>
      <color theme="1"/>
      <name val="B Mitra"/>
      <charset val="178"/>
    </font>
    <font>
      <sz val="11"/>
      <color theme="1"/>
      <name val="IPT.Nazanin"/>
      <charset val="2"/>
    </font>
    <font>
      <sz val="12"/>
      <color theme="1"/>
      <name val="B Mitra"/>
      <charset val="178"/>
    </font>
    <font>
      <sz val="12"/>
      <color theme="1"/>
      <name val="IPT.Mitra"/>
      <charset val="2"/>
    </font>
    <font>
      <sz val="14"/>
      <color theme="1"/>
      <name val="IPT.Mitra"/>
      <charset val="2"/>
    </font>
    <font>
      <sz val="11"/>
      <color theme="1"/>
      <name val="Calibri"/>
      <family val="2"/>
    </font>
    <font>
      <sz val="10"/>
      <color rgb="FF000000"/>
      <name val="B Mitra"/>
      <charset val="178"/>
    </font>
    <font>
      <sz val="12"/>
      <color rgb="FF000000"/>
      <name val="B Mitra"/>
      <charset val="178"/>
    </font>
    <font>
      <b/>
      <sz val="10"/>
      <color rgb="FF000000"/>
      <name val="Cambria"/>
      <family val="1"/>
    </font>
    <font>
      <b/>
      <sz val="10"/>
      <color rgb="FF000000"/>
      <name val="B Koodak"/>
      <charset val="178"/>
    </font>
    <font>
      <sz val="11"/>
      <color rgb="FF000000"/>
      <name val="Calibri"/>
      <family val="2"/>
    </font>
    <font>
      <b/>
      <sz val="10"/>
      <color rgb="FF000000"/>
      <name val="B Mitra"/>
      <charset val="178"/>
    </font>
    <font>
      <b/>
      <sz val="10"/>
      <color rgb="FFFFFFFF"/>
      <name val="B Koodak"/>
      <charset val="178"/>
    </font>
    <font>
      <sz val="12"/>
      <color rgb="FF000000"/>
      <name val="IPT.Mitra"/>
      <charset val="2"/>
    </font>
    <font>
      <b/>
      <sz val="9"/>
      <color rgb="FF000000"/>
      <name val="Cambria"/>
      <family val="1"/>
    </font>
    <font>
      <b/>
      <sz val="9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21212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B Koodak"/>
      <charset val="178"/>
    </font>
    <font>
      <sz val="10"/>
      <color theme="0"/>
      <name val="B Koodak"/>
      <charset val="178"/>
    </font>
    <font>
      <b/>
      <i/>
      <sz val="12"/>
      <color rgb="FF000000"/>
      <name val="B Mitra"/>
      <charset val="178"/>
    </font>
    <font>
      <b/>
      <sz val="11"/>
      <color rgb="FF000000"/>
      <name val="B Mitra"/>
      <charset val="178"/>
    </font>
    <font>
      <b/>
      <sz val="12"/>
      <color theme="1"/>
      <name val="B Mitra"/>
      <charset val="178"/>
    </font>
    <font>
      <sz val="12"/>
      <name val="B Mitra"/>
      <charset val="178"/>
    </font>
    <font>
      <sz val="10"/>
      <color indexed="8"/>
      <name val="Arial"/>
      <family val="2"/>
    </font>
    <font>
      <b/>
      <sz val="11"/>
      <color rgb="FF000000"/>
      <name val="B Koodak"/>
      <charset val="178"/>
    </font>
    <font>
      <sz val="11"/>
      <color rgb="FF000000"/>
      <name val="B Mitra"/>
      <charset val="178"/>
    </font>
    <font>
      <sz val="10"/>
      <color rgb="FFFFFFFF"/>
      <name val="B Koodak"/>
      <charset val="178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Koodak"/>
      <charset val="17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Cambria"/>
      <family val="1"/>
      <scheme val="major"/>
    </font>
    <font>
      <b/>
      <sz val="9"/>
      <color rgb="FF000000"/>
      <name val="B Mitra"/>
      <charset val="178"/>
    </font>
    <font>
      <sz val="10"/>
      <color rgb="FFFFFFFF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2"/>
      <name val="B Mitra"/>
      <charset val="178"/>
    </font>
    <font>
      <b/>
      <sz val="14"/>
      <name val="B Titr"/>
      <charset val="178"/>
    </font>
    <font>
      <b/>
      <sz val="12"/>
      <color rgb="FF000000"/>
      <name val="IPT.Mitra"/>
      <charset val="2"/>
    </font>
    <font>
      <sz val="11"/>
      <color rgb="FFFFFFFF"/>
      <name val="B Koodak"/>
      <charset val="178"/>
    </font>
    <font>
      <sz val="9"/>
      <color rgb="FFFFFFFF"/>
      <name val="B Koodak"/>
      <charset val="178"/>
    </font>
    <font>
      <b/>
      <sz val="8"/>
      <color rgb="FFFFFFFF"/>
      <name val="B Koodak"/>
      <charset val="178"/>
    </font>
    <font>
      <b/>
      <sz val="8"/>
      <color rgb="FFFFFFFF"/>
      <name val="Calibri"/>
      <family val="2"/>
    </font>
    <font>
      <sz val="9"/>
      <color rgb="FF000000"/>
      <name val="B Mitra"/>
      <charset val="178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8"/>
      <color rgb="FFFFFFFF"/>
      <name val="B Mitra"/>
      <charset val="178"/>
    </font>
    <font>
      <u/>
      <sz val="10"/>
      <color theme="1"/>
      <name val="B Koodak"/>
      <charset val="178"/>
    </font>
    <font>
      <b/>
      <sz val="14"/>
      <color theme="1"/>
      <name val="Calibri"/>
      <family val="2"/>
    </font>
    <font>
      <sz val="10"/>
      <color theme="1"/>
      <name val="B Mitra"/>
      <charset val="178"/>
    </font>
    <font>
      <sz val="8"/>
      <color theme="1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B Mitra"/>
      <charset val="178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color rgb="FF000000"/>
      <name val="B Mitra"/>
      <charset val="178"/>
    </font>
    <font>
      <sz val="12"/>
      <color rgb="FFFFFFFF"/>
      <name val="Calibri"/>
      <family val="2"/>
      <scheme val="minor"/>
    </font>
    <font>
      <b/>
      <i/>
      <u/>
      <sz val="10"/>
      <color rgb="FFFFFFFF"/>
      <name val="B Koodak"/>
      <charset val="178"/>
    </font>
    <font>
      <b/>
      <sz val="11"/>
      <color rgb="FF000000"/>
      <name val="IPT.Mitra"/>
      <charset val="2"/>
    </font>
    <font>
      <sz val="11"/>
      <color rgb="FFFF0000"/>
      <name val="Calibri"/>
      <family val="2"/>
    </font>
    <font>
      <b/>
      <sz val="12"/>
      <color theme="0"/>
      <name val="B Mitra"/>
      <charset val="178"/>
    </font>
    <font>
      <sz val="11"/>
      <color theme="1"/>
      <name val="SimHei"/>
      <family val="3"/>
    </font>
    <font>
      <sz val="12"/>
      <color rgb="FFFFFFFF"/>
      <name val="B Mitra"/>
      <charset val="178"/>
    </font>
    <font>
      <sz val="12"/>
      <color theme="1"/>
      <name val="B Mitra"/>
      <family val="2"/>
      <charset val="178"/>
    </font>
    <font>
      <sz val="11"/>
      <color theme="1"/>
      <name val="IPT.Homa"/>
      <charset val="2"/>
    </font>
    <font>
      <b/>
      <sz val="11"/>
      <color theme="1"/>
      <name val="Calibri"/>
    </font>
    <font>
      <sz val="11"/>
      <color theme="1"/>
      <name val="B Mira"/>
    </font>
  </fonts>
  <fills count="18">
    <fill>
      <patternFill patternType="none"/>
    </fill>
    <fill>
      <patternFill patternType="gray125"/>
    </fill>
    <fill>
      <patternFill patternType="solid">
        <fgColor rgb="FFEFEEE1"/>
        <bgColor indexed="64"/>
      </patternFill>
    </fill>
    <fill>
      <patternFill patternType="solid">
        <fgColor rgb="FF73AD9A"/>
        <bgColor indexed="64"/>
      </patternFill>
    </fill>
    <fill>
      <patternFill patternType="solid">
        <fgColor rgb="FFE0DDC6"/>
        <bgColor indexed="64"/>
      </patternFill>
    </fill>
    <fill>
      <patternFill patternType="solid">
        <fgColor rgb="FFF9F9F9"/>
      </patternFill>
    </fill>
    <fill>
      <patternFill patternType="solid">
        <fgColor rgb="FFD5D9E2"/>
      </patternFill>
    </fill>
    <fill>
      <patternFill patternType="solid">
        <fgColor rgb="FFFFF6D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EAF6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theme="0"/>
      </left>
      <right/>
      <top style="thin">
        <color rgb="FF959595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959595"/>
      </left>
      <right style="thin">
        <color theme="0"/>
      </right>
      <top style="thin">
        <color rgb="FF959595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rgb="FF959595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rgb="FF959595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959595"/>
      </top>
      <bottom/>
      <diagonal/>
    </border>
    <border>
      <left style="thin">
        <color indexed="64"/>
      </left>
      <right/>
      <top/>
      <bottom style="thin">
        <color rgb="FF95959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59595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2">
    <xf numFmtId="0" fontId="0" fillId="0" borderId="0"/>
    <xf numFmtId="43" fontId="1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9" fontId="39" fillId="0" borderId="0" applyFont="0" applyFill="0" applyBorder="0" applyAlignment="0" applyProtection="0"/>
    <xf numFmtId="0" fontId="6" fillId="0" borderId="0"/>
    <xf numFmtId="0" fontId="6" fillId="0" borderId="0"/>
    <xf numFmtId="43" fontId="39" fillId="0" borderId="0" applyFont="0" applyFill="0" applyBorder="0" applyAlignment="0" applyProtection="0"/>
    <xf numFmtId="0" fontId="11" fillId="0" borderId="0"/>
    <xf numFmtId="0" fontId="59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83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97" fillId="0" borderId="0"/>
  </cellStyleXfs>
  <cellXfs count="948">
    <xf numFmtId="0" fontId="0" fillId="0" borderId="0" xfId="0"/>
    <xf numFmtId="3" fontId="8" fillId="4" borderId="0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10" fontId="9" fillId="4" borderId="1" xfId="0" applyNumberFormat="1" applyFont="1" applyFill="1" applyBorder="1" applyAlignment="1">
      <alignment horizontal="center" vertical="center" wrapText="1"/>
    </xf>
    <xf numFmtId="10" fontId="9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10" fontId="8" fillId="4" borderId="0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10" fontId="8" fillId="4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10" fontId="8" fillId="4" borderId="3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3" fontId="23" fillId="4" borderId="0" xfId="0" applyNumberFormat="1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24" fillId="4" borderId="0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3" fontId="24" fillId="4" borderId="13" xfId="0" applyNumberFormat="1" applyFont="1" applyFill="1" applyBorder="1" applyAlignment="1">
      <alignment horizontal="center" vertical="center" wrapText="1"/>
    </xf>
    <xf numFmtId="166" fontId="24" fillId="4" borderId="0" xfId="0" applyNumberFormat="1" applyFont="1" applyFill="1" applyBorder="1" applyAlignment="1">
      <alignment horizontal="center" vertical="center" wrapText="1"/>
    </xf>
    <xf numFmtId="166" fontId="23" fillId="4" borderId="0" xfId="0" applyNumberFormat="1" applyFont="1" applyFill="1" applyBorder="1" applyAlignment="1">
      <alignment horizontal="center" vertical="center" wrapText="1"/>
    </xf>
    <xf numFmtId="164" fontId="24" fillId="4" borderId="0" xfId="4" applyNumberFormat="1" applyFont="1" applyFill="1" applyBorder="1" applyAlignment="1">
      <alignment horizontal="center" vertical="center" wrapText="1"/>
    </xf>
    <xf numFmtId="4" fontId="8" fillId="4" borderId="0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0" fontId="13" fillId="4" borderId="15" xfId="0" applyFont="1" applyFill="1" applyBorder="1" applyAlignment="1">
      <alignment horizontal="center" vertical="center" wrapText="1"/>
    </xf>
    <xf numFmtId="3" fontId="0" fillId="0" borderId="0" xfId="0" applyNumberFormat="1"/>
    <xf numFmtId="0" fontId="11" fillId="0" borderId="0" xfId="0" applyFont="1"/>
    <xf numFmtId="10" fontId="0" fillId="0" borderId="0" xfId="0" applyNumberFormat="1"/>
    <xf numFmtId="0" fontId="13" fillId="4" borderId="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40" fillId="9" borderId="19" xfId="0" applyFont="1" applyFill="1" applyBorder="1" applyAlignment="1">
      <alignment horizontal="center" wrapText="1"/>
    </xf>
    <xf numFmtId="0" fontId="41" fillId="10" borderId="21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41" fillId="10" borderId="23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vertical="center" wrapText="1"/>
    </xf>
    <xf numFmtId="0" fontId="6" fillId="0" borderId="0" xfId="9"/>
    <xf numFmtId="0" fontId="42" fillId="0" borderId="0" xfId="0" applyFont="1" applyAlignment="1">
      <alignment horizontal="justify" vertical="center" readingOrder="2"/>
    </xf>
    <xf numFmtId="0" fontId="8" fillId="9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8" fillId="7" borderId="23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0" xfId="0" applyFont="1"/>
    <xf numFmtId="0" fontId="10" fillId="5" borderId="2" xfId="11" applyFont="1" applyFill="1" applyBorder="1" applyAlignment="1">
      <alignment horizontal="center" vertical="center" wrapText="1"/>
    </xf>
    <xf numFmtId="3" fontId="10" fillId="0" borderId="2" xfId="11" applyNumberFormat="1" applyFont="1" applyBorder="1" applyAlignment="1">
      <alignment horizontal="center" vertical="center" wrapText="1"/>
    </xf>
    <xf numFmtId="3" fontId="10" fillId="0" borderId="16" xfId="11" applyNumberFormat="1" applyFont="1" applyBorder="1" applyAlignment="1">
      <alignment horizontal="center" vertical="center" wrapText="1"/>
    </xf>
    <xf numFmtId="0" fontId="10" fillId="5" borderId="17" xfId="11" applyFont="1" applyFill="1" applyBorder="1" applyAlignment="1">
      <alignment horizontal="center" vertical="center" wrapText="1"/>
    </xf>
    <xf numFmtId="3" fontId="10" fillId="0" borderId="17" xfId="11" applyNumberFormat="1" applyFont="1" applyBorder="1" applyAlignment="1">
      <alignment horizontal="center" vertical="center" wrapText="1"/>
    </xf>
    <xf numFmtId="3" fontId="10" fillId="0" borderId="18" xfId="11" applyNumberFormat="1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0" fillId="0" borderId="0" xfId="0" applyBorder="1"/>
    <xf numFmtId="0" fontId="48" fillId="7" borderId="0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6" fillId="0" borderId="0" xfId="0" applyFont="1" applyAlignment="1">
      <alignment horizontal="left" vertical="center" readingOrder="2"/>
    </xf>
    <xf numFmtId="0" fontId="27" fillId="0" borderId="0" xfId="0" applyFont="1" applyAlignment="1">
      <alignment horizontal="right" vertical="center" wrapText="1" readingOrder="2"/>
    </xf>
    <xf numFmtId="0" fontId="62" fillId="0" borderId="0" xfId="0" applyFont="1" applyAlignment="1">
      <alignment horizontal="center" vertical="center" wrapText="1" readingOrder="1"/>
    </xf>
    <xf numFmtId="0" fontId="64" fillId="10" borderId="19" xfId="0" applyFont="1" applyFill="1" applyBorder="1" applyAlignment="1">
      <alignment horizontal="center" vertical="center" wrapText="1" readingOrder="2"/>
    </xf>
    <xf numFmtId="0" fontId="64" fillId="10" borderId="4" xfId="0" applyFont="1" applyFill="1" applyBorder="1" applyAlignment="1">
      <alignment horizontal="center" vertical="center" wrapText="1" readingOrder="2"/>
    </xf>
    <xf numFmtId="3" fontId="22" fillId="4" borderId="21" xfId="0" applyNumberFormat="1" applyFont="1" applyFill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0" fontId="11" fillId="0" borderId="0" xfId="11"/>
    <xf numFmtId="0" fontId="22" fillId="14" borderId="0" xfId="11" applyFont="1" applyFill="1" applyAlignment="1">
      <alignment horizontal="center" vertical="center"/>
    </xf>
    <xf numFmtId="0" fontId="22" fillId="0" borderId="0" xfId="11" applyFont="1" applyAlignment="1">
      <alignment horizontal="center" vertical="center"/>
    </xf>
    <xf numFmtId="0" fontId="27" fillId="0" borderId="0" xfId="11" applyFont="1" applyAlignment="1">
      <alignment horizontal="center" vertical="center" wrapText="1"/>
    </xf>
    <xf numFmtId="0" fontId="27" fillId="0" borderId="0" xfId="11" applyFont="1" applyAlignment="1">
      <alignment horizontal="center" vertical="center"/>
    </xf>
    <xf numFmtId="0" fontId="45" fillId="0" borderId="0" xfId="11" applyFont="1" applyAlignment="1">
      <alignment horizontal="center" vertical="center"/>
    </xf>
    <xf numFmtId="0" fontId="44" fillId="12" borderId="33" xfId="0" applyFont="1" applyFill="1" applyBorder="1" applyAlignment="1">
      <alignment horizontal="right" vertical="center"/>
    </xf>
    <xf numFmtId="0" fontId="22" fillId="12" borderId="33" xfId="0" applyFont="1" applyFill="1" applyBorder="1" applyAlignment="1">
      <alignment horizontal="right" vertical="center"/>
    </xf>
    <xf numFmtId="0" fontId="58" fillId="0" borderId="0" xfId="0" applyFont="1" applyAlignment="1">
      <alignment horizontal="center" vertical="center"/>
    </xf>
    <xf numFmtId="14" fontId="58" fillId="0" borderId="0" xfId="0" applyNumberFormat="1" applyFont="1" applyAlignment="1">
      <alignment horizontal="center" vertical="center"/>
    </xf>
    <xf numFmtId="0" fontId="31" fillId="7" borderId="5" xfId="0" applyFont="1" applyFill="1" applyBorder="1" applyAlignment="1">
      <alignment horizontal="center" vertical="center" wrapText="1" readingOrder="2"/>
    </xf>
    <xf numFmtId="0" fontId="26" fillId="7" borderId="5" xfId="0" applyFont="1" applyFill="1" applyBorder="1" applyAlignment="1">
      <alignment horizontal="center" vertical="center" wrapText="1" readingOrder="2"/>
    </xf>
    <xf numFmtId="3" fontId="70" fillId="7" borderId="1" xfId="0" applyNumberFormat="1" applyFont="1" applyFill="1" applyBorder="1" applyAlignment="1">
      <alignment horizontal="center" vertical="center" wrapText="1" readingOrder="1"/>
    </xf>
    <xf numFmtId="3" fontId="71" fillId="7" borderId="0" xfId="0" applyNumberFormat="1" applyFont="1" applyFill="1" applyBorder="1" applyAlignment="1">
      <alignment horizontal="center" vertical="center" wrapText="1"/>
    </xf>
    <xf numFmtId="10" fontId="71" fillId="7" borderId="0" xfId="7" applyNumberFormat="1" applyFont="1" applyFill="1" applyBorder="1" applyAlignment="1">
      <alignment horizontal="center" vertical="center" wrapText="1"/>
    </xf>
    <xf numFmtId="3" fontId="11" fillId="7" borderId="0" xfId="0" applyNumberFormat="1" applyFont="1" applyFill="1" applyBorder="1" applyAlignment="1">
      <alignment horizontal="center" vertical="center" wrapText="1"/>
    </xf>
    <xf numFmtId="3" fontId="73" fillId="7" borderId="0" xfId="0" applyNumberFormat="1" applyFont="1" applyFill="1" applyBorder="1" applyAlignment="1">
      <alignment horizontal="center" vertical="center" wrapText="1"/>
    </xf>
    <xf numFmtId="10" fontId="71" fillId="7" borderId="13" xfId="7" applyNumberFormat="1" applyFont="1" applyFill="1" applyBorder="1" applyAlignment="1">
      <alignment horizontal="center" vertical="center" wrapText="1"/>
    </xf>
    <xf numFmtId="3" fontId="71" fillId="7" borderId="3" xfId="0" applyNumberFormat="1" applyFont="1" applyFill="1" applyBorder="1" applyAlignment="1">
      <alignment horizontal="center" vertical="center" wrapText="1"/>
    </xf>
    <xf numFmtId="10" fontId="71" fillId="7" borderId="3" xfId="7" applyNumberFormat="1" applyFont="1" applyFill="1" applyBorder="1" applyAlignment="1">
      <alignment horizontal="center" vertical="center" wrapText="1"/>
    </xf>
    <xf numFmtId="10" fontId="71" fillId="7" borderId="24" xfId="7" applyNumberFormat="1" applyFont="1" applyFill="1" applyBorder="1" applyAlignment="1">
      <alignment horizontal="center" vertical="center" wrapText="1"/>
    </xf>
    <xf numFmtId="3" fontId="73" fillId="7" borderId="12" xfId="0" applyNumberFormat="1" applyFont="1" applyFill="1" applyBorder="1" applyAlignment="1">
      <alignment horizontal="center" vertical="center" wrapText="1"/>
    </xf>
    <xf numFmtId="9" fontId="73" fillId="7" borderId="12" xfId="7" applyNumberFormat="1" applyFont="1" applyFill="1" applyBorder="1" applyAlignment="1">
      <alignment horizontal="center" vertical="center" wrapText="1"/>
    </xf>
    <xf numFmtId="0" fontId="72" fillId="10" borderId="0" xfId="0" applyFont="1" applyFill="1" applyBorder="1" applyAlignment="1">
      <alignment horizontal="center" vertical="center" wrapText="1"/>
    </xf>
    <xf numFmtId="0" fontId="72" fillId="10" borderId="13" xfId="0" applyFont="1" applyFill="1" applyBorder="1" applyAlignment="1">
      <alignment horizontal="center" vertical="center" wrapText="1"/>
    </xf>
    <xf numFmtId="3" fontId="70" fillId="7" borderId="5" xfId="0" applyNumberFormat="1" applyFont="1" applyFill="1" applyBorder="1" applyAlignment="1">
      <alignment horizontal="center" vertical="center" wrapText="1" readingOrder="1"/>
    </xf>
    <xf numFmtId="3" fontId="70" fillId="7" borderId="3" xfId="0" applyNumberFormat="1" applyFont="1" applyFill="1" applyBorder="1" applyAlignment="1">
      <alignment horizontal="center" vertical="center" wrapText="1" readingOrder="1"/>
    </xf>
    <xf numFmtId="0" fontId="68" fillId="7" borderId="3" xfId="0" applyFont="1" applyFill="1" applyBorder="1" applyAlignment="1">
      <alignment horizontal="center" vertical="center" wrapText="1" readingOrder="1"/>
    </xf>
    <xf numFmtId="3" fontId="68" fillId="7" borderId="3" xfId="0" applyNumberFormat="1" applyFont="1" applyFill="1" applyBorder="1" applyAlignment="1">
      <alignment horizontal="center" vertical="center" wrapText="1" readingOrder="1"/>
    </xf>
    <xf numFmtId="3" fontId="11" fillId="4" borderId="0" xfId="0" applyNumberFormat="1" applyFont="1" applyFill="1" applyBorder="1" applyAlignment="1">
      <alignment horizontal="center" vertical="center" wrapText="1"/>
    </xf>
    <xf numFmtId="10" fontId="11" fillId="4" borderId="0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center" vertical="center" wrapText="1"/>
    </xf>
    <xf numFmtId="3" fontId="11" fillId="4" borderId="14" xfId="0" applyNumberFormat="1" applyFont="1" applyFill="1" applyBorder="1" applyAlignment="1">
      <alignment horizontal="center" vertical="center" wrapText="1"/>
    </xf>
    <xf numFmtId="10" fontId="11" fillId="4" borderId="10" xfId="0" applyNumberFormat="1" applyFont="1" applyFill="1" applyBorder="1" applyAlignment="1">
      <alignment horizontal="center" vertical="center" wrapText="1"/>
    </xf>
    <xf numFmtId="10" fontId="68" fillId="7" borderId="21" xfId="0" applyNumberFormat="1" applyFont="1" applyFill="1" applyBorder="1" applyAlignment="1">
      <alignment horizontal="center" vertical="center" wrapText="1" readingOrder="1"/>
    </xf>
    <xf numFmtId="2" fontId="68" fillId="7" borderId="3" xfId="0" applyNumberFormat="1" applyFont="1" applyFill="1" applyBorder="1" applyAlignment="1">
      <alignment horizontal="center" vertical="center" wrapText="1" readingOrder="1"/>
    </xf>
    <xf numFmtId="166" fontId="68" fillId="7" borderId="3" xfId="0" applyNumberFormat="1" applyFont="1" applyFill="1" applyBorder="1" applyAlignment="1">
      <alignment horizontal="center" vertical="center" wrapText="1" readingOrder="1"/>
    </xf>
    <xf numFmtId="0" fontId="58" fillId="13" borderId="26" xfId="0" applyFont="1" applyFill="1" applyBorder="1" applyAlignment="1">
      <alignment horizontal="center" vertical="center"/>
    </xf>
    <xf numFmtId="14" fontId="58" fillId="13" borderId="26" xfId="0" applyNumberFormat="1" applyFont="1" applyFill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14" fontId="58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9" fontId="11" fillId="0" borderId="0" xfId="4" applyFont="1" applyAlignment="1">
      <alignment horizontal="center" vertical="center"/>
    </xf>
    <xf numFmtId="3" fontId="68" fillId="7" borderId="24" xfId="0" applyNumberFormat="1" applyFont="1" applyFill="1" applyBorder="1" applyAlignment="1">
      <alignment horizontal="center" vertical="center" wrapText="1" readingOrder="1"/>
    </xf>
    <xf numFmtId="0" fontId="72" fillId="10" borderId="13" xfId="0" applyFont="1" applyFill="1" applyBorder="1" applyAlignment="1">
      <alignment horizontal="center" wrapText="1"/>
    </xf>
    <xf numFmtId="0" fontId="71" fillId="0" borderId="0" xfId="11" applyFont="1" applyAlignment="1">
      <alignment horizontal="center" vertical="center"/>
    </xf>
    <xf numFmtId="0" fontId="40" fillId="9" borderId="20" xfId="0" applyFont="1" applyFill="1" applyBorder="1" applyAlignment="1">
      <alignment vertical="center" wrapText="1"/>
    </xf>
    <xf numFmtId="3" fontId="70" fillId="7" borderId="0" xfId="0" applyNumberFormat="1" applyFont="1" applyFill="1" applyBorder="1" applyAlignment="1">
      <alignment horizontal="center" vertical="center" wrapText="1" readingOrder="1"/>
    </xf>
    <xf numFmtId="3" fontId="70" fillId="7" borderId="13" xfId="0" applyNumberFormat="1" applyFont="1" applyFill="1" applyBorder="1" applyAlignment="1">
      <alignment horizontal="center" vertical="center" wrapText="1" readingOrder="1"/>
    </xf>
    <xf numFmtId="9" fontId="11" fillId="7" borderId="0" xfId="7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2" fillId="7" borderId="21" xfId="0" applyFont="1" applyFill="1" applyBorder="1" applyAlignment="1">
      <alignment horizontal="center" vertical="center" wrapText="1"/>
    </xf>
    <xf numFmtId="9" fontId="71" fillId="7" borderId="0" xfId="7" applyFont="1" applyFill="1" applyBorder="1" applyAlignment="1">
      <alignment horizontal="center" vertical="center" wrapText="1"/>
    </xf>
    <xf numFmtId="0" fontId="35" fillId="9" borderId="19" xfId="0" applyFont="1" applyFill="1" applyBorder="1" applyAlignment="1">
      <alignment horizontal="center" vertical="center" wrapText="1" readingOrder="1"/>
    </xf>
    <xf numFmtId="3" fontId="68" fillId="7" borderId="4" xfId="0" applyNumberFormat="1" applyFont="1" applyFill="1" applyBorder="1" applyAlignment="1">
      <alignment horizontal="center" vertical="center" wrapText="1" readingOrder="1"/>
    </xf>
    <xf numFmtId="2" fontId="68" fillId="7" borderId="0" xfId="0" applyNumberFormat="1" applyFont="1" applyFill="1" applyBorder="1" applyAlignment="1">
      <alignment horizontal="center" vertical="center" wrapText="1" readingOrder="1"/>
    </xf>
    <xf numFmtId="0" fontId="0" fillId="0" borderId="19" xfId="0" applyBorder="1"/>
    <xf numFmtId="0" fontId="29" fillId="9" borderId="34" xfId="0" applyFont="1" applyFill="1" applyBorder="1" applyAlignment="1">
      <alignment horizontal="center" vertical="center" wrapText="1" readingOrder="2"/>
    </xf>
    <xf numFmtId="0" fontId="0" fillId="0" borderId="21" xfId="0" applyBorder="1"/>
    <xf numFmtId="0" fontId="51" fillId="10" borderId="35" xfId="0" applyFont="1" applyFill="1" applyBorder="1" applyAlignment="1">
      <alignment horizontal="center" vertical="center" wrapText="1" readingOrder="1"/>
    </xf>
    <xf numFmtId="0" fontId="0" fillId="0" borderId="23" xfId="0" applyBorder="1"/>
    <xf numFmtId="0" fontId="68" fillId="7" borderId="4" xfId="0" applyFont="1" applyFill="1" applyBorder="1" applyAlignment="1">
      <alignment horizontal="center" vertical="center" wrapText="1" readingOrder="1"/>
    </xf>
    <xf numFmtId="3" fontId="70" fillId="7" borderId="4" xfId="0" applyNumberFormat="1" applyFont="1" applyFill="1" applyBorder="1" applyAlignment="1">
      <alignment horizontal="center" vertical="center" wrapText="1" readingOrder="1"/>
    </xf>
    <xf numFmtId="10" fontId="68" fillId="7" borderId="35" xfId="0" applyNumberFormat="1" applyFont="1" applyFill="1" applyBorder="1" applyAlignment="1">
      <alignment horizontal="center" vertical="center" wrapText="1" readingOrder="1"/>
    </xf>
    <xf numFmtId="3" fontId="68" fillId="7" borderId="20" xfId="0" applyNumberFormat="1" applyFont="1" applyFill="1" applyBorder="1" applyAlignment="1">
      <alignment horizontal="center" vertical="center" wrapText="1" readingOrder="1"/>
    </xf>
    <xf numFmtId="3" fontId="70" fillId="7" borderId="20" xfId="0" applyNumberFormat="1" applyFont="1" applyFill="1" applyBorder="1" applyAlignment="1">
      <alignment horizontal="center" vertical="center" wrapText="1" readingOrder="1"/>
    </xf>
    <xf numFmtId="0" fontId="50" fillId="9" borderId="19" xfId="0" applyFont="1" applyFill="1" applyBorder="1" applyAlignment="1">
      <alignment horizontal="center" vertical="center" wrapText="1" readingOrder="2"/>
    </xf>
    <xf numFmtId="0" fontId="51" fillId="10" borderId="26" xfId="0" applyFont="1" applyFill="1" applyBorder="1" applyAlignment="1">
      <alignment horizontal="center" vertical="center" wrapText="1" readingOrder="1"/>
    </xf>
    <xf numFmtId="0" fontId="56" fillId="7" borderId="19" xfId="0" applyFont="1" applyFill="1" applyBorder="1" applyAlignment="1">
      <alignment horizontal="center" vertical="center" wrapText="1" readingOrder="2"/>
    </xf>
    <xf numFmtId="0" fontId="56" fillId="7" borderId="21" xfId="0" applyFont="1" applyFill="1" applyBorder="1" applyAlignment="1">
      <alignment horizontal="center" vertical="center" wrapText="1" readingOrder="2"/>
    </xf>
    <xf numFmtId="0" fontId="56" fillId="7" borderId="23" xfId="0" applyFont="1" applyFill="1" applyBorder="1" applyAlignment="1">
      <alignment horizontal="center" vertical="center" wrapText="1" readingOrder="2"/>
    </xf>
    <xf numFmtId="0" fontId="68" fillId="7" borderId="24" xfId="0" applyFont="1" applyFill="1" applyBorder="1" applyAlignment="1">
      <alignment horizontal="center" vertical="center" wrapText="1" readingOrder="1"/>
    </xf>
    <xf numFmtId="2" fontId="68" fillId="7" borderId="24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Alignment="1">
      <alignment horizontal="center" vertical="center" wrapText="1"/>
    </xf>
    <xf numFmtId="0" fontId="30" fillId="9" borderId="38" xfId="0" applyFont="1" applyFill="1" applyBorder="1" applyAlignment="1">
      <alignment horizontal="left" vertical="center" wrapText="1" readingOrder="1"/>
    </xf>
    <xf numFmtId="0" fontId="28" fillId="9" borderId="4" xfId="0" applyFont="1" applyFill="1" applyBorder="1" applyAlignment="1">
      <alignment horizontal="center" vertical="center" wrapText="1" readingOrder="2"/>
    </xf>
    <xf numFmtId="0" fontId="31" fillId="7" borderId="27" xfId="0" applyFont="1" applyFill="1" applyBorder="1" applyAlignment="1">
      <alignment horizontal="center" vertical="center" wrapText="1" readingOrder="1"/>
    </xf>
    <xf numFmtId="0" fontId="31" fillId="7" borderId="27" xfId="0" applyFont="1" applyFill="1" applyBorder="1" applyAlignment="1">
      <alignment horizontal="center" vertical="center" wrapText="1" readingOrder="2"/>
    </xf>
    <xf numFmtId="0" fontId="12" fillId="4" borderId="27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34" fillId="7" borderId="27" xfId="0" applyFont="1" applyFill="1" applyBorder="1" applyAlignment="1">
      <alignment horizontal="center" vertical="center" wrapText="1" readingOrder="1"/>
    </xf>
    <xf numFmtId="0" fontId="30" fillId="7" borderId="27" xfId="0" applyFont="1" applyFill="1" applyBorder="1" applyAlignment="1">
      <alignment horizontal="left" vertical="center" wrapText="1" readingOrder="1"/>
    </xf>
    <xf numFmtId="0" fontId="35" fillId="7" borderId="27" xfId="0" applyFont="1" applyFill="1" applyBorder="1" applyAlignment="1">
      <alignment horizontal="center" vertical="center" wrapText="1" readingOrder="1"/>
    </xf>
    <xf numFmtId="0" fontId="31" fillId="7" borderId="41" xfId="0" applyFont="1" applyFill="1" applyBorder="1" applyAlignment="1">
      <alignment horizontal="center" vertical="center" wrapText="1" readingOrder="2"/>
    </xf>
    <xf numFmtId="0" fontId="30" fillId="7" borderId="35" xfId="0" applyFont="1" applyFill="1" applyBorder="1" applyAlignment="1">
      <alignment horizontal="left" vertical="center" wrapText="1" readingOrder="1"/>
    </xf>
    <xf numFmtId="0" fontId="31" fillId="7" borderId="43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1"/>
    </xf>
    <xf numFmtId="0" fontId="34" fillId="7" borderId="21" xfId="0" applyFont="1" applyFill="1" applyBorder="1" applyAlignment="1">
      <alignment horizontal="center" vertical="center" wrapText="1" readingOrder="1"/>
    </xf>
    <xf numFmtId="0" fontId="30" fillId="7" borderId="21" xfId="0" applyFont="1" applyFill="1" applyBorder="1" applyAlignment="1">
      <alignment horizontal="left" vertical="center" wrapText="1" readingOrder="1"/>
    </xf>
    <xf numFmtId="0" fontId="35" fillId="7" borderId="21" xfId="0" applyFont="1" applyFill="1" applyBorder="1" applyAlignment="1">
      <alignment horizontal="center" vertical="center" wrapText="1" readingOrder="1"/>
    </xf>
    <xf numFmtId="0" fontId="30" fillId="7" borderId="23" xfId="0" applyFont="1" applyFill="1" applyBorder="1" applyAlignment="1">
      <alignment horizontal="left" vertical="center" wrapText="1" readingOrder="1"/>
    </xf>
    <xf numFmtId="0" fontId="31" fillId="7" borderId="39" xfId="0" applyFont="1" applyFill="1" applyBorder="1" applyAlignment="1">
      <alignment horizontal="center" vertical="center" wrapText="1" readingOrder="2"/>
    </xf>
    <xf numFmtId="10" fontId="70" fillId="7" borderId="23" xfId="0" applyNumberFormat="1" applyFont="1" applyFill="1" applyBorder="1" applyAlignment="1">
      <alignment horizontal="center" vertical="center" wrapText="1" readingOrder="1"/>
    </xf>
    <xf numFmtId="10" fontId="68" fillId="7" borderId="27" xfId="0" applyNumberFormat="1" applyFont="1" applyFill="1" applyBorder="1" applyAlignment="1">
      <alignment horizontal="center" vertical="center" wrapText="1" readingOrder="1"/>
    </xf>
    <xf numFmtId="10" fontId="70" fillId="7" borderId="40" xfId="0" applyNumberFormat="1" applyFont="1" applyFill="1" applyBorder="1" applyAlignment="1">
      <alignment horizontal="center" vertical="center" wrapText="1" readingOrder="1"/>
    </xf>
    <xf numFmtId="0" fontId="57" fillId="10" borderId="19" xfId="0" applyFont="1" applyFill="1" applyBorder="1" applyAlignment="1">
      <alignment horizontal="center" vertical="center" wrapText="1" readingOrder="2"/>
    </xf>
    <xf numFmtId="0" fontId="57" fillId="10" borderId="34" xfId="0" applyFont="1" applyFill="1" applyBorder="1" applyAlignment="1">
      <alignment horizontal="center" vertical="center" readingOrder="2"/>
    </xf>
    <xf numFmtId="0" fontId="31" fillId="9" borderId="27" xfId="0" applyFont="1" applyFill="1" applyBorder="1" applyAlignment="1">
      <alignment horizontal="center" vertical="center" readingOrder="2"/>
    </xf>
    <xf numFmtId="0" fontId="48" fillId="7" borderId="27" xfId="0" applyFont="1" applyFill="1" applyBorder="1" applyAlignment="1">
      <alignment horizontal="center" vertical="center" readingOrder="2"/>
    </xf>
    <xf numFmtId="0" fontId="48" fillId="7" borderId="35" xfId="0" applyFont="1" applyFill="1" applyBorder="1" applyAlignment="1">
      <alignment horizontal="center" vertical="center" readingOrder="2"/>
    </xf>
    <xf numFmtId="0" fontId="57" fillId="10" borderId="39" xfId="0" applyFont="1" applyFill="1" applyBorder="1" applyAlignment="1">
      <alignment horizontal="center" vertical="center" wrapText="1" readingOrder="2"/>
    </xf>
    <xf numFmtId="0" fontId="11" fillId="10" borderId="19" xfId="0" applyFont="1" applyFill="1" applyBorder="1" applyAlignment="1">
      <alignment vertical="center"/>
    </xf>
    <xf numFmtId="0" fontId="31" fillId="9" borderId="21" xfId="0" applyFont="1" applyFill="1" applyBorder="1" applyAlignment="1">
      <alignment horizontal="center" vertical="center" readingOrder="2"/>
    </xf>
    <xf numFmtId="0" fontId="48" fillId="7" borderId="21" xfId="0" applyFont="1" applyFill="1" applyBorder="1" applyAlignment="1">
      <alignment horizontal="center" vertical="center" readingOrder="2"/>
    </xf>
    <xf numFmtId="0" fontId="48" fillId="7" borderId="23" xfId="0" applyFont="1" applyFill="1" applyBorder="1" applyAlignment="1">
      <alignment horizontal="center" vertical="center" readingOrder="2"/>
    </xf>
    <xf numFmtId="0" fontId="11" fillId="1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60" fillId="12" borderId="33" xfId="12" applyFont="1" applyFill="1" applyBorder="1" applyAlignment="1">
      <alignment horizontal="right" vertical="center" wrapText="1"/>
    </xf>
    <xf numFmtId="0" fontId="43" fillId="7" borderId="21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26" fillId="7" borderId="19" xfId="0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0" fontId="48" fillId="7" borderId="21" xfId="0" applyFont="1" applyFill="1" applyBorder="1" applyAlignment="1">
      <alignment horizontal="center" vertical="center" wrapText="1" readingOrder="2"/>
    </xf>
    <xf numFmtId="0" fontId="51" fillId="10" borderId="21" xfId="0" applyFont="1" applyFill="1" applyBorder="1" applyAlignment="1">
      <alignment horizontal="center" vertical="center" wrapText="1" readingOrder="1"/>
    </xf>
    <xf numFmtId="0" fontId="26" fillId="7" borderId="21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9" fillId="10" borderId="3" xfId="0" applyNumberFormat="1" applyFont="1" applyFill="1" applyBorder="1" applyAlignment="1">
      <alignment horizontal="center" vertical="center" wrapText="1" readingOrder="1"/>
    </xf>
    <xf numFmtId="0" fontId="49" fillId="10" borderId="21" xfId="0" applyFont="1" applyFill="1" applyBorder="1" applyAlignment="1">
      <alignment horizontal="center" vertical="center" wrapText="1" readingOrder="2"/>
    </xf>
    <xf numFmtId="0" fontId="49" fillId="10" borderId="0" xfId="0" applyFont="1" applyFill="1" applyBorder="1" applyAlignment="1">
      <alignment horizontal="center" vertical="center" wrapText="1" readingOrder="2"/>
    </xf>
    <xf numFmtId="0" fontId="68" fillId="7" borderId="0" xfId="0" applyFont="1" applyFill="1" applyBorder="1" applyAlignment="1">
      <alignment horizontal="center" vertical="center" wrapText="1" readingOrder="1"/>
    </xf>
    <xf numFmtId="0" fontId="14" fillId="2" borderId="0" xfId="0" applyFont="1" applyFill="1" applyBorder="1" applyAlignment="1">
      <alignment horizontal="center" vertical="center" wrapText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49" fillId="10" borderId="13" xfId="0" applyFont="1" applyFill="1" applyBorder="1" applyAlignment="1">
      <alignment horizontal="center" vertical="center" wrapText="1" readingOrder="2"/>
    </xf>
    <xf numFmtId="0" fontId="41" fillId="10" borderId="13" xfId="0" applyFont="1" applyFill="1" applyBorder="1" applyAlignment="1">
      <alignment horizontal="center" wrapText="1"/>
    </xf>
    <xf numFmtId="10" fontId="77" fillId="7" borderId="13" xfId="0" applyNumberFormat="1" applyFont="1" applyFill="1" applyBorder="1" applyAlignment="1">
      <alignment horizontal="center" vertical="center" wrapText="1" readingOrder="1"/>
    </xf>
    <xf numFmtId="0" fontId="16" fillId="3" borderId="4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3" fontId="10" fillId="4" borderId="0" xfId="0" applyNumberFormat="1" applyFont="1" applyFill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41" fillId="10" borderId="19" xfId="0" applyFont="1" applyFill="1" applyBorder="1" applyAlignment="1">
      <alignment horizontal="center" wrapText="1"/>
    </xf>
    <xf numFmtId="0" fontId="41" fillId="10" borderId="4" xfId="0" applyFont="1" applyFill="1" applyBorder="1" applyAlignment="1">
      <alignment horizontal="center" wrapText="1"/>
    </xf>
    <xf numFmtId="0" fontId="41" fillId="10" borderId="20" xfId="0" applyFont="1" applyFill="1" applyBorder="1" applyAlignment="1">
      <alignment horizontal="center" wrapText="1"/>
    </xf>
    <xf numFmtId="0" fontId="41" fillId="10" borderId="19" xfId="0" applyFont="1" applyFill="1" applyBorder="1" applyAlignment="1">
      <alignment horizontal="center" vertical="center" wrapText="1"/>
    </xf>
    <xf numFmtId="0" fontId="41" fillId="10" borderId="4" xfId="0" applyFont="1" applyFill="1" applyBorder="1" applyAlignment="1">
      <alignment horizontal="center" vertical="center" wrapText="1"/>
    </xf>
    <xf numFmtId="0" fontId="41" fillId="10" borderId="20" xfId="0" applyFont="1" applyFill="1" applyBorder="1" applyAlignment="1">
      <alignment horizontal="center" vertical="center" wrapText="1"/>
    </xf>
    <xf numFmtId="0" fontId="41" fillId="10" borderId="34" xfId="0" applyFont="1" applyFill="1" applyBorder="1" applyAlignment="1">
      <alignment horizontal="center" vertical="center" wrapText="1"/>
    </xf>
    <xf numFmtId="0" fontId="49" fillId="10" borderId="34" xfId="0" applyFont="1" applyFill="1" applyBorder="1" applyAlignment="1">
      <alignment horizontal="center" vertical="center" readingOrder="2"/>
    </xf>
    <xf numFmtId="0" fontId="29" fillId="9" borderId="38" xfId="0" applyFont="1" applyFill="1" applyBorder="1" applyAlignment="1">
      <alignment horizontal="center" vertical="center" wrapText="1" readingOrder="2"/>
    </xf>
    <xf numFmtId="0" fontId="51" fillId="10" borderId="45" xfId="0" applyFont="1" applyFill="1" applyBorder="1" applyAlignment="1">
      <alignment horizontal="center" vertical="center" wrapText="1" readingOrder="1"/>
    </xf>
    <xf numFmtId="3" fontId="68" fillId="7" borderId="0" xfId="0" applyNumberFormat="1" applyFont="1" applyFill="1" applyBorder="1" applyAlignment="1">
      <alignment horizontal="center" vertical="center" wrapText="1" readingOrder="2"/>
    </xf>
    <xf numFmtId="0" fontId="50" fillId="9" borderId="4" xfId="0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10" fontId="68" fillId="7" borderId="20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0" fontId="68" fillId="7" borderId="0" xfId="0" applyFont="1" applyFill="1" applyBorder="1" applyAlignment="1">
      <alignment horizontal="center" vertical="center" wrapText="1" readingOrder="1"/>
    </xf>
    <xf numFmtId="10" fontId="77" fillId="7" borderId="0" xfId="0" applyNumberFormat="1" applyFont="1" applyFill="1" applyBorder="1" applyAlignment="1">
      <alignment horizontal="center" vertical="center" wrapText="1" readingOrder="1"/>
    </xf>
    <xf numFmtId="3" fontId="75" fillId="7" borderId="0" xfId="0" applyNumberFormat="1" applyFont="1" applyFill="1" applyBorder="1" applyAlignment="1">
      <alignment horizontal="center" vertical="center" wrapText="1"/>
    </xf>
    <xf numFmtId="10" fontId="75" fillId="7" borderId="0" xfId="7" applyNumberFormat="1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0" fontId="50" fillId="9" borderId="4" xfId="0" applyFont="1" applyFill="1" applyBorder="1" applyAlignment="1">
      <alignment horizontal="center" vertical="center" wrapText="1" readingOrder="2"/>
    </xf>
    <xf numFmtId="10" fontId="70" fillId="7" borderId="46" xfId="0" applyNumberFormat="1" applyFont="1" applyFill="1" applyBorder="1" applyAlignment="1">
      <alignment horizontal="center" vertical="center" wrapText="1" readingOrder="1"/>
    </xf>
    <xf numFmtId="10" fontId="70" fillId="7" borderId="22" xfId="0" applyNumberFormat="1" applyFont="1" applyFill="1" applyBorder="1" applyAlignment="1">
      <alignment horizontal="center" vertical="center" wrapText="1" readingOrder="1"/>
    </xf>
    <xf numFmtId="0" fontId="29" fillId="9" borderId="4" xfId="0" applyFont="1" applyFill="1" applyBorder="1" applyAlignment="1">
      <alignment vertical="center" wrapText="1" readingOrder="2"/>
    </xf>
    <xf numFmtId="0" fontId="29" fillId="9" borderId="20" xfId="0" applyFont="1" applyFill="1" applyBorder="1" applyAlignment="1">
      <alignment vertical="center" wrapText="1" readingOrder="2"/>
    </xf>
    <xf numFmtId="0" fontId="29" fillId="9" borderId="4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6" fillId="7" borderId="19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31" fillId="7" borderId="19" xfId="0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1" fontId="68" fillId="7" borderId="0" xfId="0" applyNumberFormat="1" applyFont="1" applyFill="1" applyBorder="1" applyAlignment="1">
      <alignment horizontal="center" vertical="center" wrapText="1" readingOrder="1"/>
    </xf>
    <xf numFmtId="0" fontId="48" fillId="7" borderId="23" xfId="0" applyFont="1" applyFill="1" applyBorder="1" applyAlignment="1">
      <alignment horizontal="center" vertical="center" wrapText="1" readingOrder="2"/>
    </xf>
    <xf numFmtId="0" fontId="52" fillId="10" borderId="24" xfId="0" applyFont="1" applyFill="1" applyBorder="1" applyAlignment="1">
      <alignment horizontal="center" vertical="center" wrapText="1" readingOrder="2"/>
    </xf>
    <xf numFmtId="0" fontId="33" fillId="7" borderId="45" xfId="0" applyFont="1" applyFill="1" applyBorder="1" applyAlignment="1">
      <alignment horizontal="center" vertical="center" wrapText="1" readingOrder="1"/>
    </xf>
    <xf numFmtId="0" fontId="33" fillId="7" borderId="23" xfId="0" applyFont="1" applyFill="1" applyBorder="1" applyAlignment="1">
      <alignment horizontal="center" vertical="center" wrapText="1" readingOrder="1"/>
    </xf>
    <xf numFmtId="0" fontId="43" fillId="7" borderId="39" xfId="0" applyFont="1" applyFill="1" applyBorder="1" applyAlignment="1">
      <alignment horizontal="center" vertical="center" wrapText="1" readingOrder="2"/>
    </xf>
    <xf numFmtId="3" fontId="70" fillId="7" borderId="6" xfId="0" applyNumberFormat="1" applyFont="1" applyFill="1" applyBorder="1" applyAlignment="1">
      <alignment horizontal="center" vertical="center" wrapText="1" readingOrder="1"/>
    </xf>
    <xf numFmtId="3" fontId="0" fillId="0" borderId="0" xfId="0" applyNumberFormat="1" applyAlignment="1">
      <alignment horizontal="center" vertical="center"/>
    </xf>
    <xf numFmtId="2" fontId="68" fillId="7" borderId="27" xfId="0" applyNumberFormat="1" applyFont="1" applyFill="1" applyBorder="1" applyAlignment="1">
      <alignment horizontal="center" vertical="center" wrapText="1" readingOrder="1"/>
    </xf>
    <xf numFmtId="0" fontId="52" fillId="10" borderId="27" xfId="0" applyFont="1" applyFill="1" applyBorder="1" applyAlignment="1">
      <alignment horizontal="center" vertical="center" wrapText="1" readingOrder="2"/>
    </xf>
    <xf numFmtId="0" fontId="52" fillId="10" borderId="21" xfId="0" applyFont="1" applyFill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left"/>
    </xf>
    <xf numFmtId="0" fontId="81" fillId="4" borderId="2" xfId="0" applyFont="1" applyFill="1" applyBorder="1" applyAlignment="1">
      <alignment horizontal="center" vertical="center" wrapText="1"/>
    </xf>
    <xf numFmtId="3" fontId="82" fillId="4" borderId="0" xfId="0" applyNumberFormat="1" applyFont="1" applyFill="1" applyBorder="1" applyAlignment="1">
      <alignment horizontal="center" vertical="center" wrapText="1"/>
    </xf>
    <xf numFmtId="0" fontId="33" fillId="7" borderId="21" xfId="0" applyFont="1" applyFill="1" applyBorder="1" applyAlignment="1">
      <alignment horizontal="center" vertical="center" wrapText="1" readingOrder="1"/>
    </xf>
    <xf numFmtId="0" fontId="52" fillId="10" borderId="26" xfId="0" applyFont="1" applyFill="1" applyBorder="1" applyAlignment="1">
      <alignment horizontal="center" vertical="center" wrapText="1" readingOrder="2"/>
    </xf>
    <xf numFmtId="0" fontId="50" fillId="9" borderId="34" xfId="0" applyFont="1" applyFill="1" applyBorder="1" applyAlignment="1">
      <alignment horizontal="center" vertical="center" wrapText="1" readingOrder="1"/>
    </xf>
    <xf numFmtId="0" fontId="51" fillId="10" borderId="39" xfId="0" applyFont="1" applyFill="1" applyBorder="1" applyAlignment="1">
      <alignment horizontal="center" vertical="center" wrapText="1" readingOrder="1"/>
    </xf>
    <xf numFmtId="0" fontId="32" fillId="10" borderId="6" xfId="0" applyFont="1" applyFill="1" applyBorder="1" applyAlignment="1">
      <alignment horizontal="center" vertical="center" wrapText="1" readingOrder="2"/>
    </xf>
    <xf numFmtId="0" fontId="52" fillId="10" borderId="40" xfId="0" applyFont="1" applyFill="1" applyBorder="1" applyAlignment="1">
      <alignment horizontal="center" vertical="center" wrapText="1" readingOrder="2"/>
    </xf>
    <xf numFmtId="2" fontId="68" fillId="7" borderId="13" xfId="0" applyNumberFormat="1" applyFont="1" applyFill="1" applyBorder="1" applyAlignment="1">
      <alignment horizontal="center" vertical="center" wrapText="1" readingOrder="1"/>
    </xf>
    <xf numFmtId="0" fontId="43" fillId="7" borderId="6" xfId="0" applyFont="1" applyFill="1" applyBorder="1" applyAlignment="1">
      <alignment horizontal="center" vertical="center" wrapText="1" readingOrder="2"/>
    </xf>
    <xf numFmtId="0" fontId="33" fillId="7" borderId="27" xfId="0" applyFont="1" applyFill="1" applyBorder="1" applyAlignment="1">
      <alignment horizontal="center" vertical="center" wrapText="1" readingOrder="1"/>
    </xf>
    <xf numFmtId="0" fontId="33" fillId="7" borderId="35" xfId="0" applyFont="1" applyFill="1" applyBorder="1" applyAlignment="1">
      <alignment horizontal="center" vertical="center" wrapText="1" readingOrder="1"/>
    </xf>
    <xf numFmtId="10" fontId="68" fillId="7" borderId="23" xfId="0" applyNumberFormat="1" applyFont="1" applyFill="1" applyBorder="1" applyAlignment="1">
      <alignment horizontal="center" vertical="center" wrapText="1" readingOrder="1"/>
    </xf>
    <xf numFmtId="10" fontId="70" fillId="7" borderId="39" xfId="0" applyNumberFormat="1" applyFont="1" applyFill="1" applyBorder="1" applyAlignment="1">
      <alignment horizontal="center" vertical="center" wrapText="1" readingOrder="1"/>
    </xf>
    <xf numFmtId="10" fontId="71" fillId="4" borderId="31" xfId="0" applyNumberFormat="1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10" fontId="70" fillId="7" borderId="20" xfId="0" applyNumberFormat="1" applyFont="1" applyFill="1" applyBorder="1" applyAlignment="1">
      <alignment horizontal="center" vertical="center" wrapText="1" readingOrder="1"/>
    </xf>
    <xf numFmtId="10" fontId="70" fillId="7" borderId="13" xfId="0" applyNumberFormat="1" applyFont="1" applyFill="1" applyBorder="1" applyAlignment="1">
      <alignment horizontal="center" vertical="center" wrapText="1" readingOrder="1"/>
    </xf>
    <xf numFmtId="10" fontId="70" fillId="7" borderId="24" xfId="0" applyNumberFormat="1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0" fontId="52" fillId="10" borderId="13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32" fillId="10" borderId="19" xfId="0" applyFont="1" applyFill="1" applyBorder="1" applyAlignment="1">
      <alignment horizontal="center" vertical="center" wrapText="1" readingOrder="2"/>
    </xf>
    <xf numFmtId="2" fontId="68" fillId="7" borderId="35" xfId="0" applyNumberFormat="1" applyFont="1" applyFill="1" applyBorder="1" applyAlignment="1">
      <alignment horizontal="center" vertical="center" wrapText="1" readingOrder="1"/>
    </xf>
    <xf numFmtId="3" fontId="84" fillId="7" borderId="0" xfId="0" applyNumberFormat="1" applyFont="1" applyFill="1" applyBorder="1" applyAlignment="1">
      <alignment horizontal="center" vertical="center" wrapText="1" readingOrder="1"/>
    </xf>
    <xf numFmtId="0" fontId="84" fillId="7" borderId="0" xfId="0" applyFont="1" applyFill="1" applyBorder="1" applyAlignment="1">
      <alignment horizontal="center" vertical="center" wrapText="1" readingOrder="1"/>
    </xf>
    <xf numFmtId="3" fontId="85" fillId="7" borderId="6" xfId="0" applyNumberFormat="1" applyFont="1" applyFill="1" applyBorder="1" applyAlignment="1">
      <alignment horizontal="center" vertical="center" wrapText="1" readingOrder="2"/>
    </xf>
    <xf numFmtId="0" fontId="48" fillId="7" borderId="34" xfId="0" applyFont="1" applyFill="1" applyBorder="1" applyAlignment="1">
      <alignment horizontal="center" vertical="center" wrapText="1" readingOrder="2"/>
    </xf>
    <xf numFmtId="0" fontId="48" fillId="7" borderId="27" xfId="0" applyFont="1" applyFill="1" applyBorder="1" applyAlignment="1">
      <alignment horizontal="center" vertical="center" wrapText="1" readingOrder="2"/>
    </xf>
    <xf numFmtId="0" fontId="48" fillId="7" borderId="35" xfId="0" applyFont="1" applyFill="1" applyBorder="1" applyAlignment="1">
      <alignment horizontal="center" vertical="center" wrapText="1" readingOrder="2"/>
    </xf>
    <xf numFmtId="3" fontId="84" fillId="7" borderId="19" xfId="0" applyNumberFormat="1" applyFont="1" applyFill="1" applyBorder="1" applyAlignment="1">
      <alignment horizontal="center" vertical="center" wrapText="1" readingOrder="1"/>
    </xf>
    <xf numFmtId="3" fontId="84" fillId="7" borderId="4" xfId="0" applyNumberFormat="1" applyFont="1" applyFill="1" applyBorder="1" applyAlignment="1">
      <alignment horizontal="center" vertical="center" wrapText="1" readingOrder="1"/>
    </xf>
    <xf numFmtId="3" fontId="84" fillId="7" borderId="21" xfId="0" applyNumberFormat="1" applyFont="1" applyFill="1" applyBorder="1" applyAlignment="1">
      <alignment horizontal="center" vertical="center" wrapText="1" readingOrder="1"/>
    </xf>
    <xf numFmtId="3" fontId="84" fillId="7" borderId="23" xfId="0" applyNumberFormat="1" applyFont="1" applyFill="1" applyBorder="1" applyAlignment="1">
      <alignment horizontal="center" vertical="center" wrapText="1" readingOrder="1"/>
    </xf>
    <xf numFmtId="3" fontId="84" fillId="7" borderId="3" xfId="0" applyNumberFormat="1" applyFont="1" applyFill="1" applyBorder="1" applyAlignment="1">
      <alignment horizontal="center" vertical="center" wrapText="1" readingOrder="1"/>
    </xf>
    <xf numFmtId="0" fontId="32" fillId="10" borderId="26" xfId="0" applyFont="1" applyFill="1" applyBorder="1" applyAlignment="1">
      <alignment horizontal="center" vertical="center" wrapText="1" readingOrder="2"/>
    </xf>
    <xf numFmtId="0" fontId="11" fillId="10" borderId="26" xfId="0" applyFont="1" applyFill="1" applyBorder="1" applyAlignment="1">
      <alignment vertical="center" wrapText="1"/>
    </xf>
    <xf numFmtId="0" fontId="48" fillId="7" borderId="19" xfId="0" applyFont="1" applyFill="1" applyBorder="1" applyAlignment="1">
      <alignment horizontal="center" vertical="center" wrapText="1" readingOrder="2"/>
    </xf>
    <xf numFmtId="0" fontId="32" fillId="10" borderId="40" xfId="0" applyFont="1" applyFill="1" applyBorder="1" applyAlignment="1">
      <alignment horizontal="center" vertical="center" wrapText="1" readingOrder="2"/>
    </xf>
    <xf numFmtId="0" fontId="29" fillId="9" borderId="26" xfId="0" applyFont="1" applyFill="1" applyBorder="1" applyAlignment="1">
      <alignment horizontal="center" vertical="center" wrapText="1" readingOrder="2"/>
    </xf>
    <xf numFmtId="3" fontId="76" fillId="7" borderId="0" xfId="0" applyNumberFormat="1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3" fontId="73" fillId="7" borderId="3" xfId="0" applyNumberFormat="1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 readingOrder="2"/>
    </xf>
    <xf numFmtId="3" fontId="71" fillId="7" borderId="0" xfId="11" applyNumberFormat="1" applyFont="1" applyFill="1" applyBorder="1" applyAlignment="1">
      <alignment horizontal="center" vertical="center" wrapText="1"/>
    </xf>
    <xf numFmtId="3" fontId="68" fillId="7" borderId="21" xfId="0" applyNumberFormat="1" applyFont="1" applyFill="1" applyBorder="1" applyAlignment="1">
      <alignment horizontal="center" vertical="center" wrapText="1" readingOrder="2"/>
    </xf>
    <xf numFmtId="0" fontId="11" fillId="9" borderId="4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67" fillId="7" borderId="0" xfId="0" applyFont="1" applyFill="1" applyBorder="1" applyAlignment="1">
      <alignment horizontal="center" vertical="center" wrapText="1" readingOrder="2"/>
    </xf>
    <xf numFmtId="0" fontId="32" fillId="10" borderId="39" xfId="0" applyFont="1" applyFill="1" applyBorder="1" applyAlignment="1">
      <alignment horizontal="center" vertical="center" wrapText="1" readingOrder="2"/>
    </xf>
    <xf numFmtId="0" fontId="32" fillId="10" borderId="23" xfId="0" applyFont="1" applyFill="1" applyBorder="1" applyAlignment="1">
      <alignment horizontal="center" vertical="center" wrapText="1" readingOrder="2"/>
    </xf>
    <xf numFmtId="10" fontId="68" fillId="7" borderId="19" xfId="0" applyNumberFormat="1" applyFont="1" applyFill="1" applyBorder="1" applyAlignment="1">
      <alignment horizontal="center" vertical="center" wrapText="1" readingOrder="1"/>
    </xf>
    <xf numFmtId="10" fontId="70" fillId="7" borderId="21" xfId="0" applyNumberFormat="1" applyFont="1" applyFill="1" applyBorder="1" applyAlignment="1">
      <alignment horizontal="center" vertical="center" wrapText="1" readingOrder="1"/>
    </xf>
    <xf numFmtId="0" fontId="11" fillId="10" borderId="39" xfId="0" applyFont="1" applyFill="1" applyBorder="1" applyAlignment="1">
      <alignment vertical="center" wrapText="1"/>
    </xf>
    <xf numFmtId="0" fontId="52" fillId="10" borderId="20" xfId="0" applyFont="1" applyFill="1" applyBorder="1" applyAlignment="1">
      <alignment horizontal="center" vertical="center" wrapText="1" readingOrder="2"/>
    </xf>
    <xf numFmtId="0" fontId="52" fillId="10" borderId="39" xfId="0" applyFont="1" applyFill="1" applyBorder="1" applyAlignment="1">
      <alignment horizontal="center" vertical="center" wrapText="1" readingOrder="2"/>
    </xf>
    <xf numFmtId="10" fontId="70" fillId="7" borderId="34" xfId="0" applyNumberFormat="1" applyFont="1" applyFill="1" applyBorder="1" applyAlignment="1">
      <alignment horizontal="center" vertical="center" wrapText="1" readingOrder="1"/>
    </xf>
    <xf numFmtId="10" fontId="70" fillId="7" borderId="27" xfId="0" applyNumberFormat="1" applyFont="1" applyFill="1" applyBorder="1" applyAlignment="1">
      <alignment horizontal="center" vertical="center" wrapText="1" readingOrder="1"/>
    </xf>
    <xf numFmtId="10" fontId="70" fillId="7" borderId="35" xfId="0" applyNumberFormat="1" applyFont="1" applyFill="1" applyBorder="1" applyAlignment="1">
      <alignment horizontal="center" vertical="center" wrapText="1" readingOrder="1"/>
    </xf>
    <xf numFmtId="2" fontId="77" fillId="7" borderId="40" xfId="0" applyNumberFormat="1" applyFont="1" applyFill="1" applyBorder="1" applyAlignment="1">
      <alignment horizontal="center" vertical="center" wrapText="1" readingOrder="1"/>
    </xf>
    <xf numFmtId="0" fontId="11" fillId="10" borderId="6" xfId="0" applyFont="1" applyFill="1" applyBorder="1" applyAlignment="1">
      <alignment vertical="center" wrapText="1"/>
    </xf>
    <xf numFmtId="3" fontId="68" fillId="7" borderId="13" xfId="0" applyNumberFormat="1" applyFont="1" applyFill="1" applyBorder="1" applyAlignment="1">
      <alignment horizontal="center" vertical="center" wrapText="1" readingOrder="2"/>
    </xf>
    <xf numFmtId="0" fontId="31" fillId="9" borderId="19" xfId="0" applyFont="1" applyFill="1" applyBorder="1" applyAlignment="1">
      <alignment horizontal="center" vertical="center" wrapText="1" readingOrder="2"/>
    </xf>
    <xf numFmtId="0" fontId="67" fillId="7" borderId="13" xfId="0" applyFont="1" applyFill="1" applyBorder="1" applyAlignment="1">
      <alignment horizontal="center" vertical="center" wrapText="1" readingOrder="2"/>
    </xf>
    <xf numFmtId="0" fontId="11" fillId="7" borderId="6" xfId="0" applyFont="1" applyFill="1" applyBorder="1" applyAlignment="1">
      <alignment vertical="center" wrapText="1"/>
    </xf>
    <xf numFmtId="0" fontId="11" fillId="7" borderId="40" xfId="0" applyFont="1" applyFill="1" applyBorder="1" applyAlignment="1">
      <alignment vertical="center" wrapText="1"/>
    </xf>
    <xf numFmtId="3" fontId="75" fillId="7" borderId="39" xfId="0" applyNumberFormat="1" applyFont="1" applyFill="1" applyBorder="1" applyAlignment="1">
      <alignment horizontal="center" vertical="center" wrapText="1" readingOrder="2"/>
    </xf>
    <xf numFmtId="3" fontId="75" fillId="7" borderId="40" xfId="0" applyNumberFormat="1" applyFont="1" applyFill="1" applyBorder="1" applyAlignment="1">
      <alignment horizontal="center" vertical="center" wrapText="1" readingOrder="2"/>
    </xf>
    <xf numFmtId="3" fontId="23" fillId="4" borderId="13" xfId="0" applyNumberFormat="1" applyFont="1" applyFill="1" applyBorder="1" applyAlignment="1">
      <alignment horizontal="center" vertical="center" wrapText="1"/>
    </xf>
    <xf numFmtId="3" fontId="8" fillId="4" borderId="13" xfId="0" applyNumberFormat="1" applyFont="1" applyFill="1" applyBorder="1" applyAlignment="1">
      <alignment horizontal="center" vertical="center" wrapText="1"/>
    </xf>
    <xf numFmtId="3" fontId="9" fillId="4" borderId="24" xfId="0" applyNumberFormat="1" applyFont="1" applyFill="1" applyBorder="1" applyAlignment="1">
      <alignment horizontal="center" vertical="center" wrapText="1"/>
    </xf>
    <xf numFmtId="3" fontId="22" fillId="7" borderId="21" xfId="0" applyNumberFormat="1" applyFont="1" applyFill="1" applyBorder="1" applyAlignment="1">
      <alignment horizontal="center" vertical="center" wrapText="1"/>
    </xf>
    <xf numFmtId="3" fontId="23" fillId="7" borderId="0" xfId="0" applyNumberFormat="1" applyFont="1" applyFill="1" applyBorder="1" applyAlignment="1">
      <alignment horizontal="center" vertical="center" wrapText="1"/>
    </xf>
    <xf numFmtId="10" fontId="23" fillId="7" borderId="13" xfId="23" applyNumberFormat="1" applyFont="1" applyFill="1" applyBorder="1" applyAlignment="1">
      <alignment horizontal="center" vertical="center" wrapText="1"/>
    </xf>
    <xf numFmtId="3" fontId="23" fillId="7" borderId="21" xfId="0" applyNumberFormat="1" applyFont="1" applyFill="1" applyBorder="1" applyAlignment="1">
      <alignment horizontal="center" vertical="center" wrapText="1"/>
    </xf>
    <xf numFmtId="49" fontId="22" fillId="7" borderId="21" xfId="0" applyNumberFormat="1" applyFont="1" applyFill="1" applyBorder="1" applyAlignment="1">
      <alignment horizontal="center" vertical="center" wrapText="1"/>
    </xf>
    <xf numFmtId="49" fontId="22" fillId="7" borderId="23" xfId="0" applyNumberFormat="1" applyFont="1" applyFill="1" applyBorder="1" applyAlignment="1">
      <alignment horizontal="center" vertical="center" wrapText="1"/>
    </xf>
    <xf numFmtId="3" fontId="23" fillId="7" borderId="3" xfId="0" applyNumberFormat="1" applyFont="1" applyFill="1" applyBorder="1" applyAlignment="1">
      <alignment horizontal="center" vertical="center" wrapText="1"/>
    </xf>
    <xf numFmtId="10" fontId="23" fillId="7" borderId="24" xfId="23" applyNumberFormat="1" applyFont="1" applyFill="1" applyBorder="1" applyAlignment="1">
      <alignment horizontal="center" vertical="center" wrapText="1"/>
    </xf>
    <xf numFmtId="3" fontId="23" fillId="7" borderId="23" xfId="0" applyNumberFormat="1" applyFont="1" applyFill="1" applyBorder="1" applyAlignment="1">
      <alignment horizontal="center" vertical="center" wrapText="1"/>
    </xf>
    <xf numFmtId="3" fontId="23" fillId="7" borderId="13" xfId="0" applyNumberFormat="1" applyFont="1" applyFill="1" applyBorder="1" applyAlignment="1">
      <alignment horizontal="center" vertical="center" wrapText="1"/>
    </xf>
    <xf numFmtId="3" fontId="23" fillId="7" borderId="24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3" fontId="87" fillId="7" borderId="4" xfId="0" applyNumberFormat="1" applyFont="1" applyFill="1" applyBorder="1" applyAlignment="1">
      <alignment horizontal="center" vertical="center" wrapText="1" readingOrder="1"/>
    </xf>
    <xf numFmtId="3" fontId="87" fillId="7" borderId="20" xfId="0" applyNumberFormat="1" applyFont="1" applyFill="1" applyBorder="1" applyAlignment="1">
      <alignment horizontal="center" vertical="center" wrapText="1" readingOrder="1"/>
    </xf>
    <xf numFmtId="10" fontId="88" fillId="7" borderId="13" xfId="0" applyNumberFormat="1" applyFont="1" applyFill="1" applyBorder="1" applyAlignment="1">
      <alignment horizontal="center" vertical="center" wrapText="1" readingOrder="1"/>
    </xf>
    <xf numFmtId="3" fontId="87" fillId="7" borderId="0" xfId="0" applyNumberFormat="1" applyFont="1" applyFill="1" applyBorder="1" applyAlignment="1">
      <alignment horizontal="center" vertical="center" wrapText="1" readingOrder="1"/>
    </xf>
    <xf numFmtId="3" fontId="87" fillId="7" borderId="13" xfId="0" applyNumberFormat="1" applyFont="1" applyFill="1" applyBorder="1" applyAlignment="1">
      <alignment horizontal="center" vertical="center" wrapText="1" readingOrder="1"/>
    </xf>
    <xf numFmtId="3" fontId="87" fillId="7" borderId="3" xfId="0" applyNumberFormat="1" applyFont="1" applyFill="1" applyBorder="1" applyAlignment="1">
      <alignment horizontal="center" vertical="center" wrapText="1" readingOrder="1"/>
    </xf>
    <xf numFmtId="3" fontId="87" fillId="7" borderId="24" xfId="0" applyNumberFormat="1" applyFont="1" applyFill="1" applyBorder="1" applyAlignment="1">
      <alignment horizontal="center" vertical="center" wrapText="1" readingOrder="1"/>
    </xf>
    <xf numFmtId="10" fontId="87" fillId="7" borderId="21" xfId="0" applyNumberFormat="1" applyFont="1" applyFill="1" applyBorder="1" applyAlignment="1">
      <alignment horizontal="center" vertical="center" wrapText="1" readingOrder="1"/>
    </xf>
    <xf numFmtId="10" fontId="87" fillId="7" borderId="23" xfId="0" applyNumberFormat="1" applyFont="1" applyFill="1" applyBorder="1" applyAlignment="1">
      <alignment horizontal="center" vertical="center" wrapText="1" readingOrder="1"/>
    </xf>
    <xf numFmtId="10" fontId="77" fillId="7" borderId="39" xfId="0" applyNumberFormat="1" applyFont="1" applyFill="1" applyBorder="1" applyAlignment="1">
      <alignment horizontal="center" vertical="center" wrapText="1" readingOrder="1"/>
    </xf>
    <xf numFmtId="10" fontId="77" fillId="7" borderId="26" xfId="0" applyNumberFormat="1" applyFont="1" applyFill="1" applyBorder="1" applyAlignment="1">
      <alignment horizontal="center" vertical="center" wrapText="1" readingOrder="1"/>
    </xf>
    <xf numFmtId="2" fontId="77" fillId="7" borderId="26" xfId="0" applyNumberFormat="1" applyFont="1" applyFill="1" applyBorder="1" applyAlignment="1">
      <alignment horizontal="center" vertical="center" wrapText="1" readingOrder="1"/>
    </xf>
    <xf numFmtId="10" fontId="88" fillId="7" borderId="19" xfId="0" applyNumberFormat="1" applyFont="1" applyFill="1" applyBorder="1" applyAlignment="1">
      <alignment horizontal="center" vertical="center" wrapText="1" readingOrder="1"/>
    </xf>
    <xf numFmtId="10" fontId="88" fillId="7" borderId="20" xfId="0" applyNumberFormat="1" applyFont="1" applyFill="1" applyBorder="1" applyAlignment="1">
      <alignment horizontal="center" vertical="center" wrapText="1" readingOrder="1"/>
    </xf>
    <xf numFmtId="10" fontId="88" fillId="7" borderId="21" xfId="0" applyNumberFormat="1" applyFont="1" applyFill="1" applyBorder="1" applyAlignment="1">
      <alignment horizontal="center" vertical="center" wrapText="1" readingOrder="1"/>
    </xf>
    <xf numFmtId="10" fontId="88" fillId="7" borderId="24" xfId="0" applyNumberFormat="1" applyFont="1" applyFill="1" applyBorder="1" applyAlignment="1">
      <alignment horizontal="center" vertical="center" wrapText="1" readingOrder="1"/>
    </xf>
    <xf numFmtId="3" fontId="13" fillId="4" borderId="0" xfId="0" applyNumberFormat="1" applyFont="1" applyFill="1" applyBorder="1" applyAlignment="1">
      <alignment horizontal="center" vertical="center" wrapText="1"/>
    </xf>
    <xf numFmtId="3" fontId="13" fillId="4" borderId="47" xfId="0" applyNumberFormat="1" applyFont="1" applyFill="1" applyBorder="1" applyAlignment="1">
      <alignment horizontal="center" vertical="center" wrapText="1"/>
    </xf>
    <xf numFmtId="10" fontId="69" fillId="10" borderId="39" xfId="4" applyNumberFormat="1" applyFont="1" applyFill="1" applyBorder="1" applyAlignment="1">
      <alignment horizontal="center" vertical="center" wrapText="1" readingOrder="1"/>
    </xf>
    <xf numFmtId="10" fontId="69" fillId="10" borderId="40" xfId="4" applyNumberFormat="1" applyFont="1" applyFill="1" applyBorder="1" applyAlignment="1">
      <alignment horizontal="center" vertical="center" wrapText="1" readingOrder="1"/>
    </xf>
    <xf numFmtId="0" fontId="49" fillId="10" borderId="39" xfId="0" applyFont="1" applyFill="1" applyBorder="1" applyAlignment="1">
      <alignment horizontal="center" vertical="center" wrapText="1" readingOrder="2"/>
    </xf>
    <xf numFmtId="3" fontId="69" fillId="10" borderId="40" xfId="0" applyNumberFormat="1" applyFont="1" applyFill="1" applyBorder="1" applyAlignment="1">
      <alignment horizontal="center" vertical="center" wrapText="1" readingOrder="1"/>
    </xf>
    <xf numFmtId="3" fontId="70" fillId="7" borderId="24" xfId="0" applyNumberFormat="1" applyFont="1" applyFill="1" applyBorder="1" applyAlignment="1">
      <alignment horizontal="center" vertical="center" wrapText="1" readingOrder="1"/>
    </xf>
    <xf numFmtId="10" fontId="76" fillId="7" borderId="21" xfId="0" applyNumberFormat="1" applyFont="1" applyFill="1" applyBorder="1" applyAlignment="1">
      <alignment horizontal="center" vertical="center" wrapText="1" readingOrder="1"/>
    </xf>
    <xf numFmtId="10" fontId="76" fillId="7" borderId="13" xfId="0" applyNumberFormat="1" applyFont="1" applyFill="1" applyBorder="1" applyAlignment="1">
      <alignment horizontal="center" vertical="center" wrapText="1" readingOrder="1"/>
    </xf>
    <xf numFmtId="0" fontId="86" fillId="16" borderId="0" xfId="0" applyFont="1" applyFill="1" applyAlignment="1">
      <alignment horizontal="center" vertical="center" wrapText="1" readingOrder="1"/>
    </xf>
    <xf numFmtId="10" fontId="70" fillId="7" borderId="13" xfId="0" applyNumberFormat="1" applyFont="1" applyFill="1" applyBorder="1" applyAlignment="1">
      <alignment horizontal="center" vertical="center" wrapText="1" readingOrder="1"/>
    </xf>
    <xf numFmtId="10" fontId="70" fillId="7" borderId="24" xfId="0" applyNumberFormat="1" applyFont="1" applyFill="1" applyBorder="1" applyAlignment="1">
      <alignment horizontal="center" vertical="center" wrapText="1" readingOrder="1"/>
    </xf>
    <xf numFmtId="0" fontId="32" fillId="10" borderId="3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0" fontId="48" fillId="7" borderId="21" xfId="0" applyFont="1" applyFill="1" applyBorder="1" applyAlignment="1">
      <alignment horizontal="center" vertical="center" wrapText="1" readingOrder="2"/>
    </xf>
    <xf numFmtId="0" fontId="51" fillId="10" borderId="39" xfId="0" applyFont="1" applyFill="1" applyBorder="1" applyAlignment="1">
      <alignment horizontal="center" vertical="center" wrapText="1" readingOrder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9" fontId="69" fillId="10" borderId="3" xfId="0" applyNumberFormat="1" applyFont="1" applyFill="1" applyBorder="1" applyAlignment="1">
      <alignment horizontal="center" vertical="center" wrapText="1" readingOrder="1"/>
    </xf>
    <xf numFmtId="10" fontId="73" fillId="7" borderId="4" xfId="7" applyNumberFormat="1" applyFont="1" applyFill="1" applyBorder="1" applyAlignment="1">
      <alignment horizontal="center" vertical="center" wrapText="1"/>
    </xf>
    <xf numFmtId="3" fontId="75" fillId="7" borderId="0" xfId="11" applyNumberFormat="1" applyFont="1" applyFill="1" applyBorder="1" applyAlignment="1">
      <alignment horizontal="center" vertical="center" wrapText="1"/>
    </xf>
    <xf numFmtId="0" fontId="52" fillId="10" borderId="19" xfId="0" applyFont="1" applyFill="1" applyBorder="1" applyAlignment="1">
      <alignment horizontal="center" vertical="center" wrapText="1" readingOrder="2"/>
    </xf>
    <xf numFmtId="10" fontId="87" fillId="7" borderId="19" xfId="0" applyNumberFormat="1" applyFont="1" applyFill="1" applyBorder="1" applyAlignment="1">
      <alignment horizontal="center" vertical="center" wrapText="1" readingOrder="1"/>
    </xf>
    <xf numFmtId="0" fontId="29" fillId="9" borderId="4" xfId="0" applyFont="1" applyFill="1" applyBorder="1" applyAlignment="1">
      <alignment horizontal="center" vertical="center" wrapText="1" readingOrder="2"/>
    </xf>
    <xf numFmtId="0" fontId="43" fillId="7" borderId="35" xfId="0" applyFont="1" applyFill="1" applyBorder="1" applyAlignment="1">
      <alignment horizontal="center" vertical="center" wrapText="1" readingOrder="2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0" fontId="52" fillId="10" borderId="40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 readingOrder="2"/>
    </xf>
    <xf numFmtId="0" fontId="32" fillId="10" borderId="4" xfId="0" applyFont="1" applyFill="1" applyBorder="1" applyAlignment="1">
      <alignment horizontal="center" vertical="center" wrapText="1" readingOrder="2"/>
    </xf>
    <xf numFmtId="0" fontId="16" fillId="3" borderId="0" xfId="0" applyFont="1" applyFill="1" applyBorder="1" applyAlignment="1">
      <alignment horizontal="center" vertical="center" wrapText="1"/>
    </xf>
    <xf numFmtId="3" fontId="0" fillId="4" borderId="0" xfId="0" applyNumberFormat="1" applyFont="1" applyFill="1" applyBorder="1" applyAlignment="1">
      <alignment horizontal="center" vertical="center" wrapText="1"/>
    </xf>
    <xf numFmtId="2" fontId="70" fillId="7" borderId="40" xfId="0" applyNumberFormat="1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10" fontId="70" fillId="7" borderId="20" xfId="0" applyNumberFormat="1" applyFont="1" applyFill="1" applyBorder="1" applyAlignment="1">
      <alignment horizontal="center" vertical="center" wrapText="1" readingOrder="1"/>
    </xf>
    <xf numFmtId="10" fontId="70" fillId="7" borderId="13" xfId="0" applyNumberFormat="1" applyFont="1" applyFill="1" applyBorder="1" applyAlignment="1">
      <alignment horizontal="center" vertical="center" wrapText="1" readingOrder="1"/>
    </xf>
    <xf numFmtId="10" fontId="70" fillId="7" borderId="24" xfId="0" applyNumberFormat="1" applyFont="1" applyFill="1" applyBorder="1" applyAlignment="1">
      <alignment horizontal="center" vertical="center" wrapText="1" readingOrder="1"/>
    </xf>
    <xf numFmtId="0" fontId="43" fillId="7" borderId="13" xfId="0" applyFont="1" applyFill="1" applyBorder="1" applyAlignment="1">
      <alignment horizontal="center" vertical="center" wrapText="1" readingOrder="2"/>
    </xf>
    <xf numFmtId="0" fontId="43" fillId="7" borderId="24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0" fontId="68" fillId="7" borderId="0" xfId="0" applyFont="1" applyFill="1" applyBorder="1" applyAlignment="1">
      <alignment horizontal="center" vertical="center" wrapText="1" readingOrder="1"/>
    </xf>
    <xf numFmtId="10" fontId="70" fillId="7" borderId="6" xfId="0" applyNumberFormat="1" applyFont="1" applyFill="1" applyBorder="1" applyAlignment="1">
      <alignment horizontal="center" vertical="center" wrapText="1" readingOrder="1"/>
    </xf>
    <xf numFmtId="10" fontId="68" fillId="7" borderId="34" xfId="0" applyNumberFormat="1" applyFont="1" applyFill="1" applyBorder="1" applyAlignment="1">
      <alignment horizontal="center" vertical="center" wrapText="1" readingOrder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4" borderId="0" xfId="0" applyNumberFormat="1" applyFont="1" applyFill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10" fontId="11" fillId="4" borderId="30" xfId="0" applyNumberFormat="1" applyFont="1" applyFill="1" applyBorder="1" applyAlignment="1">
      <alignment horizontal="center" vertical="center" wrapText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10" fontId="73" fillId="7" borderId="20" xfId="7" applyNumberFormat="1" applyFont="1" applyFill="1" applyBorder="1" applyAlignment="1">
      <alignment horizontal="center" vertical="center" wrapText="1"/>
    </xf>
    <xf numFmtId="10" fontId="88" fillId="7" borderId="39" xfId="0" applyNumberFormat="1" applyFont="1" applyFill="1" applyBorder="1" applyAlignment="1">
      <alignment horizontal="center" vertical="center" wrapText="1" readingOrder="1"/>
    </xf>
    <xf numFmtId="0" fontId="18" fillId="10" borderId="39" xfId="0" applyFont="1" applyFill="1" applyBorder="1" applyAlignment="1">
      <alignment vertical="center" wrapText="1"/>
    </xf>
    <xf numFmtId="0" fontId="11" fillId="10" borderId="40" xfId="0" applyFont="1" applyFill="1" applyBorder="1" applyAlignment="1">
      <alignment vertical="center" wrapText="1"/>
    </xf>
    <xf numFmtId="0" fontId="65" fillId="10" borderId="39" xfId="0" applyFont="1" applyFill="1" applyBorder="1" applyAlignment="1">
      <alignment horizontal="center" vertical="center" wrapText="1" readingOrder="2"/>
    </xf>
    <xf numFmtId="0" fontId="65" fillId="10" borderId="40" xfId="0" applyFont="1" applyFill="1" applyBorder="1" applyAlignment="1">
      <alignment horizontal="center" vertical="center" wrapText="1" readingOrder="2"/>
    </xf>
    <xf numFmtId="0" fontId="22" fillId="8" borderId="48" xfId="11" applyNumberFormat="1" applyFont="1" applyFill="1" applyBorder="1" applyAlignment="1">
      <alignment horizontal="center" vertical="center"/>
    </xf>
    <xf numFmtId="0" fontId="27" fillId="8" borderId="48" xfId="11" applyNumberFormat="1" applyFont="1" applyFill="1" applyBorder="1" applyAlignment="1">
      <alignment horizontal="center" vertical="center"/>
    </xf>
    <xf numFmtId="0" fontId="45" fillId="8" borderId="48" xfId="11" applyNumberFormat="1" applyFont="1" applyFill="1" applyBorder="1" applyAlignment="1">
      <alignment horizontal="center" vertical="center"/>
    </xf>
    <xf numFmtId="0" fontId="22" fillId="0" borderId="48" xfId="11" applyNumberFormat="1" applyFont="1" applyBorder="1" applyAlignment="1">
      <alignment horizontal="center" vertical="center"/>
    </xf>
    <xf numFmtId="0" fontId="27" fillId="0" borderId="48" xfId="11" applyNumberFormat="1" applyFont="1" applyBorder="1" applyAlignment="1">
      <alignment horizontal="center" vertical="center"/>
    </xf>
    <xf numFmtId="0" fontId="45" fillId="0" borderId="48" xfId="11" applyNumberFormat="1" applyFont="1" applyBorder="1" applyAlignment="1">
      <alignment horizontal="center" vertical="center"/>
    </xf>
    <xf numFmtId="10" fontId="71" fillId="4" borderId="51" xfId="0" applyNumberFormat="1" applyFont="1" applyFill="1" applyBorder="1" applyAlignment="1">
      <alignment horizontal="center" vertical="center"/>
    </xf>
    <xf numFmtId="3" fontId="22" fillId="4" borderId="34" xfId="0" applyNumberFormat="1" applyFont="1" applyFill="1" applyBorder="1" applyAlignment="1">
      <alignment horizontal="center" vertical="center"/>
    </xf>
    <xf numFmtId="3" fontId="22" fillId="4" borderId="52" xfId="0" applyNumberFormat="1" applyFont="1" applyFill="1" applyBorder="1" applyAlignment="1">
      <alignment horizontal="center" vertical="center"/>
    </xf>
    <xf numFmtId="3" fontId="71" fillId="7" borderId="19" xfId="0" applyNumberFormat="1" applyFont="1" applyFill="1" applyBorder="1" applyAlignment="1">
      <alignment horizontal="center" vertical="center" wrapText="1"/>
    </xf>
    <xf numFmtId="10" fontId="71" fillId="7" borderId="20" xfId="7" applyNumberFormat="1" applyFont="1" applyFill="1" applyBorder="1" applyAlignment="1">
      <alignment horizontal="center" vertical="center" wrapText="1"/>
    </xf>
    <xf numFmtId="3" fontId="71" fillId="7" borderId="21" xfId="0" applyNumberFormat="1" applyFont="1" applyFill="1" applyBorder="1" applyAlignment="1">
      <alignment horizontal="center" vertical="center" wrapText="1"/>
    </xf>
    <xf numFmtId="3" fontId="71" fillId="7" borderId="23" xfId="0" applyNumberFormat="1" applyFont="1" applyFill="1" applyBorder="1" applyAlignment="1">
      <alignment horizontal="center" vertical="center" wrapText="1"/>
    </xf>
    <xf numFmtId="0" fontId="41" fillId="10" borderId="39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vertical="center" wrapText="1"/>
    </xf>
    <xf numFmtId="3" fontId="84" fillId="7" borderId="13" xfId="0" applyNumberFormat="1" applyFont="1" applyFill="1" applyBorder="1" applyAlignment="1">
      <alignment horizontal="center" vertical="center" wrapText="1" readingOrder="1"/>
    </xf>
    <xf numFmtId="0" fontId="57" fillId="10" borderId="39" xfId="0" applyFont="1" applyFill="1" applyBorder="1" applyAlignment="1">
      <alignment horizontal="right" vertical="center" wrapText="1" readingOrder="2"/>
    </xf>
    <xf numFmtId="0" fontId="63" fillId="10" borderId="6" xfId="0" applyFont="1" applyFill="1" applyBorder="1" applyAlignment="1">
      <alignment horizontal="center" vertical="center" wrapText="1" readingOrder="2"/>
    </xf>
    <xf numFmtId="3" fontId="71" fillId="4" borderId="19" xfId="0" applyNumberFormat="1" applyFont="1" applyFill="1" applyBorder="1" applyAlignment="1">
      <alignment horizontal="center" vertical="center"/>
    </xf>
    <xf numFmtId="3" fontId="71" fillId="4" borderId="32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3" fontId="77" fillId="7" borderId="26" xfId="0" applyNumberFormat="1" applyFont="1" applyFill="1" applyBorder="1" applyAlignment="1">
      <alignment horizontal="center" vertical="center" wrapText="1" readingOrder="1"/>
    </xf>
    <xf numFmtId="0" fontId="65" fillId="10" borderId="20" xfId="0" applyFont="1" applyFill="1" applyBorder="1" applyAlignment="1">
      <alignment horizontal="center" vertical="center" wrapText="1" readingOrder="2"/>
    </xf>
    <xf numFmtId="3" fontId="68" fillId="7" borderId="24" xfId="0" applyNumberFormat="1" applyFont="1" applyFill="1" applyBorder="1" applyAlignment="1">
      <alignment horizontal="center" vertical="center" wrapText="1" readingOrder="2"/>
    </xf>
    <xf numFmtId="3" fontId="68" fillId="7" borderId="20" xfId="0" applyNumberFormat="1" applyFont="1" applyFill="1" applyBorder="1" applyAlignment="1">
      <alignment horizontal="center" vertical="center" wrapText="1" readingOrder="2"/>
    </xf>
    <xf numFmtId="0" fontId="43" fillId="7" borderId="27" xfId="0" applyFont="1" applyFill="1" applyBorder="1" applyAlignment="1">
      <alignment horizontal="center" vertical="center" wrapText="1" readingOrder="2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3" fontId="33" fillId="7" borderId="27" xfId="0" applyNumberFormat="1" applyFont="1" applyFill="1" applyBorder="1" applyAlignment="1">
      <alignment horizontal="center" vertical="center" wrapText="1" readingOrder="1"/>
    </xf>
    <xf numFmtId="3" fontId="33" fillId="7" borderId="0" xfId="0" applyNumberFormat="1" applyFont="1" applyFill="1" applyBorder="1" applyAlignment="1">
      <alignment horizontal="center" vertical="center" wrapText="1" readingOrder="1"/>
    </xf>
    <xf numFmtId="10" fontId="33" fillId="7" borderId="21" xfId="0" applyNumberFormat="1" applyFont="1" applyFill="1" applyBorder="1" applyAlignment="1">
      <alignment horizontal="center" vertical="center" wrapText="1" readingOrder="1"/>
    </xf>
    <xf numFmtId="10" fontId="33" fillId="7" borderId="13" xfId="0" applyNumberFormat="1" applyFont="1" applyFill="1" applyBorder="1" applyAlignment="1">
      <alignment horizontal="center" vertical="center" wrapText="1" readingOrder="1"/>
    </xf>
    <xf numFmtId="3" fontId="33" fillId="7" borderId="3" xfId="0" applyNumberFormat="1" applyFont="1" applyFill="1" applyBorder="1" applyAlignment="1">
      <alignment horizontal="center" vertical="center" wrapText="1" readingOrder="1"/>
    </xf>
    <xf numFmtId="3" fontId="33" fillId="7" borderId="26" xfId="0" applyNumberFormat="1" applyFont="1" applyFill="1" applyBorder="1" applyAlignment="1">
      <alignment horizontal="center" vertical="center" wrapText="1" readingOrder="1"/>
    </xf>
    <xf numFmtId="10" fontId="33" fillId="7" borderId="39" xfId="0" applyNumberFormat="1" applyFont="1" applyFill="1" applyBorder="1" applyAlignment="1">
      <alignment horizontal="center" vertical="center" wrapText="1" readingOrder="1"/>
    </xf>
    <xf numFmtId="10" fontId="33" fillId="7" borderId="40" xfId="0" applyNumberFormat="1" applyFont="1" applyFill="1" applyBorder="1" applyAlignment="1">
      <alignment horizontal="center" vertical="center" wrapText="1" readingOrder="1"/>
    </xf>
    <xf numFmtId="3" fontId="33" fillId="7" borderId="41" xfId="0" applyNumberFormat="1" applyFont="1" applyFill="1" applyBorder="1" applyAlignment="1">
      <alignment horizontal="center" vertical="center" wrapText="1" readingOrder="1"/>
    </xf>
    <xf numFmtId="3" fontId="33" fillId="7" borderId="5" xfId="0" applyNumberFormat="1" applyFont="1" applyFill="1" applyBorder="1" applyAlignment="1">
      <alignment horizontal="center" vertical="center" wrapText="1" readingOrder="1"/>
    </xf>
    <xf numFmtId="10" fontId="33" fillId="7" borderId="42" xfId="0" applyNumberFormat="1" applyFont="1" applyFill="1" applyBorder="1" applyAlignment="1">
      <alignment horizontal="center" vertical="center" wrapText="1" readingOrder="1"/>
    </xf>
    <xf numFmtId="10" fontId="33" fillId="7" borderId="22" xfId="0" applyNumberFormat="1" applyFont="1" applyFill="1" applyBorder="1" applyAlignment="1">
      <alignment horizontal="center" vertical="center" wrapText="1" readingOrder="1"/>
    </xf>
    <xf numFmtId="3" fontId="92" fillId="7" borderId="43" xfId="0" applyNumberFormat="1" applyFont="1" applyFill="1" applyBorder="1" applyAlignment="1">
      <alignment horizontal="center" vertical="center" wrapText="1" readingOrder="1"/>
    </xf>
    <xf numFmtId="3" fontId="92" fillId="7" borderId="12" xfId="0" applyNumberFormat="1" applyFont="1" applyFill="1" applyBorder="1" applyAlignment="1">
      <alignment horizontal="center" vertical="center" wrapText="1" readingOrder="1"/>
    </xf>
    <xf numFmtId="10" fontId="92" fillId="7" borderId="23" xfId="0" applyNumberFormat="1" applyFont="1" applyFill="1" applyBorder="1" applyAlignment="1">
      <alignment horizontal="center" vertical="center" wrapText="1" readingOrder="1"/>
    </xf>
    <xf numFmtId="10" fontId="92" fillId="7" borderId="24" xfId="0" applyNumberFormat="1" applyFont="1" applyFill="1" applyBorder="1" applyAlignment="1">
      <alignment horizontal="center" vertical="center" wrapText="1" readingOrder="1"/>
    </xf>
    <xf numFmtId="10" fontId="33" fillId="7" borderId="34" xfId="0" applyNumberFormat="1" applyFont="1" applyFill="1" applyBorder="1" applyAlignment="1">
      <alignment horizontal="center" vertical="center" wrapText="1" readingOrder="1"/>
    </xf>
    <xf numFmtId="10" fontId="33" fillId="7" borderId="27" xfId="0" applyNumberFormat="1" applyFont="1" applyFill="1" applyBorder="1" applyAlignment="1">
      <alignment horizontal="center" vertical="center" wrapText="1" readingOrder="1"/>
    </xf>
    <xf numFmtId="10" fontId="33" fillId="7" borderId="26" xfId="0" applyNumberFormat="1" applyFont="1" applyFill="1" applyBorder="1" applyAlignment="1">
      <alignment horizontal="center" vertical="center" wrapText="1" readingOrder="1"/>
    </xf>
    <xf numFmtId="10" fontId="33" fillId="7" borderId="35" xfId="0" applyNumberFormat="1" applyFont="1" applyFill="1" applyBorder="1" applyAlignment="1">
      <alignment horizontal="center" vertical="center" wrapText="1" readingOrder="1"/>
    </xf>
    <xf numFmtId="3" fontId="92" fillId="7" borderId="26" xfId="0" applyNumberFormat="1" applyFont="1" applyFill="1" applyBorder="1" applyAlignment="1">
      <alignment horizontal="center" vertical="center" wrapText="1" readingOrder="1"/>
    </xf>
    <xf numFmtId="10" fontId="92" fillId="7" borderId="40" xfId="0" applyNumberFormat="1" applyFont="1" applyFill="1" applyBorder="1" applyAlignment="1">
      <alignment horizontal="center" vertical="center" wrapText="1" readingOrder="1"/>
    </xf>
    <xf numFmtId="0" fontId="16" fillId="3" borderId="5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10" fontId="11" fillId="4" borderId="13" xfId="0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0" fontId="43" fillId="7" borderId="23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9" fillId="9" borderId="4" xfId="0" applyFont="1" applyFill="1" applyBorder="1" applyAlignment="1">
      <alignment horizontal="center" vertical="center" wrapText="1" readingOrder="2"/>
    </xf>
    <xf numFmtId="0" fontId="48" fillId="7" borderId="3" xfId="0" applyFont="1" applyFill="1" applyBorder="1" applyAlignment="1">
      <alignment horizontal="center" vertical="center" wrapText="1" readingOrder="2"/>
    </xf>
    <xf numFmtId="0" fontId="51" fillId="10" borderId="6" xfId="0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0" fontId="52" fillId="10" borderId="6" xfId="0" applyFont="1" applyFill="1" applyBorder="1" applyAlignment="1">
      <alignment horizontal="center" vertical="center" wrapText="1" readingOrder="2"/>
    </xf>
    <xf numFmtId="0" fontId="52" fillId="10" borderId="40" xfId="0" applyFont="1" applyFill="1" applyBorder="1" applyAlignment="1">
      <alignment horizontal="center" vertical="center" wrapText="1" readingOrder="2"/>
    </xf>
    <xf numFmtId="0" fontId="48" fillId="7" borderId="21" xfId="0" applyFont="1" applyFill="1" applyBorder="1" applyAlignment="1">
      <alignment horizontal="center" vertical="center" wrapText="1" readingOrder="2"/>
    </xf>
    <xf numFmtId="0" fontId="51" fillId="10" borderId="39" xfId="0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 readingOrder="2"/>
    </xf>
    <xf numFmtId="0" fontId="32" fillId="10" borderId="0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0" fontId="68" fillId="7" borderId="0" xfId="0" applyFont="1" applyFill="1" applyBorder="1" applyAlignment="1">
      <alignment horizontal="center" vertical="center" wrapText="1" readingOrder="1"/>
    </xf>
    <xf numFmtId="2" fontId="0" fillId="0" borderId="0" xfId="0" applyNumberFormat="1"/>
    <xf numFmtId="10" fontId="75" fillId="7" borderId="20" xfId="7" applyNumberFormat="1" applyFont="1" applyFill="1" applyBorder="1" applyAlignment="1">
      <alignment horizontal="center" vertical="center" wrapText="1"/>
    </xf>
    <xf numFmtId="3" fontId="73" fillId="7" borderId="19" xfId="0" applyNumberFormat="1" applyFont="1" applyFill="1" applyBorder="1" applyAlignment="1">
      <alignment horizontal="center" vertical="center" wrapText="1"/>
    </xf>
    <xf numFmtId="10" fontId="73" fillId="7" borderId="20" xfId="0" applyNumberFormat="1" applyFont="1" applyFill="1" applyBorder="1" applyAlignment="1">
      <alignment horizontal="center" vertical="center" wrapText="1"/>
    </xf>
    <xf numFmtId="10" fontId="71" fillId="7" borderId="24" xfId="0" applyNumberFormat="1" applyFont="1" applyFill="1" applyBorder="1" applyAlignment="1">
      <alignment horizontal="center" vertical="center" wrapText="1"/>
    </xf>
    <xf numFmtId="9" fontId="73" fillId="7" borderId="25" xfId="7" applyNumberFormat="1" applyFont="1" applyFill="1" applyBorder="1" applyAlignment="1">
      <alignment horizontal="center" vertical="center" wrapText="1"/>
    </xf>
    <xf numFmtId="10" fontId="88" fillId="7" borderId="40" xfId="0" applyNumberFormat="1" applyFont="1" applyFill="1" applyBorder="1" applyAlignment="1">
      <alignment horizontal="center" vertical="center" wrapText="1" readingOrder="1"/>
    </xf>
    <xf numFmtId="3" fontId="68" fillId="7" borderId="3" xfId="0" applyNumberFormat="1" applyFont="1" applyFill="1" applyBorder="1" applyAlignment="1">
      <alignment horizontal="center" vertical="center" wrapText="1" readingOrder="2"/>
    </xf>
    <xf numFmtId="0" fontId="18" fillId="10" borderId="19" xfId="0" applyFont="1" applyFill="1" applyBorder="1" applyAlignment="1">
      <alignment vertical="center" wrapText="1"/>
    </xf>
    <xf numFmtId="0" fontId="78" fillId="10" borderId="4" xfId="0" applyFont="1" applyFill="1" applyBorder="1" applyAlignment="1">
      <alignment horizontal="center" vertical="center" wrapText="1" readingOrder="2"/>
    </xf>
    <xf numFmtId="0" fontId="78" fillId="10" borderId="20" xfId="0" applyFont="1" applyFill="1" applyBorder="1" applyAlignment="1">
      <alignment horizontal="center" vertical="center" wrapText="1" readingOrder="2"/>
    </xf>
    <xf numFmtId="0" fontId="18" fillId="10" borderId="23" xfId="0" applyFont="1" applyFill="1" applyBorder="1" applyAlignment="1">
      <alignment vertical="center" wrapText="1"/>
    </xf>
    <xf numFmtId="0" fontId="78" fillId="10" borderId="3" xfId="0" applyFont="1" applyFill="1" applyBorder="1" applyAlignment="1">
      <alignment horizontal="center" vertical="center" wrapText="1" readingOrder="1"/>
    </xf>
    <xf numFmtId="0" fontId="78" fillId="10" borderId="24" xfId="0" applyFont="1" applyFill="1" applyBorder="1" applyAlignment="1">
      <alignment horizontal="center" vertical="center" wrapText="1" readingOrder="1"/>
    </xf>
    <xf numFmtId="0" fontId="31" fillId="9" borderId="39" xfId="0" applyFont="1" applyFill="1" applyBorder="1" applyAlignment="1">
      <alignment horizontal="center" vertical="center" wrapText="1" readingOrder="2"/>
    </xf>
    <xf numFmtId="0" fontId="11" fillId="10" borderId="19" xfId="0" applyFont="1" applyFill="1" applyBorder="1" applyAlignment="1">
      <alignment vertical="center" wrapText="1"/>
    </xf>
    <xf numFmtId="0" fontId="11" fillId="10" borderId="23" xfId="0" applyFont="1" applyFill="1" applyBorder="1" applyAlignment="1">
      <alignment vertical="center" wrapText="1"/>
    </xf>
    <xf numFmtId="0" fontId="32" fillId="10" borderId="6" xfId="0" applyFont="1" applyFill="1" applyBorder="1" applyAlignment="1">
      <alignment horizontal="center" vertical="center" wrapText="1" readingOrder="1"/>
    </xf>
    <xf numFmtId="2" fontId="22" fillId="17" borderId="3" xfId="0" applyNumberFormat="1" applyFont="1" applyFill="1" applyBorder="1" applyAlignment="1">
      <alignment horizontal="center" vertical="center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84" fillId="7" borderId="0" xfId="0" applyNumberFormat="1" applyFont="1" applyFill="1" applyBorder="1" applyAlignment="1">
      <alignment horizontal="center" vertical="center" wrapText="1" readingOrder="1"/>
    </xf>
    <xf numFmtId="10" fontId="84" fillId="7" borderId="13" xfId="0" applyNumberFormat="1" applyFont="1" applyFill="1" applyBorder="1" applyAlignment="1">
      <alignment horizontal="center" vertical="center" wrapText="1" readingOrder="1"/>
    </xf>
    <xf numFmtId="3" fontId="84" fillId="7" borderId="40" xfId="0" applyNumberFormat="1" applyFont="1" applyFill="1" applyBorder="1" applyAlignment="1">
      <alignment horizontal="center" vertical="center" wrapText="1" readingOrder="1"/>
    </xf>
    <xf numFmtId="10" fontId="84" fillId="7" borderId="39" xfId="0" applyNumberFormat="1" applyFont="1" applyFill="1" applyBorder="1" applyAlignment="1">
      <alignment horizontal="center" vertical="center" wrapText="1" readingOrder="1"/>
    </xf>
    <xf numFmtId="10" fontId="84" fillId="7" borderId="40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right"/>
    </xf>
    <xf numFmtId="0" fontId="41" fillId="10" borderId="21" xfId="0" applyFont="1" applyFill="1" applyBorder="1" applyAlignment="1">
      <alignment horizontal="center" wrapText="1"/>
    </xf>
    <xf numFmtId="0" fontId="41" fillId="10" borderId="0" xfId="0" applyFont="1" applyFill="1" applyBorder="1" applyAlignment="1">
      <alignment horizontal="center" wrapText="1"/>
    </xf>
    <xf numFmtId="3" fontId="92" fillId="9" borderId="27" xfId="0" applyNumberFormat="1" applyFont="1" applyFill="1" applyBorder="1" applyAlignment="1">
      <alignment horizontal="center" vertical="center" readingOrder="2"/>
    </xf>
    <xf numFmtId="10" fontId="92" fillId="9" borderId="27" xfId="0" applyNumberFormat="1" applyFont="1" applyFill="1" applyBorder="1" applyAlignment="1">
      <alignment horizontal="center" vertical="center" readingOrder="1"/>
    </xf>
    <xf numFmtId="3" fontId="33" fillId="7" borderId="27" xfId="0" applyNumberFormat="1" applyFont="1" applyFill="1" applyBorder="1" applyAlignment="1">
      <alignment horizontal="center" vertical="center" readingOrder="2"/>
    </xf>
    <xf numFmtId="10" fontId="33" fillId="7" borderId="27" xfId="4" applyNumberFormat="1" applyFont="1" applyFill="1" applyBorder="1" applyAlignment="1">
      <alignment horizontal="center" vertical="center" readingOrder="1"/>
    </xf>
    <xf numFmtId="3" fontId="33" fillId="7" borderId="35" xfId="0" applyNumberFormat="1" applyFont="1" applyFill="1" applyBorder="1" applyAlignment="1">
      <alignment horizontal="center" vertical="center" readingOrder="2"/>
    </xf>
    <xf numFmtId="10" fontId="33" fillId="7" borderId="35" xfId="4" applyNumberFormat="1" applyFont="1" applyFill="1" applyBorder="1" applyAlignment="1">
      <alignment horizontal="center" vertical="center" readingOrder="1"/>
    </xf>
    <xf numFmtId="165" fontId="0" fillId="0" borderId="13" xfId="0" applyNumberFormat="1" applyBorder="1"/>
    <xf numFmtId="10" fontId="68" fillId="7" borderId="0" xfId="0" applyNumberFormat="1" applyFont="1" applyFill="1" applyBorder="1" applyAlignment="1">
      <alignment horizontal="center" vertical="center" wrapText="1" readingOrder="1"/>
    </xf>
    <xf numFmtId="10" fontId="68" fillId="7" borderId="3" xfId="0" applyNumberFormat="1" applyFont="1" applyFill="1" applyBorder="1" applyAlignment="1">
      <alignment horizontal="center" vertical="center" wrapText="1" readingOrder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3" fontId="71" fillId="7" borderId="27" xfId="0" applyNumberFormat="1" applyFont="1" applyFill="1" applyBorder="1" applyAlignment="1">
      <alignment horizontal="center" vertical="center" wrapText="1"/>
    </xf>
    <xf numFmtId="3" fontId="73" fillId="7" borderId="35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48" fillId="7" borderId="21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3" fontId="73" fillId="7" borderId="23" xfId="0" applyNumberFormat="1" applyFont="1" applyFill="1" applyBorder="1" applyAlignment="1">
      <alignment horizontal="center" vertical="center" wrapText="1"/>
    </xf>
    <xf numFmtId="9" fontId="73" fillId="7" borderId="24" xfId="0" applyNumberFormat="1" applyFont="1" applyFill="1" applyBorder="1" applyAlignment="1">
      <alignment horizontal="center" vertical="center" wrapText="1"/>
    </xf>
    <xf numFmtId="3" fontId="73" fillId="7" borderId="4" xfId="0" applyNumberFormat="1" applyFont="1" applyFill="1" applyBorder="1" applyAlignment="1">
      <alignment horizontal="center" vertical="center" wrapText="1"/>
    </xf>
    <xf numFmtId="3" fontId="75" fillId="7" borderId="3" xfId="0" applyNumberFormat="1" applyFont="1" applyFill="1" applyBorder="1" applyAlignment="1">
      <alignment horizontal="center" vertical="center" wrapText="1"/>
    </xf>
    <xf numFmtId="10" fontId="75" fillId="7" borderId="3" xfId="7" applyNumberFormat="1" applyFont="1" applyFill="1" applyBorder="1" applyAlignment="1">
      <alignment horizontal="center" vertical="center" wrapText="1"/>
    </xf>
    <xf numFmtId="3" fontId="75" fillId="7" borderId="3" xfId="11" applyNumberFormat="1" applyFont="1" applyFill="1" applyBorder="1" applyAlignment="1">
      <alignment horizontal="center" vertical="center" wrapText="1"/>
    </xf>
    <xf numFmtId="10" fontId="68" fillId="7" borderId="4" xfId="0" applyNumberFormat="1" applyFont="1" applyFill="1" applyBorder="1" applyAlignment="1">
      <alignment horizontal="center" vertical="center" wrapText="1" readingOrder="1"/>
    </xf>
    <xf numFmtId="10" fontId="70" fillId="7" borderId="57" xfId="0" applyNumberFormat="1" applyFont="1" applyFill="1" applyBorder="1" applyAlignment="1">
      <alignment horizontal="center" vertical="center" wrapText="1" readingOrder="1"/>
    </xf>
    <xf numFmtId="10" fontId="70" fillId="7" borderId="41" xfId="0" applyNumberFormat="1" applyFont="1" applyFill="1" applyBorder="1" applyAlignment="1">
      <alignment horizontal="center" vertical="center" wrapText="1" readingOrder="1"/>
    </xf>
    <xf numFmtId="3" fontId="22" fillId="4" borderId="0" xfId="0" applyNumberFormat="1" applyFont="1" applyFill="1" applyBorder="1" applyAlignment="1">
      <alignment horizontal="center" vertical="center"/>
    </xf>
    <xf numFmtId="2" fontId="22" fillId="4" borderId="0" xfId="0" applyNumberFormat="1" applyFont="1" applyFill="1" applyBorder="1" applyAlignment="1">
      <alignment horizontal="center" vertical="center"/>
    </xf>
    <xf numFmtId="2" fontId="22" fillId="4" borderId="0" xfId="0" applyNumberFormat="1" applyFont="1" applyFill="1" applyBorder="1" applyAlignment="1">
      <alignment horizontal="center" vertical="center" wrapText="1"/>
    </xf>
    <xf numFmtId="165" fontId="71" fillId="4" borderId="0" xfId="1" applyNumberFormat="1" applyFont="1" applyFill="1" applyBorder="1" applyAlignment="1">
      <alignment horizontal="center" vertical="center"/>
    </xf>
    <xf numFmtId="2" fontId="71" fillId="4" borderId="0" xfId="0" applyNumberFormat="1" applyFont="1" applyFill="1" applyBorder="1" applyAlignment="1">
      <alignment horizontal="center" vertical="center"/>
    </xf>
    <xf numFmtId="3" fontId="22" fillId="4" borderId="19" xfId="0" applyNumberFormat="1" applyFont="1" applyFill="1" applyBorder="1" applyAlignment="1">
      <alignment horizontal="center" vertical="center"/>
    </xf>
    <xf numFmtId="2" fontId="22" fillId="4" borderId="4" xfId="0" applyNumberFormat="1" applyFont="1" applyFill="1" applyBorder="1" applyAlignment="1">
      <alignment horizontal="center" vertical="center"/>
    </xf>
    <xf numFmtId="2" fontId="22" fillId="4" borderId="4" xfId="0" applyNumberFormat="1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165" fontId="71" fillId="4" borderId="4" xfId="1" applyNumberFormat="1" applyFont="1" applyFill="1" applyBorder="1" applyAlignment="1">
      <alignment horizontal="center" vertical="center"/>
    </xf>
    <xf numFmtId="2" fontId="71" fillId="4" borderId="4" xfId="0" applyNumberFormat="1" applyFont="1" applyFill="1" applyBorder="1" applyAlignment="1">
      <alignment horizontal="center" vertical="center"/>
    </xf>
    <xf numFmtId="2" fontId="71" fillId="4" borderId="20" xfId="0" applyNumberFormat="1" applyFont="1" applyFill="1" applyBorder="1" applyAlignment="1">
      <alignment horizontal="center" vertical="center"/>
    </xf>
    <xf numFmtId="2" fontId="71" fillId="4" borderId="13" xfId="0" applyNumberFormat="1" applyFont="1" applyFill="1" applyBorder="1" applyAlignment="1">
      <alignment horizontal="center" vertical="center"/>
    </xf>
    <xf numFmtId="2" fontId="22" fillId="4" borderId="3" xfId="0" applyNumberFormat="1" applyFont="1" applyFill="1" applyBorder="1" applyAlignment="1">
      <alignment horizontal="center" vertical="center"/>
    </xf>
    <xf numFmtId="2" fontId="22" fillId="4" borderId="3" xfId="0" applyNumberFormat="1" applyFont="1" applyFill="1" applyBorder="1" applyAlignment="1">
      <alignment horizontal="center" vertical="center" wrapText="1"/>
    </xf>
    <xf numFmtId="3" fontId="22" fillId="4" borderId="3" xfId="0" applyNumberFormat="1" applyFont="1" applyFill="1" applyBorder="1" applyAlignment="1">
      <alignment horizontal="center" vertical="center"/>
    </xf>
    <xf numFmtId="165" fontId="71" fillId="4" borderId="3" xfId="1" applyNumberFormat="1" applyFont="1" applyFill="1" applyBorder="1" applyAlignment="1">
      <alignment horizontal="center" vertical="center"/>
    </xf>
    <xf numFmtId="2" fontId="71" fillId="4" borderId="3" xfId="0" applyNumberFormat="1" applyFont="1" applyFill="1" applyBorder="1" applyAlignment="1">
      <alignment horizontal="center" vertical="center"/>
    </xf>
    <xf numFmtId="2" fontId="71" fillId="4" borderId="24" xfId="0" applyNumberFormat="1" applyFont="1" applyFill="1" applyBorder="1" applyAlignment="1">
      <alignment horizontal="center" vertical="center"/>
    </xf>
    <xf numFmtId="0" fontId="38" fillId="0" borderId="0" xfId="0" applyFont="1"/>
    <xf numFmtId="165" fontId="0" fillId="0" borderId="20" xfId="0" applyNumberFormat="1" applyBorder="1"/>
    <xf numFmtId="0" fontId="29" fillId="9" borderId="19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45" fillId="8" borderId="48" xfId="11" applyNumberFormat="1" applyFont="1" applyFill="1" applyBorder="1" applyAlignment="1">
      <alignment horizontal="center" vertical="center" wrapText="1"/>
    </xf>
    <xf numFmtId="3" fontId="68" fillId="7" borderId="6" xfId="0" applyNumberFormat="1" applyFont="1" applyFill="1" applyBorder="1" applyAlignment="1">
      <alignment horizontal="center" vertical="center" wrapText="1" readingOrder="2"/>
    </xf>
    <xf numFmtId="3" fontId="68" fillId="7" borderId="40" xfId="0" applyNumberFormat="1" applyFont="1" applyFill="1" applyBorder="1" applyAlignment="1">
      <alignment horizontal="center" vertical="center" wrapText="1" readingOrder="2"/>
    </xf>
    <xf numFmtId="3" fontId="68" fillId="7" borderId="23" xfId="0" applyNumberFormat="1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1" fontId="68" fillId="7" borderId="3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9" fontId="73" fillId="7" borderId="40" xfId="0" applyNumberFormat="1" applyFont="1" applyFill="1" applyBorder="1" applyAlignment="1">
      <alignment horizontal="center" vertical="center" wrapText="1"/>
    </xf>
    <xf numFmtId="3" fontId="73" fillId="7" borderId="6" xfId="0" applyNumberFormat="1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40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3" fontId="71" fillId="7" borderId="4" xfId="0" applyNumberFormat="1" applyFont="1" applyFill="1" applyBorder="1" applyAlignment="1">
      <alignment horizontal="center" vertical="center" wrapText="1"/>
    </xf>
    <xf numFmtId="3" fontId="71" fillId="7" borderId="34" xfId="0" applyNumberFormat="1" applyFont="1" applyFill="1" applyBorder="1" applyAlignment="1">
      <alignment horizontal="center" vertical="center" wrapText="1"/>
    </xf>
    <xf numFmtId="10" fontId="76" fillId="7" borderId="19" xfId="0" applyNumberFormat="1" applyFont="1" applyFill="1" applyBorder="1" applyAlignment="1">
      <alignment horizontal="center" vertical="center" wrapText="1" readingOrder="1"/>
    </xf>
    <xf numFmtId="10" fontId="76" fillId="7" borderId="23" xfId="0" applyNumberFormat="1" applyFont="1" applyFill="1" applyBorder="1" applyAlignment="1">
      <alignment horizontal="center" vertical="center" wrapText="1" readingOrder="1"/>
    </xf>
    <xf numFmtId="10" fontId="76" fillId="7" borderId="20" xfId="0" applyNumberFormat="1" applyFont="1" applyFill="1" applyBorder="1" applyAlignment="1">
      <alignment horizontal="center" vertical="center" wrapText="1" readingOrder="1"/>
    </xf>
    <xf numFmtId="10" fontId="76" fillId="7" borderId="24" xfId="0" applyNumberFormat="1" applyFont="1" applyFill="1" applyBorder="1" applyAlignment="1">
      <alignment horizontal="center" vertical="center" wrapText="1" readingOrder="1"/>
    </xf>
    <xf numFmtId="0" fontId="32" fillId="10" borderId="0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4" fontId="11" fillId="4" borderId="14" xfId="0" applyNumberFormat="1" applyFont="1" applyFill="1" applyBorder="1" applyAlignment="1">
      <alignment horizontal="center" vertical="center" wrapText="1"/>
    </xf>
    <xf numFmtId="3" fontId="11" fillId="4" borderId="59" xfId="0" applyNumberFormat="1" applyFont="1" applyFill="1" applyBorder="1" applyAlignment="1">
      <alignment horizontal="center" vertical="center" wrapText="1"/>
    </xf>
    <xf numFmtId="3" fontId="70" fillId="7" borderId="19" xfId="0" applyNumberFormat="1" applyFont="1" applyFill="1" applyBorder="1" applyAlignment="1">
      <alignment horizontal="center" vertical="center" wrapText="1" readingOrder="1"/>
    </xf>
    <xf numFmtId="3" fontId="70" fillId="7" borderId="21" xfId="0" applyNumberFormat="1" applyFont="1" applyFill="1" applyBorder="1" applyAlignment="1">
      <alignment horizontal="center" vertical="center" wrapText="1" readingOrder="1"/>
    </xf>
    <xf numFmtId="3" fontId="70" fillId="7" borderId="23" xfId="0" applyNumberFormat="1" applyFont="1" applyFill="1" applyBorder="1" applyAlignment="1">
      <alignment horizontal="center" vertical="center" wrapText="1" readingOrder="1"/>
    </xf>
    <xf numFmtId="166" fontId="11" fillId="4" borderId="14" xfId="0" applyNumberFormat="1" applyFont="1" applyFill="1" applyBorder="1" applyAlignment="1">
      <alignment horizontal="center" vertical="center" wrapText="1"/>
    </xf>
    <xf numFmtId="0" fontId="93" fillId="0" borderId="0" xfId="0" applyFont="1"/>
    <xf numFmtId="0" fontId="29" fillId="9" borderId="19" xfId="0" applyFont="1" applyFill="1" applyBorder="1" applyAlignment="1">
      <alignment horizontal="center" vertical="center" wrapText="1" readingOrder="2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0" fontId="52" fillId="10" borderId="40" xfId="0" applyFont="1" applyFill="1" applyBorder="1" applyAlignment="1">
      <alignment horizontal="center" vertical="center" wrapText="1" readingOrder="2"/>
    </xf>
    <xf numFmtId="0" fontId="48" fillId="7" borderId="21" xfId="0" applyFont="1" applyFill="1" applyBorder="1" applyAlignment="1">
      <alignment horizontal="center" vertical="center" wrapText="1" readingOrder="2"/>
    </xf>
    <xf numFmtId="0" fontId="51" fillId="10" borderId="39" xfId="0" applyFont="1" applyFill="1" applyBorder="1" applyAlignment="1">
      <alignment horizontal="center" vertical="center" wrapText="1" readingOrder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0" fontId="40" fillId="9" borderId="4" xfId="0" applyFont="1" applyFill="1" applyBorder="1" applyAlignment="1">
      <alignment horizontal="center" vertical="center" wrapText="1"/>
    </xf>
    <xf numFmtId="0" fontId="40" fillId="9" borderId="19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10" fontId="68" fillId="7" borderId="0" xfId="0" applyNumberFormat="1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0" fontId="64" fillId="10" borderId="19" xfId="0" applyFont="1" applyFill="1" applyBorder="1" applyAlignment="1">
      <alignment horizontal="center" vertical="center" wrapText="1" readingOrder="2"/>
    </xf>
    <xf numFmtId="0" fontId="64" fillId="10" borderId="20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3" fontId="70" fillId="7" borderId="40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94" fillId="14" borderId="60" xfId="11" applyNumberFormat="1" applyFont="1" applyFill="1" applyBorder="1" applyAlignment="1">
      <alignment horizontal="center" vertical="center"/>
    </xf>
    <xf numFmtId="0" fontId="95" fillId="0" borderId="0" xfId="0" applyFont="1"/>
    <xf numFmtId="0" fontId="13" fillId="4" borderId="0" xfId="0" applyFont="1" applyFill="1" applyBorder="1" applyAlignment="1">
      <alignment horizontal="center" vertical="center" wrapText="1"/>
    </xf>
    <xf numFmtId="165" fontId="0" fillId="0" borderId="24" xfId="0" applyNumberFormat="1" applyBorder="1"/>
    <xf numFmtId="10" fontId="68" fillId="7" borderId="0" xfId="0" applyNumberFormat="1" applyFont="1" applyFill="1" applyBorder="1" applyAlignment="1">
      <alignment horizontal="center" vertical="center" wrapText="1" readingOrder="1"/>
    </xf>
    <xf numFmtId="10" fontId="68" fillId="7" borderId="3" xfId="0" applyNumberFormat="1" applyFont="1" applyFill="1" applyBorder="1" applyAlignment="1">
      <alignment horizontal="center" vertical="center" wrapText="1" readingOrder="1"/>
    </xf>
    <xf numFmtId="0" fontId="32" fillId="10" borderId="4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0" fontId="68" fillId="7" borderId="0" xfId="0" applyFont="1" applyFill="1" applyBorder="1" applyAlignment="1">
      <alignment horizontal="center" vertical="center" wrapText="1" readingOrder="1"/>
    </xf>
    <xf numFmtId="10" fontId="75" fillId="7" borderId="0" xfId="23" applyNumberFormat="1" applyFont="1" applyFill="1" applyBorder="1" applyAlignment="1">
      <alignment horizontal="center" vertical="center" wrapText="1"/>
    </xf>
    <xf numFmtId="0" fontId="0" fillId="0" borderId="0" xfId="0"/>
    <xf numFmtId="10" fontId="71" fillId="7" borderId="0" xfId="23" applyNumberFormat="1" applyFont="1" applyFill="1" applyBorder="1" applyAlignment="1">
      <alignment horizontal="center" vertical="center" wrapText="1"/>
    </xf>
    <xf numFmtId="10" fontId="75" fillId="7" borderId="13" xfId="23" applyNumberFormat="1" applyFont="1" applyFill="1" applyBorder="1" applyAlignment="1">
      <alignment horizontal="center" vertical="center" wrapText="1"/>
    </xf>
    <xf numFmtId="10" fontId="71" fillId="7" borderId="13" xfId="23" applyNumberFormat="1" applyFont="1" applyFill="1" applyBorder="1" applyAlignment="1">
      <alignment horizontal="center" vertical="center" wrapText="1"/>
    </xf>
    <xf numFmtId="9" fontId="11" fillId="7" borderId="13" xfId="23" applyFont="1" applyFill="1" applyBorder="1" applyAlignment="1">
      <alignment horizontal="center" vertical="center" wrapText="1"/>
    </xf>
    <xf numFmtId="10" fontId="71" fillId="7" borderId="24" xfId="23" applyNumberFormat="1" applyFont="1" applyFill="1" applyBorder="1" applyAlignment="1">
      <alignment horizontal="center" vertical="center" wrapText="1"/>
    </xf>
    <xf numFmtId="0" fontId="41" fillId="10" borderId="0" xfId="0" applyFont="1" applyFill="1" applyBorder="1" applyAlignment="1">
      <alignment horizontal="center" vertical="center" wrapText="1"/>
    </xf>
    <xf numFmtId="0" fontId="41" fillId="10" borderId="13" xfId="0" applyFont="1" applyFill="1" applyBorder="1" applyAlignment="1">
      <alignment horizontal="center" vertical="center" wrapText="1"/>
    </xf>
    <xf numFmtId="10" fontId="75" fillId="7" borderId="3" xfId="23" applyNumberFormat="1" applyFont="1" applyFill="1" applyBorder="1" applyAlignment="1">
      <alignment horizontal="center" vertical="center" wrapText="1"/>
    </xf>
    <xf numFmtId="10" fontId="75" fillId="7" borderId="24" xfId="23" applyNumberFormat="1" applyFont="1" applyFill="1" applyBorder="1" applyAlignment="1">
      <alignment horizontal="center" vertical="center" wrapText="1"/>
    </xf>
    <xf numFmtId="0" fontId="51" fillId="10" borderId="19" xfId="0" applyFont="1" applyFill="1" applyBorder="1" applyAlignment="1">
      <alignment horizontal="center" vertical="center" wrapText="1" readingOrder="1"/>
    </xf>
    <xf numFmtId="0" fontId="51" fillId="10" borderId="4" xfId="0" applyFont="1" applyFill="1" applyBorder="1" applyAlignment="1">
      <alignment horizontal="center" vertical="center" wrapText="1" readingOrder="1"/>
    </xf>
    <xf numFmtId="3" fontId="11" fillId="4" borderId="61" xfId="0" applyNumberFormat="1" applyFont="1" applyFill="1" applyBorder="1" applyAlignment="1">
      <alignment horizontal="center" vertical="center" wrapText="1"/>
    </xf>
    <xf numFmtId="0" fontId="16" fillId="3" borderId="62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3" fontId="11" fillId="4" borderId="13" xfId="0" applyNumberFormat="1" applyFont="1" applyFill="1" applyBorder="1" applyAlignment="1">
      <alignment horizontal="center" vertical="center" wrapText="1"/>
    </xf>
    <xf numFmtId="0" fontId="13" fillId="4" borderId="65" xfId="0" applyFont="1" applyFill="1" applyBorder="1" applyAlignment="1">
      <alignment horizontal="center" vertical="center" wrapText="1"/>
    </xf>
    <xf numFmtId="3" fontId="11" fillId="4" borderId="50" xfId="0" applyNumberFormat="1" applyFont="1" applyFill="1" applyBorder="1" applyAlignment="1">
      <alignment horizontal="center" vertical="center" wrapText="1"/>
    </xf>
    <xf numFmtId="10" fontId="88" fillId="7" borderId="23" xfId="0" applyNumberFormat="1" applyFont="1" applyFill="1" applyBorder="1" applyAlignment="1">
      <alignment horizontal="center" vertical="center" wrapText="1" readingOrder="1"/>
    </xf>
    <xf numFmtId="0" fontId="11" fillId="0" borderId="0" xfId="22"/>
    <xf numFmtId="0" fontId="32" fillId="10" borderId="20" xfId="0" applyFont="1" applyFill="1" applyBorder="1" applyAlignment="1">
      <alignment horizontal="center" vertical="center" wrapText="1" readingOrder="2"/>
    </xf>
    <xf numFmtId="0" fontId="64" fillId="10" borderId="19" xfId="0" applyFont="1" applyFill="1" applyBorder="1" applyAlignment="1">
      <alignment horizontal="center" vertical="center" wrapText="1" readingOrder="2"/>
    </xf>
    <xf numFmtId="0" fontId="64" fillId="10" borderId="20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0" fontId="10" fillId="6" borderId="2" xfId="22" applyFont="1" applyFill="1" applyBorder="1" applyAlignment="1">
      <alignment horizontal="center" vertical="center" wrapText="1"/>
    </xf>
    <xf numFmtId="0" fontId="10" fillId="6" borderId="16" xfId="22" applyFont="1" applyFill="1" applyBorder="1" applyAlignment="1">
      <alignment horizontal="center" vertical="center" wrapText="1"/>
    </xf>
    <xf numFmtId="0" fontId="10" fillId="5" borderId="2" xfId="22" applyFont="1" applyFill="1" applyBorder="1" applyAlignment="1">
      <alignment horizontal="center" vertical="center" wrapText="1"/>
    </xf>
    <xf numFmtId="3" fontId="10" fillId="0" borderId="2" xfId="22" applyNumberFormat="1" applyFont="1" applyBorder="1" applyAlignment="1">
      <alignment horizontal="center" vertical="center" wrapText="1"/>
    </xf>
    <xf numFmtId="3" fontId="10" fillId="0" borderId="16" xfId="22" applyNumberFormat="1" applyFont="1" applyBorder="1" applyAlignment="1">
      <alignment horizontal="center" vertical="center" wrapText="1"/>
    </xf>
    <xf numFmtId="3" fontId="10" fillId="0" borderId="17" xfId="22" applyNumberFormat="1" applyFont="1" applyBorder="1" applyAlignment="1">
      <alignment horizontal="center" vertical="center" wrapText="1"/>
    </xf>
    <xf numFmtId="3" fontId="10" fillId="0" borderId="18" xfId="22" applyNumberFormat="1" applyFont="1" applyBorder="1" applyAlignment="1">
      <alignment horizontal="center" vertical="center" wrapText="1"/>
    </xf>
    <xf numFmtId="0" fontId="11" fillId="0" borderId="0" xfId="22" applyFont="1" applyAlignment="1">
      <alignment horizontal="center" vertical="center"/>
    </xf>
    <xf numFmtId="10" fontId="23" fillId="7" borderId="0" xfId="23" applyNumberFormat="1" applyFont="1" applyFill="1" applyBorder="1" applyAlignment="1">
      <alignment horizontal="center" vertical="center" wrapText="1"/>
    </xf>
    <xf numFmtId="3" fontId="90" fillId="10" borderId="0" xfId="0" applyNumberFormat="1" applyFont="1" applyFill="1" applyBorder="1" applyAlignment="1">
      <alignment horizontal="center" vertical="center" wrapText="1" readingOrder="1"/>
    </xf>
    <xf numFmtId="0" fontId="57" fillId="10" borderId="21" xfId="0" applyFont="1" applyFill="1" applyBorder="1" applyAlignment="1">
      <alignment horizontal="center" vertical="center" wrapText="1" readingOrder="1"/>
    </xf>
    <xf numFmtId="3" fontId="90" fillId="10" borderId="13" xfId="0" applyNumberFormat="1" applyFont="1" applyFill="1" applyBorder="1" applyAlignment="1">
      <alignment horizontal="center" vertical="center" wrapText="1" readingOrder="1"/>
    </xf>
    <xf numFmtId="3" fontId="96" fillId="10" borderId="0" xfId="0" applyNumberFormat="1" applyFont="1" applyFill="1" applyBorder="1" applyAlignment="1">
      <alignment horizontal="center" vertical="center" wrapText="1" readingOrder="1"/>
    </xf>
    <xf numFmtId="3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 wrapText="1"/>
    </xf>
    <xf numFmtId="0" fontId="1" fillId="0" borderId="0" xfId="49"/>
    <xf numFmtId="0" fontId="65" fillId="10" borderId="19" xfId="0" applyFont="1" applyFill="1" applyBorder="1" applyAlignment="1">
      <alignment horizontal="center" vertical="center" wrapText="1" readingOrder="2"/>
    </xf>
    <xf numFmtId="0" fontId="80" fillId="7" borderId="23" xfId="0" applyFont="1" applyFill="1" applyBorder="1" applyAlignment="1">
      <alignment horizontal="center" vertical="center" wrapText="1" readingOrder="2"/>
    </xf>
    <xf numFmtId="3" fontId="75" fillId="7" borderId="24" xfId="0" applyNumberFormat="1" applyFont="1" applyFill="1" applyBorder="1" applyAlignment="1">
      <alignment horizontal="center" vertical="center" wrapText="1" readingOrder="2"/>
    </xf>
    <xf numFmtId="3" fontId="68" fillId="7" borderId="19" xfId="0" applyNumberFormat="1" applyFont="1" applyFill="1" applyBorder="1" applyAlignment="1">
      <alignment horizontal="center" vertical="center" wrapText="1" readingOrder="2"/>
    </xf>
    <xf numFmtId="3" fontId="71" fillId="7" borderId="24" xfId="0" applyNumberFormat="1" applyFont="1" applyFill="1" applyBorder="1" applyAlignment="1">
      <alignment horizontal="center" vertical="center" wrapText="1" readingOrder="2"/>
    </xf>
    <xf numFmtId="3" fontId="44" fillId="4" borderId="53" xfId="0" applyNumberFormat="1" applyFont="1" applyFill="1" applyBorder="1" applyAlignment="1">
      <alignment horizontal="center" vertical="center"/>
    </xf>
    <xf numFmtId="3" fontId="75" fillId="4" borderId="49" xfId="0" applyNumberFormat="1" applyFont="1" applyFill="1" applyBorder="1" applyAlignment="1">
      <alignment horizontal="center" vertical="center"/>
    </xf>
    <xf numFmtId="10" fontId="75" fillId="4" borderId="5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3" fontId="69" fillId="10" borderId="40" xfId="0" applyNumberFormat="1" applyFont="1" applyFill="1" applyBorder="1" applyAlignment="1">
      <alignment horizontal="center" vertical="center" wrapText="1" readingOrder="1"/>
    </xf>
    <xf numFmtId="0" fontId="29" fillId="9" borderId="19" xfId="0" applyFont="1" applyFill="1" applyBorder="1" applyAlignment="1">
      <alignment horizontal="center" vertical="center" wrapText="1" readingOrder="2"/>
    </xf>
    <xf numFmtId="0" fontId="31" fillId="7" borderId="0" xfId="0" applyFont="1" applyFill="1" applyBorder="1" applyAlignment="1">
      <alignment horizontal="center" vertical="center" wrapText="1" readingOrder="2"/>
    </xf>
    <xf numFmtId="0" fontId="31" fillId="7" borderId="3" xfId="0" applyFont="1" applyFill="1" applyBorder="1" applyAlignment="1">
      <alignment horizontal="center" vertical="center" wrapText="1" readingOrder="2"/>
    </xf>
    <xf numFmtId="0" fontId="26" fillId="7" borderId="0" xfId="0" applyFont="1" applyFill="1" applyBorder="1" applyAlignment="1">
      <alignment horizontal="center" vertical="center" wrapText="1" readingOrder="2"/>
    </xf>
    <xf numFmtId="0" fontId="26" fillId="7" borderId="3" xfId="0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 readingOrder="2"/>
    </xf>
    <xf numFmtId="10" fontId="70" fillId="7" borderId="13" xfId="0" applyNumberFormat="1" applyFont="1" applyFill="1" applyBorder="1" applyAlignment="1">
      <alignment horizontal="center" vertical="center" wrapText="1" readingOrder="1"/>
    </xf>
    <xf numFmtId="10" fontId="70" fillId="7" borderId="24" xfId="0" applyNumberFormat="1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0" fontId="72" fillId="10" borderId="6" xfId="0" applyFont="1" applyFill="1" applyBorder="1" applyAlignment="1">
      <alignment horizontal="center" vertical="center" wrapText="1"/>
    </xf>
    <xf numFmtId="0" fontId="72" fillId="10" borderId="26" xfId="0" applyFont="1" applyFill="1" applyBorder="1" applyAlignment="1">
      <alignment horizontal="center" vertical="center" wrapText="1"/>
    </xf>
    <xf numFmtId="0" fontId="31" fillId="7" borderId="19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0" fontId="68" fillId="7" borderId="0" xfId="0" applyFont="1" applyFill="1" applyBorder="1" applyAlignment="1">
      <alignment horizontal="center" vertical="center" wrapText="1" readingOrder="1"/>
    </xf>
    <xf numFmtId="9" fontId="71" fillId="7" borderId="0" xfId="23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0" fontId="77" fillId="7" borderId="34" xfId="0" applyNumberFormat="1" applyFont="1" applyFill="1" applyBorder="1" applyAlignment="1">
      <alignment horizontal="center" vertical="center" wrapText="1" readingOrder="1"/>
    </xf>
    <xf numFmtId="10" fontId="77" fillId="7" borderId="20" xfId="0" applyNumberFormat="1" applyFont="1" applyFill="1" applyBorder="1" applyAlignment="1">
      <alignment horizontal="center" vertical="center" wrapText="1" readingOrder="1"/>
    </xf>
    <xf numFmtId="10" fontId="77" fillId="7" borderId="27" xfId="0" applyNumberFormat="1" applyFont="1" applyFill="1" applyBorder="1" applyAlignment="1">
      <alignment horizontal="center" vertical="center" wrapText="1" readingOrder="1"/>
    </xf>
    <xf numFmtId="10" fontId="77" fillId="7" borderId="35" xfId="0" applyNumberFormat="1" applyFont="1" applyFill="1" applyBorder="1" applyAlignment="1">
      <alignment horizontal="center" vertical="center" wrapText="1" readingOrder="1"/>
    </xf>
    <xf numFmtId="10" fontId="77" fillId="7" borderId="24" xfId="0" applyNumberFormat="1" applyFont="1" applyFill="1" applyBorder="1" applyAlignment="1">
      <alignment horizontal="center" vertical="center" wrapText="1" readingOrder="1"/>
    </xf>
    <xf numFmtId="0" fontId="84" fillId="7" borderId="39" xfId="0" applyFont="1" applyFill="1" applyBorder="1" applyAlignment="1">
      <alignment horizontal="center" vertical="center" wrapText="1" readingOrder="1"/>
    </xf>
    <xf numFmtId="0" fontId="98" fillId="0" borderId="0" xfId="0" applyFont="1"/>
    <xf numFmtId="170" fontId="0" fillId="0" borderId="0" xfId="0" applyNumberFormat="1" applyAlignment="1">
      <alignment horizontal="center" vertical="center"/>
    </xf>
    <xf numFmtId="10" fontId="70" fillId="7" borderId="13" xfId="0" applyNumberFormat="1" applyFont="1" applyFill="1" applyBorder="1" applyAlignment="1">
      <alignment horizontal="center" vertical="center" wrapText="1" readingOrder="1"/>
    </xf>
    <xf numFmtId="10" fontId="70" fillId="7" borderId="24" xfId="0" applyNumberFormat="1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10" fontId="87" fillId="7" borderId="20" xfId="0" applyNumberFormat="1" applyFont="1" applyFill="1" applyBorder="1" applyAlignment="1">
      <alignment horizontal="center" vertical="center" wrapText="1" readingOrder="1"/>
    </xf>
    <xf numFmtId="10" fontId="87" fillId="7" borderId="13" xfId="0" applyNumberFormat="1" applyFont="1" applyFill="1" applyBorder="1" applyAlignment="1">
      <alignment horizontal="center" vertical="center" wrapText="1" readingOrder="1"/>
    </xf>
    <xf numFmtId="10" fontId="87" fillId="7" borderId="24" xfId="0" applyNumberFormat="1" applyFont="1" applyFill="1" applyBorder="1" applyAlignment="1">
      <alignment horizontal="center" vertical="center" wrapText="1" readingOrder="1"/>
    </xf>
    <xf numFmtId="10" fontId="87" fillId="7" borderId="34" xfId="0" applyNumberFormat="1" applyFont="1" applyFill="1" applyBorder="1" applyAlignment="1">
      <alignment horizontal="center" vertical="center" wrapText="1" readingOrder="1"/>
    </xf>
    <xf numFmtId="10" fontId="87" fillId="7" borderId="27" xfId="0" applyNumberFormat="1" applyFont="1" applyFill="1" applyBorder="1" applyAlignment="1">
      <alignment horizontal="center" vertical="center" wrapText="1" readingOrder="1"/>
    </xf>
    <xf numFmtId="10" fontId="87" fillId="7" borderId="35" xfId="0" applyNumberFormat="1" applyFont="1" applyFill="1" applyBorder="1" applyAlignment="1">
      <alignment horizontal="center" vertical="center" wrapText="1" readingOrder="1"/>
    </xf>
    <xf numFmtId="10" fontId="77" fillId="7" borderId="23" xfId="0" applyNumberFormat="1" applyFont="1" applyFill="1" applyBorder="1" applyAlignment="1">
      <alignment horizontal="center" vertical="center" wrapText="1" readingOrder="1"/>
    </xf>
    <xf numFmtId="0" fontId="31" fillId="7" borderId="19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2" fillId="10" borderId="34" xfId="0" applyFont="1" applyFill="1" applyBorder="1" applyAlignment="1">
      <alignment horizontal="center" vertical="center" wrapText="1" readingOrder="2"/>
    </xf>
    <xf numFmtId="3" fontId="23" fillId="7" borderId="19" xfId="0" applyNumberFormat="1" applyFont="1" applyFill="1" applyBorder="1" applyAlignment="1">
      <alignment horizontal="center" vertical="center" wrapText="1"/>
    </xf>
    <xf numFmtId="3" fontId="23" fillId="7" borderId="4" xfId="0" applyNumberFormat="1" applyFont="1" applyFill="1" applyBorder="1" applyAlignment="1">
      <alignment horizontal="center" vertical="center" wrapText="1"/>
    </xf>
    <xf numFmtId="10" fontId="23" fillId="7" borderId="4" xfId="23" applyNumberFormat="1" applyFont="1" applyFill="1" applyBorder="1" applyAlignment="1">
      <alignment horizontal="center" vertical="center" wrapText="1"/>
    </xf>
    <xf numFmtId="10" fontId="23" fillId="7" borderId="20" xfId="23" applyNumberFormat="1" applyFont="1" applyFill="1" applyBorder="1" applyAlignment="1">
      <alignment horizontal="center" vertical="center" wrapText="1"/>
    </xf>
    <xf numFmtId="10" fontId="23" fillId="7" borderId="3" xfId="23" applyNumberFormat="1" applyFont="1" applyFill="1" applyBorder="1" applyAlignment="1">
      <alignment horizontal="center" vertical="center" wrapText="1"/>
    </xf>
    <xf numFmtId="3" fontId="23" fillId="7" borderId="20" xfId="0" applyNumberFormat="1" applyFont="1" applyFill="1" applyBorder="1" applyAlignment="1">
      <alignment horizontal="center" vertical="center" wrapText="1"/>
    </xf>
    <xf numFmtId="3" fontId="22" fillId="7" borderId="19" xfId="0" applyNumberFormat="1" applyFont="1" applyFill="1" applyBorder="1" applyAlignment="1">
      <alignment horizontal="center" vertical="center" wrapText="1"/>
    </xf>
    <xf numFmtId="10" fontId="33" fillId="7" borderId="20" xfId="0" applyNumberFormat="1" applyFont="1" applyFill="1" applyBorder="1" applyAlignment="1">
      <alignment horizontal="center" vertical="center" wrapText="1" readingOrder="1"/>
    </xf>
    <xf numFmtId="10" fontId="33" fillId="7" borderId="24" xfId="0" applyNumberFormat="1" applyFont="1" applyFill="1" applyBorder="1" applyAlignment="1">
      <alignment horizontal="center" vertical="center" wrapText="1" readingOrder="1"/>
    </xf>
    <xf numFmtId="165" fontId="99" fillId="8" borderId="24" xfId="0" applyNumberFormat="1" applyFont="1" applyFill="1" applyBorder="1"/>
    <xf numFmtId="165" fontId="0" fillId="0" borderId="34" xfId="0" applyNumberFormat="1" applyBorder="1"/>
    <xf numFmtId="165" fontId="0" fillId="0" borderId="27" xfId="0" applyNumberFormat="1" applyBorder="1"/>
    <xf numFmtId="165" fontId="0" fillId="0" borderId="35" xfId="0" applyNumberFormat="1" applyBorder="1"/>
    <xf numFmtId="0" fontId="99" fillId="0" borderId="0" xfId="0" applyFont="1" applyFill="1" applyBorder="1" applyAlignment="1">
      <alignment horizontal="right"/>
    </xf>
    <xf numFmtId="165" fontId="99" fillId="0" borderId="0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165" fontId="0" fillId="0" borderId="0" xfId="0" applyNumberFormat="1" applyFill="1"/>
    <xf numFmtId="0" fontId="18" fillId="15" borderId="21" xfId="0" applyFont="1" applyFill="1" applyBorder="1" applyAlignment="1">
      <alignment horizontal="center" vertical="center"/>
    </xf>
    <xf numFmtId="0" fontId="0" fillId="15" borderId="23" xfId="0" applyFill="1" applyBorder="1"/>
    <xf numFmtId="0" fontId="18" fillId="15" borderId="19" xfId="0" applyFont="1" applyFill="1" applyBorder="1" applyAlignment="1">
      <alignment horizontal="center" vertical="center"/>
    </xf>
    <xf numFmtId="165" fontId="18" fillId="17" borderId="0" xfId="1" applyNumberFormat="1" applyFont="1" applyFill="1" applyBorder="1" applyAlignment="1">
      <alignment horizontal="center" vertical="center"/>
    </xf>
    <xf numFmtId="164" fontId="18" fillId="17" borderId="0" xfId="4" applyNumberFormat="1" applyFont="1" applyFill="1" applyBorder="1" applyAlignment="1">
      <alignment horizontal="center" vertical="center"/>
    </xf>
    <xf numFmtId="10" fontId="18" fillId="17" borderId="0" xfId="4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>
      <alignment horizontal="center" vertical="center"/>
    </xf>
    <xf numFmtId="167" fontId="18" fillId="17" borderId="0" xfId="1" applyNumberFormat="1" applyFont="1" applyFill="1" applyBorder="1" applyAlignment="1">
      <alignment horizontal="center" vertical="center"/>
    </xf>
    <xf numFmtId="10" fontId="18" fillId="17" borderId="13" xfId="4" applyNumberFormat="1" applyFont="1" applyFill="1" applyBorder="1" applyAlignment="1">
      <alignment horizontal="center" vertical="center"/>
    </xf>
    <xf numFmtId="167" fontId="18" fillId="17" borderId="3" xfId="0" applyNumberFormat="1" applyFont="1" applyFill="1" applyBorder="1" applyAlignment="1">
      <alignment horizontal="center" vertical="center"/>
    </xf>
    <xf numFmtId="164" fontId="18" fillId="17" borderId="3" xfId="4" applyNumberFormat="1" applyFont="1" applyFill="1" applyBorder="1" applyAlignment="1">
      <alignment horizontal="center" vertical="center"/>
    </xf>
    <xf numFmtId="10" fontId="18" fillId="17" borderId="3" xfId="4" applyNumberFormat="1" applyFont="1" applyFill="1" applyBorder="1" applyAlignment="1">
      <alignment horizontal="center" vertical="center"/>
    </xf>
    <xf numFmtId="10" fontId="18" fillId="17" borderId="3" xfId="0" applyNumberFormat="1" applyFont="1" applyFill="1" applyBorder="1" applyAlignment="1">
      <alignment horizontal="center" vertical="center"/>
    </xf>
    <xf numFmtId="10" fontId="18" fillId="17" borderId="24" xfId="4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00" fillId="0" borderId="34" xfId="0" applyFont="1" applyBorder="1" applyAlignment="1">
      <alignment horizontal="right" vertical="center"/>
    </xf>
    <xf numFmtId="0" fontId="100" fillId="0" borderId="27" xfId="0" applyFont="1" applyBorder="1" applyAlignment="1">
      <alignment horizontal="right" vertical="center"/>
    </xf>
    <xf numFmtId="0" fontId="100" fillId="0" borderId="35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19" fillId="8" borderId="23" xfId="0" applyFont="1" applyFill="1" applyBorder="1" applyAlignment="1">
      <alignment horizontal="right"/>
    </xf>
    <xf numFmtId="0" fontId="29" fillId="9" borderId="39" xfId="0" applyFont="1" applyFill="1" applyBorder="1" applyAlignment="1">
      <alignment horizontal="center" vertical="center" wrapText="1" readingOrder="2"/>
    </xf>
    <xf numFmtId="3" fontId="69" fillId="10" borderId="6" xfId="0" applyNumberFormat="1" applyFont="1" applyFill="1" applyBorder="1" applyAlignment="1">
      <alignment horizontal="center" vertical="center" wrapText="1" readingOrder="1"/>
    </xf>
    <xf numFmtId="3" fontId="69" fillId="10" borderId="40" xfId="0" applyNumberFormat="1" applyFont="1" applyFill="1" applyBorder="1" applyAlignment="1">
      <alignment horizontal="center" vertical="center" wrapText="1" readingOrder="1"/>
    </xf>
    <xf numFmtId="0" fontId="47" fillId="9" borderId="6" xfId="0" applyFont="1" applyFill="1" applyBorder="1" applyAlignment="1">
      <alignment horizontal="center" vertical="center" wrapText="1" readingOrder="2"/>
    </xf>
    <xf numFmtId="0" fontId="47" fillId="9" borderId="40" xfId="0" applyFont="1" applyFill="1" applyBorder="1" applyAlignment="1">
      <alignment horizontal="center" vertical="center" wrapText="1" readingOrder="2"/>
    </xf>
    <xf numFmtId="3" fontId="68" fillId="7" borderId="0" xfId="0" applyNumberFormat="1" applyFont="1" applyFill="1" applyBorder="1" applyAlignment="1">
      <alignment horizontal="center" vertical="center" wrapText="1" readingOrder="1"/>
    </xf>
    <xf numFmtId="3" fontId="68" fillId="7" borderId="13" xfId="0" applyNumberFormat="1" applyFont="1" applyFill="1" applyBorder="1" applyAlignment="1">
      <alignment horizontal="center" vertical="center" wrapText="1" readingOrder="1"/>
    </xf>
    <xf numFmtId="0" fontId="68" fillId="7" borderId="13" xfId="0" applyFont="1" applyFill="1" applyBorder="1" applyAlignment="1">
      <alignment horizontal="center" vertical="center" wrapText="1" readingOrder="1"/>
    </xf>
    <xf numFmtId="0" fontId="48" fillId="0" borderId="0" xfId="0" applyFont="1" applyBorder="1" applyAlignment="1">
      <alignment vertical="center" readingOrder="2"/>
    </xf>
    <xf numFmtId="0" fontId="64" fillId="10" borderId="19" xfId="0" applyFont="1" applyFill="1" applyBorder="1" applyAlignment="1">
      <alignment horizontal="center" vertical="center" wrapText="1" readingOrder="2"/>
    </xf>
    <xf numFmtId="0" fontId="64" fillId="10" borderId="4" xfId="0" applyFont="1" applyFill="1" applyBorder="1" applyAlignment="1">
      <alignment horizontal="center" vertical="center" wrapText="1" readingOrder="2"/>
    </xf>
    <xf numFmtId="0" fontId="64" fillId="10" borderId="20" xfId="0" applyFont="1" applyFill="1" applyBorder="1" applyAlignment="1">
      <alignment horizontal="center" vertical="center" wrapText="1" readingOrder="2"/>
    </xf>
    <xf numFmtId="165" fontId="6" fillId="0" borderId="0" xfId="9" applyNumberFormat="1"/>
    <xf numFmtId="0" fontId="61" fillId="11" borderId="0" xfId="0" applyFont="1" applyFill="1" applyAlignment="1">
      <alignment horizontal="center" vertical="center"/>
    </xf>
    <xf numFmtId="0" fontId="74" fillId="9" borderId="4" xfId="0" applyFont="1" applyFill="1" applyBorder="1" applyAlignment="1">
      <alignment horizontal="center" vertical="center" wrapText="1"/>
    </xf>
    <xf numFmtId="0" fontId="74" fillId="9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1" fillId="9" borderId="4" xfId="0" applyFont="1" applyFill="1" applyBorder="1" applyAlignment="1">
      <alignment horizontal="center" vertical="center" wrapText="1"/>
    </xf>
    <xf numFmtId="0" fontId="71" fillId="9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43" fillId="7" borderId="21" xfId="0" applyFont="1" applyFill="1" applyBorder="1" applyAlignment="1">
      <alignment horizontal="center" vertical="center" wrapText="1" readingOrder="2"/>
    </xf>
    <xf numFmtId="0" fontId="43" fillId="7" borderId="23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0" fontId="29" fillId="9" borderId="4" xfId="0" applyFont="1" applyFill="1" applyBorder="1" applyAlignment="1">
      <alignment horizontal="center" vertical="center" wrapText="1" readingOrder="2"/>
    </xf>
    <xf numFmtId="0" fontId="43" fillId="7" borderId="19" xfId="0" applyFont="1" applyFill="1" applyBorder="1" applyAlignment="1">
      <alignment horizontal="center" vertical="center" wrapText="1" readingOrder="2"/>
    </xf>
    <xf numFmtId="0" fontId="18" fillId="5" borderId="27" xfId="0" applyFont="1" applyFill="1" applyBorder="1" applyAlignment="1">
      <alignment horizontal="center" vertical="center" wrapText="1"/>
    </xf>
    <xf numFmtId="0" fontId="31" fillId="7" borderId="19" xfId="0" applyFont="1" applyFill="1" applyBorder="1" applyAlignment="1">
      <alignment horizontal="center" vertical="center" wrapText="1" readingOrder="2"/>
    </xf>
    <xf numFmtId="0" fontId="31" fillId="7" borderId="4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0" xfId="0" applyFont="1" applyFill="1" applyBorder="1" applyAlignment="1">
      <alignment horizontal="center" vertical="center" wrapText="1" readingOrder="2"/>
    </xf>
    <xf numFmtId="0" fontId="43" fillId="7" borderId="27" xfId="0" applyFont="1" applyFill="1" applyBorder="1" applyAlignment="1">
      <alignment horizontal="center" vertical="center" wrapText="1" readingOrder="2"/>
    </xf>
    <xf numFmtId="0" fontId="43" fillId="7" borderId="35" xfId="0" applyFont="1" applyFill="1" applyBorder="1" applyAlignment="1">
      <alignment horizontal="center" vertical="center" wrapText="1" readingOrder="2"/>
    </xf>
    <xf numFmtId="0" fontId="50" fillId="9" borderId="4" xfId="0" applyFont="1" applyFill="1" applyBorder="1" applyAlignment="1">
      <alignment horizontal="center" vertical="center" wrapText="1" readingOrder="1"/>
    </xf>
    <xf numFmtId="0" fontId="51" fillId="10" borderId="6" xfId="0" applyFont="1" applyFill="1" applyBorder="1" applyAlignment="1">
      <alignment horizontal="center" vertical="center" wrapText="1" readingOrder="1"/>
    </xf>
    <xf numFmtId="0" fontId="31" fillId="7" borderId="23" xfId="0" applyFont="1" applyFill="1" applyBorder="1" applyAlignment="1">
      <alignment horizontal="center" vertical="center" wrapText="1" readingOrder="2"/>
    </xf>
    <xf numFmtId="0" fontId="31" fillId="7" borderId="3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26" fillId="7" borderId="0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26" fillId="7" borderId="3" xfId="0" applyFont="1" applyFill="1" applyBorder="1" applyAlignment="1">
      <alignment horizontal="center" vertical="center" wrapText="1" readingOrder="2"/>
    </xf>
    <xf numFmtId="0" fontId="26" fillId="7" borderId="19" xfId="0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 readingOrder="2"/>
    </xf>
    <xf numFmtId="0" fontId="55" fillId="7" borderId="27" xfId="0" applyFont="1" applyFill="1" applyBorder="1" applyAlignment="1">
      <alignment horizontal="center" vertical="center" wrapText="1" readingOrder="2"/>
    </xf>
    <xf numFmtId="0" fontId="43" fillId="7" borderId="34" xfId="0" applyFont="1" applyFill="1" applyBorder="1" applyAlignment="1">
      <alignment horizontal="center" vertical="center" wrapText="1" readingOrder="2"/>
    </xf>
    <xf numFmtId="0" fontId="18" fillId="5" borderId="55" xfId="0" applyFont="1" applyFill="1" applyBorder="1" applyAlignment="1">
      <alignment horizontal="center" vertical="center" wrapText="1"/>
    </xf>
    <xf numFmtId="0" fontId="51" fillId="10" borderId="23" xfId="0" applyFont="1" applyFill="1" applyBorder="1" applyAlignment="1">
      <alignment horizontal="center" vertical="center" wrapText="1" readingOrder="1"/>
    </xf>
    <xf numFmtId="0" fontId="51" fillId="10" borderId="3" xfId="0" applyFont="1" applyFill="1" applyBorder="1" applyAlignment="1">
      <alignment horizontal="center" vertical="center" wrapText="1" readingOrder="1"/>
    </xf>
    <xf numFmtId="0" fontId="18" fillId="5" borderId="56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50" fillId="9" borderId="19" xfId="0" applyFont="1" applyFill="1" applyBorder="1" applyAlignment="1">
      <alignment horizontal="center" vertical="center" wrapText="1" readingOrder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 wrapText="1" readingOrder="2"/>
    </xf>
    <xf numFmtId="0" fontId="29" fillId="9" borderId="40" xfId="0" applyFont="1" applyFill="1" applyBorder="1" applyAlignment="1">
      <alignment horizontal="center" vertical="center" wrapText="1" readingOrder="2"/>
    </xf>
    <xf numFmtId="10" fontId="70" fillId="7" borderId="4" xfId="0" applyNumberFormat="1" applyFont="1" applyFill="1" applyBorder="1" applyAlignment="1">
      <alignment horizontal="center" vertical="center" wrapText="1" readingOrder="1"/>
    </xf>
    <xf numFmtId="10" fontId="70" fillId="7" borderId="20" xfId="0" applyNumberFormat="1" applyFont="1" applyFill="1" applyBorder="1" applyAlignment="1">
      <alignment horizontal="center" vertical="center" wrapText="1" readingOrder="1"/>
    </xf>
    <xf numFmtId="10" fontId="70" fillId="7" borderId="0" xfId="0" applyNumberFormat="1" applyFont="1" applyFill="1" applyBorder="1" applyAlignment="1">
      <alignment horizontal="center" vertical="center" wrapText="1" readingOrder="1"/>
    </xf>
    <xf numFmtId="10" fontId="70" fillId="7" borderId="13" xfId="0" applyNumberFormat="1" applyFont="1" applyFill="1" applyBorder="1" applyAlignment="1">
      <alignment horizontal="center" vertical="center" wrapText="1" readingOrder="1"/>
    </xf>
    <xf numFmtId="10" fontId="70" fillId="7" borderId="3" xfId="0" applyNumberFormat="1" applyFont="1" applyFill="1" applyBorder="1" applyAlignment="1">
      <alignment horizontal="center" vertical="center" wrapText="1" readingOrder="1"/>
    </xf>
    <xf numFmtId="10" fontId="70" fillId="7" borderId="24" xfId="0" applyNumberFormat="1" applyFont="1" applyFill="1" applyBorder="1" applyAlignment="1">
      <alignment horizontal="center" vertical="center" wrapText="1" readingOrder="1"/>
    </xf>
    <xf numFmtId="10" fontId="68" fillId="7" borderId="0" xfId="0" applyNumberFormat="1" applyFont="1" applyFill="1" applyBorder="1" applyAlignment="1">
      <alignment horizontal="center" vertical="center" wrapText="1" readingOrder="1"/>
    </xf>
    <xf numFmtId="10" fontId="68" fillId="7" borderId="13" xfId="0" applyNumberFormat="1" applyFont="1" applyFill="1" applyBorder="1" applyAlignment="1">
      <alignment horizontal="center" vertical="center" wrapText="1" readingOrder="1"/>
    </xf>
    <xf numFmtId="10" fontId="68" fillId="7" borderId="3" xfId="0" applyNumberFormat="1" applyFont="1" applyFill="1" applyBorder="1" applyAlignment="1">
      <alignment horizontal="center" vertical="center" wrapText="1" readingOrder="1"/>
    </xf>
    <xf numFmtId="10" fontId="68" fillId="7" borderId="24" xfId="0" applyNumberFormat="1" applyFont="1" applyFill="1" applyBorder="1" applyAlignment="1">
      <alignment horizontal="center" vertical="center" wrapText="1" readingOrder="1"/>
    </xf>
    <xf numFmtId="0" fontId="52" fillId="10" borderId="6" xfId="0" applyFont="1" applyFill="1" applyBorder="1" applyAlignment="1">
      <alignment horizontal="center" vertical="center" wrapText="1" readingOrder="2"/>
    </xf>
    <xf numFmtId="0" fontId="52" fillId="10" borderId="40" xfId="0" applyFont="1" applyFill="1" applyBorder="1" applyAlignment="1">
      <alignment horizontal="center" vertical="center" wrapText="1" readingOrder="2"/>
    </xf>
    <xf numFmtId="0" fontId="48" fillId="7" borderId="20" xfId="0" applyFont="1" applyFill="1" applyBorder="1" applyAlignment="1">
      <alignment horizontal="center" vertical="center" wrapText="1" readingOrder="2"/>
    </xf>
    <xf numFmtId="0" fontId="48" fillId="7" borderId="13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 wrapText="1"/>
    </xf>
    <xf numFmtId="0" fontId="43" fillId="7" borderId="0" xfId="0" applyFont="1" applyFill="1" applyBorder="1" applyAlignment="1">
      <alignment horizontal="center" vertical="center" wrapText="1" readingOrder="2"/>
    </xf>
    <xf numFmtId="0" fontId="43" fillId="7" borderId="13" xfId="0" applyFont="1" applyFill="1" applyBorder="1" applyAlignment="1">
      <alignment horizontal="center" vertical="center" wrapText="1" readingOrder="2"/>
    </xf>
    <xf numFmtId="0" fontId="43" fillId="7" borderId="24" xfId="0" applyFont="1" applyFill="1" applyBorder="1" applyAlignment="1">
      <alignment horizontal="center" vertical="center" wrapText="1" readingOrder="2"/>
    </xf>
    <xf numFmtId="0" fontId="18" fillId="5" borderId="23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horizontal="center" vertical="center" wrapText="1"/>
    </xf>
    <xf numFmtId="0" fontId="51" fillId="10" borderId="39" xfId="0" applyFont="1" applyFill="1" applyBorder="1" applyAlignment="1">
      <alignment horizontal="center" vertical="center" wrapText="1" readingOrder="1"/>
    </xf>
    <xf numFmtId="0" fontId="43" fillId="7" borderId="3" xfId="0" applyFont="1" applyFill="1" applyBorder="1" applyAlignment="1">
      <alignment horizontal="center" vertical="center" wrapText="1" readingOrder="2"/>
    </xf>
    <xf numFmtId="0" fontId="43" fillId="7" borderId="20" xfId="0" applyFont="1" applyFill="1" applyBorder="1" applyAlignment="1">
      <alignment horizontal="center" vertical="center" wrapText="1" readingOrder="2"/>
    </xf>
    <xf numFmtId="0" fontId="29" fillId="9" borderId="6" xfId="0" applyFont="1" applyFill="1" applyBorder="1" applyAlignment="1">
      <alignment horizontal="center" vertical="center" wrapText="1" readingOrder="1"/>
    </xf>
    <xf numFmtId="0" fontId="29" fillId="9" borderId="40" xfId="0" applyFont="1" applyFill="1" applyBorder="1" applyAlignment="1">
      <alignment horizontal="center" vertical="center" wrapText="1" readingOrder="1"/>
    </xf>
    <xf numFmtId="0" fontId="29" fillId="9" borderId="4" xfId="0" applyFont="1" applyFill="1" applyBorder="1" applyAlignment="1">
      <alignment horizontal="center" vertical="center" wrapText="1" readingOrder="1"/>
    </xf>
    <xf numFmtId="0" fontId="29" fillId="9" borderId="20" xfId="0" applyFont="1" applyFill="1" applyBorder="1" applyAlignment="1">
      <alignment horizontal="center" vertical="center" wrapText="1" readingOrder="1"/>
    </xf>
    <xf numFmtId="0" fontId="29" fillId="9" borderId="19" xfId="0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 readingOrder="1"/>
    </xf>
    <xf numFmtId="0" fontId="31" fillId="9" borderId="20" xfId="0" applyFont="1" applyFill="1" applyBorder="1" applyAlignment="1">
      <alignment horizontal="center" vertical="center" wrapText="1" readingOrder="1"/>
    </xf>
    <xf numFmtId="0" fontId="32" fillId="10" borderId="21" xfId="0" applyFont="1" applyFill="1" applyBorder="1" applyAlignment="1">
      <alignment horizontal="center" vertical="center" wrapText="1" readingOrder="2"/>
    </xf>
    <xf numFmtId="0" fontId="32" fillId="10" borderId="0" xfId="0" applyFont="1" applyFill="1" applyBorder="1" applyAlignment="1">
      <alignment horizontal="center" vertical="center" wrapText="1" readingOrder="2"/>
    </xf>
    <xf numFmtId="0" fontId="32" fillId="10" borderId="67" xfId="0" applyFont="1" applyFill="1" applyBorder="1" applyAlignment="1">
      <alignment horizontal="center" vertical="center" wrapText="1" readingOrder="2"/>
    </xf>
    <xf numFmtId="0" fontId="32" fillId="10" borderId="34" xfId="0" applyFont="1" applyFill="1" applyBorder="1" applyAlignment="1">
      <alignment horizontal="center" vertical="center" wrapText="1" readingOrder="2"/>
    </xf>
    <xf numFmtId="0" fontId="32" fillId="10" borderId="35" xfId="0" applyFont="1" applyFill="1" applyBorder="1" applyAlignment="1">
      <alignment horizontal="center" vertical="center" wrapText="1" readingOrder="2"/>
    </xf>
    <xf numFmtId="0" fontId="32" fillId="10" borderId="13" xfId="0" applyFont="1" applyFill="1" applyBorder="1" applyAlignment="1">
      <alignment horizontal="center" vertical="center" wrapText="1" readingOrder="2"/>
    </xf>
    <xf numFmtId="0" fontId="31" fillId="9" borderId="19" xfId="0" applyFont="1" applyFill="1" applyBorder="1" applyAlignment="1">
      <alignment horizontal="center" vertical="center" wrapText="1" readingOrder="1"/>
    </xf>
    <xf numFmtId="0" fontId="32" fillId="10" borderId="66" xfId="0" applyFont="1" applyFill="1" applyBorder="1" applyAlignment="1">
      <alignment horizontal="center" vertical="center" wrapText="1" readingOrder="2"/>
    </xf>
    <xf numFmtId="0" fontId="32" fillId="10" borderId="19" xfId="0" applyFont="1" applyFill="1" applyBorder="1" applyAlignment="1">
      <alignment horizontal="center" vertical="center" wrapText="1" readingOrder="2"/>
    </xf>
    <xf numFmtId="0" fontId="40" fillId="9" borderId="19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31" fillId="9" borderId="21" xfId="0" applyFont="1" applyFill="1" applyBorder="1" applyAlignment="1">
      <alignment horizontal="center" vertical="center" wrapText="1" readingOrder="2"/>
    </xf>
    <xf numFmtId="0" fontId="31" fillId="9" borderId="23" xfId="0" applyFont="1" applyFill="1" applyBorder="1" applyAlignment="1">
      <alignment horizontal="center" vertical="center" wrapText="1" readingOrder="2"/>
    </xf>
    <xf numFmtId="0" fontId="31" fillId="9" borderId="0" xfId="0" applyFont="1" applyFill="1" applyBorder="1" applyAlignment="1">
      <alignment horizontal="center" vertical="center" wrapText="1" readingOrder="2"/>
    </xf>
    <xf numFmtId="0" fontId="31" fillId="9" borderId="58" xfId="0" applyFont="1" applyFill="1" applyBorder="1" applyAlignment="1">
      <alignment horizontal="center" vertical="center" wrapText="1" readingOrder="2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15" borderId="4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64" fillId="10" borderId="19" xfId="0" applyFont="1" applyFill="1" applyBorder="1" applyAlignment="1">
      <alignment horizontal="center" vertical="center" wrapText="1" readingOrder="2"/>
    </xf>
    <xf numFmtId="0" fontId="64" fillId="10" borderId="21" xfId="0" applyFont="1" applyFill="1" applyBorder="1" applyAlignment="1">
      <alignment horizontal="center" vertical="center" wrapText="1" readingOrder="2"/>
    </xf>
    <xf numFmtId="0" fontId="64" fillId="10" borderId="4" xfId="0" applyFont="1" applyFill="1" applyBorder="1" applyAlignment="1">
      <alignment horizontal="center" vertical="center" wrapText="1" readingOrder="2"/>
    </xf>
    <xf numFmtId="0" fontId="64" fillId="10" borderId="0" xfId="0" applyFont="1" applyFill="1" applyBorder="1" applyAlignment="1">
      <alignment horizontal="center" vertical="center" wrapText="1" readingOrder="2"/>
    </xf>
    <xf numFmtId="0" fontId="64" fillId="10" borderId="20" xfId="0" applyFont="1" applyFill="1" applyBorder="1" applyAlignment="1">
      <alignment horizontal="center" vertical="center" wrapText="1" readingOrder="2"/>
    </xf>
    <xf numFmtId="0" fontId="64" fillId="10" borderId="13" xfId="0" applyFont="1" applyFill="1" applyBorder="1" applyAlignment="1">
      <alignment horizontal="center" vertical="center" wrapText="1" readingOrder="2"/>
    </xf>
    <xf numFmtId="0" fontId="89" fillId="7" borderId="21" xfId="0" applyFont="1" applyFill="1" applyBorder="1" applyAlignment="1">
      <alignment horizontal="center" vertical="center" wrapText="1" readingOrder="2"/>
    </xf>
  </cellXfs>
  <cellStyles count="52">
    <cellStyle name="Comma" xfId="1" builtinId="3"/>
    <cellStyle name="Comma [0] 2" xfId="18"/>
    <cellStyle name="Comma [0] 2 2" xfId="38"/>
    <cellStyle name="Comma 2" xfId="3"/>
    <cellStyle name="Comma 2 2" xfId="20"/>
    <cellStyle name="Comma 2 2 2" xfId="40"/>
    <cellStyle name="Comma 2 3" xfId="34"/>
    <cellStyle name="Comma 3" xfId="5"/>
    <cellStyle name="Comma 3 2" xfId="21"/>
    <cellStyle name="Comma 4" xfId="10"/>
    <cellStyle name="Comma 4 2" xfId="24"/>
    <cellStyle name="Comma 5" xfId="17"/>
    <cellStyle name="Comma 5 2" xfId="37"/>
    <cellStyle name="Hyperlink" xfId="12" builtinId="8"/>
    <cellStyle name="Normal" xfId="0" builtinId="0"/>
    <cellStyle name="Normal 19" xfId="28"/>
    <cellStyle name="Normal 19 2" xfId="44"/>
    <cellStyle name="Normal 2" xfId="2"/>
    <cellStyle name="Normal 2 2" xfId="6"/>
    <cellStyle name="Normal 2 2 2" xfId="14"/>
    <cellStyle name="Normal 2 2 3" xfId="22"/>
    <cellStyle name="Normal 2 3" xfId="15"/>
    <cellStyle name="Normal 2 3 2" xfId="36"/>
    <cellStyle name="Normal 2 4" xfId="16"/>
    <cellStyle name="Normal 2 5" xfId="19"/>
    <cellStyle name="Normal 2 5 2" xfId="39"/>
    <cellStyle name="Normal 2 6" xfId="33"/>
    <cellStyle name="Normal 2 7" xfId="51"/>
    <cellStyle name="Normal 23" xfId="29"/>
    <cellStyle name="Normal 23 2" xfId="45"/>
    <cellStyle name="Normal 3" xfId="11"/>
    <cellStyle name="Normal 3 2" xfId="8"/>
    <cellStyle name="Normal 30" xfId="30"/>
    <cellStyle name="Normal 30 2" xfId="46"/>
    <cellStyle name="Normal 32" xfId="31"/>
    <cellStyle name="Normal 32 2" xfId="47"/>
    <cellStyle name="Normal 33" xfId="32"/>
    <cellStyle name="Normal 33 2" xfId="48"/>
    <cellStyle name="Normal 4" xfId="9"/>
    <cellStyle name="Normal 5" xfId="13"/>
    <cellStyle name="Normal 5 2" xfId="35"/>
    <cellStyle name="Normal 6" xfId="25"/>
    <cellStyle name="Normal 6 2" xfId="41"/>
    <cellStyle name="Normal 7" xfId="27"/>
    <cellStyle name="Normal 7 2" xfId="43"/>
    <cellStyle name="Normal 8" xfId="49"/>
    <cellStyle name="Percent" xfId="4" builtinId="5"/>
    <cellStyle name="Percent 2" xfId="7"/>
    <cellStyle name="Percent 2 2" xfId="23"/>
    <cellStyle name="Percent 3" xfId="26"/>
    <cellStyle name="Percent 3 2" xfId="42"/>
    <cellStyle name="Percent 4" xfId="5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959595"/>
        </left>
        <right/>
        <top style="thin">
          <color rgb="FF959595"/>
        </top>
        <bottom/>
        <vertical/>
        <horizontal/>
      </border>
    </dxf>
    <dxf>
      <border outline="0"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959595"/>
        </left>
        <right/>
        <top style="thin">
          <color rgb="FF959595"/>
        </top>
        <bottom/>
      </border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959595"/>
        </left>
        <right/>
        <top style="thin">
          <color rgb="FF959595"/>
        </top>
        <bottom/>
        <vertical/>
        <horizontal/>
      </border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PT.Nazanin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PT.Nazanin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fill>
        <patternFill patternType="solid">
          <fgColor indexed="64"/>
          <bgColor rgb="FFF9F9F9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colors>
    <mruColors>
      <color rgb="FF73AD9A"/>
      <color rgb="FFE0DDC6"/>
      <color rgb="FFEFE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200" b="1" i="0" baseline="0">
                <a:solidFill>
                  <a:sysClr val="windowText" lastClr="000000"/>
                </a:solidFill>
                <a:effectLst/>
                <a:cs typeface="B Mitra" panose="00000400000000000000" pitchFamily="2" charset="-78"/>
              </a:rPr>
              <a:t>نمودار1- ارزش بازارهای بورس و فرابورس</a:t>
            </a:r>
            <a:endParaRPr lang="en-US" sz="1200">
              <a:solidFill>
                <a:sysClr val="windowText" lastClr="000000"/>
              </a:solidFill>
              <a:effectLst/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074575275632736"/>
          <c:y val="1.778893858586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circle"/>
          <c:size val="6"/>
          <c:spPr>
            <a:solidFill>
              <a:schemeClr val="lt1"/>
            </a:solidFill>
            <a:ln w="15875">
              <a:solidFill>
                <a:schemeClr val="accent2"/>
              </a:solidFill>
              <a:round/>
            </a:ln>
            <a:effectLst/>
          </c:spPr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IPT.Mitra" panose="00000400000000000000" pitchFamily="2" charset="2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IPT.Mitra" panose="00000400000000000000" pitchFamily="2" charset="2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IPT.Mitra" panose="00000400000000000000" pitchFamily="2" charset="2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0677566578063091E-2"/>
          <c:y val="9.6623189276912907E-2"/>
          <c:w val="0.92596786866609826"/>
          <c:h val="0.695428262306906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371372356786141E-3"/>
                  <c:y val="1.783836642139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16-4D32-A2B3-F03A48A442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('بورس و فرابورس'!$B$18:$B$19,'بورس و فرابورس'!$B$22:$B$25)</c:f>
              <c:strCache>
                <c:ptCount val="6"/>
                <c:pt idx="0">
                  <c:v>بازار اول بورس</c:v>
                </c:pt>
                <c:pt idx="1">
                  <c:v>بازار دوم بورس</c:v>
                </c:pt>
                <c:pt idx="2">
                  <c:v>بازار ابزارهاي نوين مالي</c:v>
                </c:pt>
                <c:pt idx="3">
                  <c:v>بازار اول فرابورس</c:v>
                </c:pt>
                <c:pt idx="4">
                  <c:v>بازار دوم فرابورس</c:v>
                </c:pt>
                <c:pt idx="5">
                  <c:v>بازار پايه</c:v>
                </c:pt>
              </c:strCache>
            </c:strRef>
          </c:cat>
          <c:val>
            <c:numRef>
              <c:f>('بورس و فرابورس'!$D$18:$D$19,'بورس و فرابورس'!$D$22:$D$25)</c:f>
              <c:numCache>
                <c:formatCode>0.00%</c:formatCode>
                <c:ptCount val="6"/>
                <c:pt idx="0">
                  <c:v>0.45421179377345705</c:v>
                </c:pt>
                <c:pt idx="1">
                  <c:v>0.26306672170015938</c:v>
                </c:pt>
                <c:pt idx="2">
                  <c:v>0.10100959114806181</c:v>
                </c:pt>
                <c:pt idx="3">
                  <c:v>1.913742335219875E-2</c:v>
                </c:pt>
                <c:pt idx="4">
                  <c:v>9.9560796959317591E-2</c:v>
                </c:pt>
                <c:pt idx="5">
                  <c:v>6.3013673066805442E-2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5-4A27-B627-D1C46B23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3"/>
        <c:axId val="149992960"/>
        <c:axId val="149994880"/>
      </c:barChart>
      <c:catAx>
        <c:axId val="14999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1"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300" baseline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فرابورس ایران- </a:t>
                </a:r>
                <a:r>
                  <a:rPr lang="en-US" sz="1300" b="1" i="0" u="none" strike="noStrike" baseline="0">
                    <a:effectLst/>
                    <a:latin typeface="IPT.Mitra" pitchFamily="2" charset="2"/>
                  </a:rPr>
                  <a:t>28.27%</a:t>
                </a:r>
                <a:r>
                  <a:rPr lang="en-US" sz="1300" b="1" i="0" u="none" strike="noStrike" baseline="0"/>
                  <a:t> </a:t>
                </a:r>
                <a:r>
                  <a:rPr lang="fa-IR" sz="1300" baseline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                                                بورس-</a:t>
                </a:r>
                <a:r>
                  <a:rPr lang="en-US" sz="1200" b="1" i="0" u="none" strike="noStrike" baseline="0">
                    <a:effectLst/>
                    <a:latin typeface="IPT.Mitra" pitchFamily="2" charset="2"/>
                  </a:rPr>
                  <a:t>71.73</a:t>
                </a:r>
                <a:r>
                  <a:rPr lang="en-US" sz="1300" b="1" i="0" u="none" strike="noStrike" baseline="0">
                    <a:effectLst/>
                    <a:latin typeface="IPT.Mitra" pitchFamily="2" charset="2"/>
                  </a:rPr>
                  <a:t>%</a:t>
                </a:r>
                <a:r>
                  <a:rPr lang="en-US" sz="1300" b="1" i="0" u="none" strike="noStrike" baseline="0">
                    <a:latin typeface="IPT.Mitra" pitchFamily="2" charset="2"/>
                  </a:rPr>
                  <a:t> </a:t>
                </a:r>
                <a:endParaRPr lang="en-US" sz="1300">
                  <a:solidFill>
                    <a:sysClr val="windowText" lastClr="000000"/>
                  </a:solidFill>
                  <a:latin typeface="IPT.Mitra" pitchFamily="2" charset="2"/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17405277594514618"/>
              <c:y val="0.877057275807685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1">
                <a:defRPr sz="13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49994880"/>
        <c:crosses val="autoZero"/>
        <c:auto val="1"/>
        <c:lblAlgn val="ctr"/>
        <c:lblOffset val="100"/>
        <c:noMultiLvlLbl val="0"/>
      </c:catAx>
      <c:valAx>
        <c:axId val="14999488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499929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solidFill>
                  <a:sysClr val="windowText" lastClr="000000"/>
                </a:solidFill>
                <a:effectLst/>
                <a:cs typeface="B Mitra" panose="00000400000000000000" pitchFamily="2" charset="-78"/>
              </a:rPr>
              <a:t>نمودار11- روند شاخص کل بورس تهران و فرابورس ایران</a:t>
            </a:r>
            <a:endParaRPr lang="en-US" sz="1100">
              <a:solidFill>
                <a:sysClr val="windowText" lastClr="000000"/>
              </a:solidFill>
              <a:effectLst/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2684805887106570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75578712400362E-2"/>
          <c:y val="7.2825601139258858E-2"/>
          <c:w val="0.8681734326356414"/>
          <c:h val="0.75660042494688162"/>
        </c:manualLayout>
      </c:layout>
      <c:lineChart>
        <c:grouping val="standard"/>
        <c:varyColors val="0"/>
        <c:ser>
          <c:idx val="1"/>
          <c:order val="1"/>
          <c:tx>
            <c:strRef>
              <c:f>'نمودار شاخص بورس و فرابورس'!$C$1</c:f>
              <c:strCache>
                <c:ptCount val="1"/>
                <c:pt idx="0">
                  <c:v>شاخص كل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'نمودار شاخص بورس و فرابورس'!$A$244:$A$499</c:f>
              <c:strCache>
                <c:ptCount val="256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</c:strCache>
            </c:strRef>
          </c:cat>
          <c:val>
            <c:numRef>
              <c:f>'نمودار شاخص بورس و فرابورس'!$C$244:$C$499</c:f>
              <c:numCache>
                <c:formatCode>#,##0</c:formatCode>
                <c:ptCount val="256"/>
                <c:pt idx="0">
                  <c:v>77485.8</c:v>
                </c:pt>
                <c:pt idx="1">
                  <c:v>77502.899999999994</c:v>
                </c:pt>
                <c:pt idx="2">
                  <c:v>77523.3</c:v>
                </c:pt>
                <c:pt idx="3">
                  <c:v>77548.5</c:v>
                </c:pt>
                <c:pt idx="4">
                  <c:v>77584.399999999994</c:v>
                </c:pt>
                <c:pt idx="5">
                  <c:v>77616.800000000003</c:v>
                </c:pt>
                <c:pt idx="6">
                  <c:v>77647.100000000006</c:v>
                </c:pt>
                <c:pt idx="7">
                  <c:v>77689.899999999994</c:v>
                </c:pt>
                <c:pt idx="8">
                  <c:v>77804.7</c:v>
                </c:pt>
                <c:pt idx="9">
                  <c:v>77860.399999999994</c:v>
                </c:pt>
                <c:pt idx="10">
                  <c:v>78107.8</c:v>
                </c:pt>
                <c:pt idx="11">
                  <c:v>78132.399999999994</c:v>
                </c:pt>
                <c:pt idx="12">
                  <c:v>78383.3</c:v>
                </c:pt>
                <c:pt idx="13">
                  <c:v>78471.7</c:v>
                </c:pt>
                <c:pt idx="14">
                  <c:v>78247.5</c:v>
                </c:pt>
                <c:pt idx="15">
                  <c:v>78339.8</c:v>
                </c:pt>
                <c:pt idx="16">
                  <c:v>78651.399999999994</c:v>
                </c:pt>
                <c:pt idx="17">
                  <c:v>79302.7</c:v>
                </c:pt>
                <c:pt idx="18">
                  <c:v>79390.600000000006</c:v>
                </c:pt>
                <c:pt idx="19">
                  <c:v>79425.899999999994</c:v>
                </c:pt>
                <c:pt idx="20">
                  <c:v>79596.899999999994</c:v>
                </c:pt>
                <c:pt idx="21">
                  <c:v>79755.600000000006</c:v>
                </c:pt>
                <c:pt idx="22">
                  <c:v>79785</c:v>
                </c:pt>
                <c:pt idx="23">
                  <c:v>79826.600000000006</c:v>
                </c:pt>
                <c:pt idx="24">
                  <c:v>79942.100000000006</c:v>
                </c:pt>
                <c:pt idx="25">
                  <c:v>79969.2</c:v>
                </c:pt>
                <c:pt idx="26">
                  <c:v>79697.399999999994</c:v>
                </c:pt>
                <c:pt idx="27">
                  <c:v>79660.899999999994</c:v>
                </c:pt>
                <c:pt idx="28">
                  <c:v>79744.100000000006</c:v>
                </c:pt>
                <c:pt idx="29">
                  <c:v>79858.8</c:v>
                </c:pt>
                <c:pt idx="30">
                  <c:v>80127.100000000006</c:v>
                </c:pt>
                <c:pt idx="31">
                  <c:v>80142</c:v>
                </c:pt>
                <c:pt idx="32">
                  <c:v>79963</c:v>
                </c:pt>
                <c:pt idx="33">
                  <c:v>79957.5</c:v>
                </c:pt>
                <c:pt idx="34">
                  <c:v>80129.3</c:v>
                </c:pt>
                <c:pt idx="35">
                  <c:v>80344.2</c:v>
                </c:pt>
                <c:pt idx="36">
                  <c:v>81077.600000000006</c:v>
                </c:pt>
                <c:pt idx="37">
                  <c:v>81194</c:v>
                </c:pt>
                <c:pt idx="38">
                  <c:v>81124.399999999994</c:v>
                </c:pt>
                <c:pt idx="39">
                  <c:v>81124.399999999994</c:v>
                </c:pt>
                <c:pt idx="40">
                  <c:v>81146.2</c:v>
                </c:pt>
                <c:pt idx="41">
                  <c:v>80921.2</c:v>
                </c:pt>
                <c:pt idx="42">
                  <c:v>80713.2</c:v>
                </c:pt>
                <c:pt idx="43">
                  <c:v>80607.899999999994</c:v>
                </c:pt>
                <c:pt idx="44">
                  <c:v>80511.5</c:v>
                </c:pt>
                <c:pt idx="45">
                  <c:v>80513.3</c:v>
                </c:pt>
                <c:pt idx="46">
                  <c:v>80288.899999999994</c:v>
                </c:pt>
                <c:pt idx="47">
                  <c:v>80293.5</c:v>
                </c:pt>
                <c:pt idx="48">
                  <c:v>79758.5</c:v>
                </c:pt>
                <c:pt idx="49">
                  <c:v>79855.7</c:v>
                </c:pt>
                <c:pt idx="50">
                  <c:v>79870.7</c:v>
                </c:pt>
                <c:pt idx="51">
                  <c:v>79564.100000000006</c:v>
                </c:pt>
                <c:pt idx="52">
                  <c:v>79426.899999999994</c:v>
                </c:pt>
                <c:pt idx="53">
                  <c:v>79465.7</c:v>
                </c:pt>
                <c:pt idx="54">
                  <c:v>79285</c:v>
                </c:pt>
                <c:pt idx="55">
                  <c:v>78990.399999999994</c:v>
                </c:pt>
                <c:pt idx="56">
                  <c:v>78859.199999999997</c:v>
                </c:pt>
                <c:pt idx="57">
                  <c:v>78867.5</c:v>
                </c:pt>
                <c:pt idx="58">
                  <c:v>78736.2</c:v>
                </c:pt>
                <c:pt idx="59">
                  <c:v>78652.7</c:v>
                </c:pt>
                <c:pt idx="60">
                  <c:v>78665.5</c:v>
                </c:pt>
                <c:pt idx="61">
                  <c:v>78704.5</c:v>
                </c:pt>
                <c:pt idx="62">
                  <c:v>78799.7</c:v>
                </c:pt>
                <c:pt idx="63">
                  <c:v>78765.3</c:v>
                </c:pt>
                <c:pt idx="64">
                  <c:v>78659.199999999997</c:v>
                </c:pt>
                <c:pt idx="65">
                  <c:v>78632.5</c:v>
                </c:pt>
                <c:pt idx="66">
                  <c:v>78700.2</c:v>
                </c:pt>
                <c:pt idx="67">
                  <c:v>78881.600000000006</c:v>
                </c:pt>
                <c:pt idx="68">
                  <c:v>78985.399999999994</c:v>
                </c:pt>
                <c:pt idx="69">
                  <c:v>79377</c:v>
                </c:pt>
                <c:pt idx="70">
                  <c:v>79490.399999999994</c:v>
                </c:pt>
                <c:pt idx="71">
                  <c:v>79509.600000000006</c:v>
                </c:pt>
                <c:pt idx="72">
                  <c:v>79658.899999999994</c:v>
                </c:pt>
                <c:pt idx="73">
                  <c:v>79620.800000000003</c:v>
                </c:pt>
                <c:pt idx="74">
                  <c:v>79692.899999999994</c:v>
                </c:pt>
                <c:pt idx="75">
                  <c:v>79735.7</c:v>
                </c:pt>
                <c:pt idx="76">
                  <c:v>80162.5</c:v>
                </c:pt>
                <c:pt idx="77">
                  <c:v>80670.8</c:v>
                </c:pt>
                <c:pt idx="78">
                  <c:v>80863</c:v>
                </c:pt>
                <c:pt idx="79">
                  <c:v>80933.899999999994</c:v>
                </c:pt>
                <c:pt idx="80">
                  <c:v>81181.7</c:v>
                </c:pt>
                <c:pt idx="81">
                  <c:v>81509.3</c:v>
                </c:pt>
                <c:pt idx="82">
                  <c:v>81420.899999999994</c:v>
                </c:pt>
                <c:pt idx="83">
                  <c:v>81491.399999999994</c:v>
                </c:pt>
                <c:pt idx="84">
                  <c:v>81533.5</c:v>
                </c:pt>
                <c:pt idx="85">
                  <c:v>81415.899999999994</c:v>
                </c:pt>
                <c:pt idx="86">
                  <c:v>81265.899999999994</c:v>
                </c:pt>
                <c:pt idx="87">
                  <c:v>81384.100000000006</c:v>
                </c:pt>
                <c:pt idx="88">
                  <c:v>81285.7</c:v>
                </c:pt>
                <c:pt idx="89">
                  <c:v>81313.899999999994</c:v>
                </c:pt>
                <c:pt idx="90">
                  <c:v>81579.3</c:v>
                </c:pt>
                <c:pt idx="91">
                  <c:v>81763.100000000006</c:v>
                </c:pt>
                <c:pt idx="92">
                  <c:v>81661.5</c:v>
                </c:pt>
                <c:pt idx="93">
                  <c:v>81659.3</c:v>
                </c:pt>
                <c:pt idx="94">
                  <c:v>81696.3</c:v>
                </c:pt>
                <c:pt idx="95">
                  <c:v>81741.899999999994</c:v>
                </c:pt>
                <c:pt idx="96">
                  <c:v>81954.899999999994</c:v>
                </c:pt>
                <c:pt idx="97">
                  <c:v>82016.2</c:v>
                </c:pt>
                <c:pt idx="98">
                  <c:v>82075</c:v>
                </c:pt>
                <c:pt idx="99">
                  <c:v>82372.399999999994</c:v>
                </c:pt>
                <c:pt idx="100">
                  <c:v>82541.8</c:v>
                </c:pt>
                <c:pt idx="101">
                  <c:v>82897.100000000006</c:v>
                </c:pt>
                <c:pt idx="102">
                  <c:v>82885</c:v>
                </c:pt>
                <c:pt idx="103">
                  <c:v>83012.100000000006</c:v>
                </c:pt>
                <c:pt idx="104">
                  <c:v>83252</c:v>
                </c:pt>
                <c:pt idx="105">
                  <c:v>83272.899999999994</c:v>
                </c:pt>
                <c:pt idx="106">
                  <c:v>83428.2</c:v>
                </c:pt>
                <c:pt idx="107">
                  <c:v>83345.2</c:v>
                </c:pt>
                <c:pt idx="108">
                  <c:v>83452.100000000006</c:v>
                </c:pt>
                <c:pt idx="109">
                  <c:v>83733.5</c:v>
                </c:pt>
                <c:pt idx="110">
                  <c:v>83675.3</c:v>
                </c:pt>
                <c:pt idx="111">
                  <c:v>83255.7</c:v>
                </c:pt>
                <c:pt idx="112">
                  <c:v>83369.100000000006</c:v>
                </c:pt>
                <c:pt idx="113">
                  <c:v>83469.2</c:v>
                </c:pt>
                <c:pt idx="114">
                  <c:v>83523.8</c:v>
                </c:pt>
                <c:pt idx="115">
                  <c:v>83683.199999999997</c:v>
                </c:pt>
                <c:pt idx="116">
                  <c:v>83916.6</c:v>
                </c:pt>
                <c:pt idx="117">
                  <c:v>84414.5</c:v>
                </c:pt>
                <c:pt idx="118">
                  <c:v>85343.9</c:v>
                </c:pt>
                <c:pt idx="119">
                  <c:v>85831.8</c:v>
                </c:pt>
                <c:pt idx="120">
                  <c:v>85798.399999999994</c:v>
                </c:pt>
                <c:pt idx="121">
                  <c:v>85588.800000000003</c:v>
                </c:pt>
                <c:pt idx="122">
                  <c:v>85516.9</c:v>
                </c:pt>
                <c:pt idx="123">
                  <c:v>85628.800000000003</c:v>
                </c:pt>
                <c:pt idx="124">
                  <c:v>85819</c:v>
                </c:pt>
                <c:pt idx="125">
                  <c:v>85514.9</c:v>
                </c:pt>
                <c:pt idx="126">
                  <c:v>85355</c:v>
                </c:pt>
                <c:pt idx="127">
                  <c:v>85429.5</c:v>
                </c:pt>
                <c:pt idx="128">
                  <c:v>85069.5</c:v>
                </c:pt>
                <c:pt idx="129">
                  <c:v>84564.9</c:v>
                </c:pt>
                <c:pt idx="130">
                  <c:v>84611.6</c:v>
                </c:pt>
                <c:pt idx="131">
                  <c:v>84734.399999999994</c:v>
                </c:pt>
                <c:pt idx="132">
                  <c:v>84744.1</c:v>
                </c:pt>
                <c:pt idx="133">
                  <c:v>85263.6</c:v>
                </c:pt>
                <c:pt idx="134">
                  <c:v>85394.9</c:v>
                </c:pt>
                <c:pt idx="135">
                  <c:v>85590.7</c:v>
                </c:pt>
                <c:pt idx="136">
                  <c:v>85660</c:v>
                </c:pt>
                <c:pt idx="137">
                  <c:v>85768</c:v>
                </c:pt>
                <c:pt idx="138">
                  <c:v>86430.5</c:v>
                </c:pt>
                <c:pt idx="139">
                  <c:v>86480.2</c:v>
                </c:pt>
                <c:pt idx="140">
                  <c:v>86346.2</c:v>
                </c:pt>
                <c:pt idx="141">
                  <c:v>86529.2</c:v>
                </c:pt>
                <c:pt idx="142">
                  <c:v>86636.800000000003</c:v>
                </c:pt>
                <c:pt idx="143">
                  <c:v>86935.4</c:v>
                </c:pt>
                <c:pt idx="144">
                  <c:v>87416.6</c:v>
                </c:pt>
                <c:pt idx="145">
                  <c:v>87477.2</c:v>
                </c:pt>
                <c:pt idx="146">
                  <c:v>87649.9</c:v>
                </c:pt>
                <c:pt idx="147">
                  <c:v>87844.9</c:v>
                </c:pt>
                <c:pt idx="148">
                  <c:v>87868.6</c:v>
                </c:pt>
                <c:pt idx="149">
                  <c:v>87905.1</c:v>
                </c:pt>
                <c:pt idx="150">
                  <c:v>87843.7</c:v>
                </c:pt>
                <c:pt idx="151">
                  <c:v>87883.1</c:v>
                </c:pt>
                <c:pt idx="152">
                  <c:v>87897.4</c:v>
                </c:pt>
                <c:pt idx="153">
                  <c:v>87795.199999999997</c:v>
                </c:pt>
                <c:pt idx="154">
                  <c:v>87744.7</c:v>
                </c:pt>
                <c:pt idx="155">
                  <c:v>87832.5</c:v>
                </c:pt>
                <c:pt idx="156">
                  <c:v>87949.8</c:v>
                </c:pt>
                <c:pt idx="157">
                  <c:v>88005.9</c:v>
                </c:pt>
                <c:pt idx="158">
                  <c:v>88202.3</c:v>
                </c:pt>
                <c:pt idx="159">
                  <c:v>88261.2</c:v>
                </c:pt>
                <c:pt idx="160">
                  <c:v>88774.6</c:v>
                </c:pt>
                <c:pt idx="161">
                  <c:v>89339.1</c:v>
                </c:pt>
                <c:pt idx="162">
                  <c:v>90469.5</c:v>
                </c:pt>
                <c:pt idx="163">
                  <c:v>90655.5</c:v>
                </c:pt>
                <c:pt idx="164">
                  <c:v>91255.2</c:v>
                </c:pt>
                <c:pt idx="165">
                  <c:v>91152.2</c:v>
                </c:pt>
                <c:pt idx="166">
                  <c:v>91296.7</c:v>
                </c:pt>
                <c:pt idx="167">
                  <c:v>90951.8</c:v>
                </c:pt>
                <c:pt idx="168">
                  <c:v>90936.6</c:v>
                </c:pt>
                <c:pt idx="169">
                  <c:v>91092.2</c:v>
                </c:pt>
                <c:pt idx="170">
                  <c:v>91160.3</c:v>
                </c:pt>
                <c:pt idx="171">
                  <c:v>91198.9</c:v>
                </c:pt>
                <c:pt idx="172">
                  <c:v>91552.4</c:v>
                </c:pt>
                <c:pt idx="173">
                  <c:v>92628.9</c:v>
                </c:pt>
                <c:pt idx="174">
                  <c:v>93283.7</c:v>
                </c:pt>
                <c:pt idx="175">
                  <c:v>94606.423500000004</c:v>
                </c:pt>
                <c:pt idx="176">
                  <c:v>95600.748699999996</c:v>
                </c:pt>
                <c:pt idx="177">
                  <c:v>95477.405499999993</c:v>
                </c:pt>
                <c:pt idx="178">
                  <c:v>95590.611199999999</c:v>
                </c:pt>
                <c:pt idx="179">
                  <c:v>95508.638600000006</c:v>
                </c:pt>
                <c:pt idx="180">
                  <c:v>96816.034299999999</c:v>
                </c:pt>
                <c:pt idx="181">
                  <c:v>97529.3462</c:v>
                </c:pt>
                <c:pt idx="182">
                  <c:v>98358.421300000002</c:v>
                </c:pt>
                <c:pt idx="183">
                  <c:v>98152.797699999996</c:v>
                </c:pt>
                <c:pt idx="184">
                  <c:v>97899.156099999993</c:v>
                </c:pt>
                <c:pt idx="185">
                  <c:v>97211.410099999994</c:v>
                </c:pt>
                <c:pt idx="186">
                  <c:v>95561.577999999994</c:v>
                </c:pt>
                <c:pt idx="187">
                  <c:v>96207.996499999994</c:v>
                </c:pt>
                <c:pt idx="188">
                  <c:v>96241.279899999994</c:v>
                </c:pt>
                <c:pt idx="189">
                  <c:v>95929.455799999996</c:v>
                </c:pt>
                <c:pt idx="190">
                  <c:v>96270.387199999997</c:v>
                </c:pt>
                <c:pt idx="191">
                  <c:v>96234.5386</c:v>
                </c:pt>
                <c:pt idx="192">
                  <c:v>96332.547300000006</c:v>
                </c:pt>
                <c:pt idx="193">
                  <c:v>96149.269100000005</c:v>
                </c:pt>
                <c:pt idx="194">
                  <c:v>96185.986399999994</c:v>
                </c:pt>
                <c:pt idx="195">
                  <c:v>96627.551800000001</c:v>
                </c:pt>
                <c:pt idx="196">
                  <c:v>97228.673800000004</c:v>
                </c:pt>
                <c:pt idx="197">
                  <c:v>97944.034899999999</c:v>
                </c:pt>
                <c:pt idx="198">
                  <c:v>98596.934399999998</c:v>
                </c:pt>
                <c:pt idx="199">
                  <c:v>98923.553700000004</c:v>
                </c:pt>
                <c:pt idx="200">
                  <c:v>98817.280700000003</c:v>
                </c:pt>
                <c:pt idx="201">
                  <c:v>98221.087599999999</c:v>
                </c:pt>
                <c:pt idx="202">
                  <c:v>98628.426999999996</c:v>
                </c:pt>
                <c:pt idx="203">
                  <c:v>99224.796600000001</c:v>
                </c:pt>
                <c:pt idx="204">
                  <c:v>99522.179600000003</c:v>
                </c:pt>
                <c:pt idx="205">
                  <c:v>99355.554199999999</c:v>
                </c:pt>
                <c:pt idx="206">
                  <c:v>99414.550199999998</c:v>
                </c:pt>
                <c:pt idx="207">
                  <c:v>99046.116099999999</c:v>
                </c:pt>
                <c:pt idx="208">
                  <c:v>98557.872499999998</c:v>
                </c:pt>
                <c:pt idx="209">
                  <c:v>98133.517800000001</c:v>
                </c:pt>
                <c:pt idx="210">
                  <c:v>97718.808900000004</c:v>
                </c:pt>
                <c:pt idx="211">
                  <c:v>97808.187600000005</c:v>
                </c:pt>
                <c:pt idx="212">
                  <c:v>98033.536200000002</c:v>
                </c:pt>
                <c:pt idx="213">
                  <c:v>97927.503800000006</c:v>
                </c:pt>
                <c:pt idx="214">
                  <c:v>98299.735700000005</c:v>
                </c:pt>
                <c:pt idx="215">
                  <c:v>97782.732499999998</c:v>
                </c:pt>
                <c:pt idx="216">
                  <c:v>97924.730100000001</c:v>
                </c:pt>
                <c:pt idx="217">
                  <c:v>98103.362399999998</c:v>
                </c:pt>
                <c:pt idx="218">
                  <c:v>98347.921199999997</c:v>
                </c:pt>
                <c:pt idx="219">
                  <c:v>98429.690499999997</c:v>
                </c:pt>
                <c:pt idx="220">
                  <c:v>98311.622600000002</c:v>
                </c:pt>
                <c:pt idx="221">
                  <c:v>98148.523199999996</c:v>
                </c:pt>
                <c:pt idx="222">
                  <c:v>98157.304300000003</c:v>
                </c:pt>
                <c:pt idx="223">
                  <c:v>98176.9041</c:v>
                </c:pt>
                <c:pt idx="224">
                  <c:v>98080.266000000003</c:v>
                </c:pt>
                <c:pt idx="225">
                  <c:v>98098.512300000002</c:v>
                </c:pt>
                <c:pt idx="226">
                  <c:v>98100.839300000007</c:v>
                </c:pt>
                <c:pt idx="227">
                  <c:v>97961.751199999999</c:v>
                </c:pt>
                <c:pt idx="228">
                  <c:v>97388.713799999998</c:v>
                </c:pt>
                <c:pt idx="229">
                  <c:v>97354.3361</c:v>
                </c:pt>
                <c:pt idx="230">
                  <c:v>97182.652300000002</c:v>
                </c:pt>
                <c:pt idx="231">
                  <c:v>96991.018899999995</c:v>
                </c:pt>
                <c:pt idx="232">
                  <c:v>96860.325299999997</c:v>
                </c:pt>
                <c:pt idx="233">
                  <c:v>96594.521200000003</c:v>
                </c:pt>
                <c:pt idx="234">
                  <c:v>96028.481100000005</c:v>
                </c:pt>
                <c:pt idx="235">
                  <c:v>96194.469200000007</c:v>
                </c:pt>
                <c:pt idx="236">
                  <c:v>96314.165399999998</c:v>
                </c:pt>
                <c:pt idx="237">
                  <c:v>95525.907699999996</c:v>
                </c:pt>
                <c:pt idx="238">
                  <c:v>95577.337</c:v>
                </c:pt>
                <c:pt idx="239">
                  <c:v>95819.630300000004</c:v>
                </c:pt>
                <c:pt idx="240">
                  <c:v>96289.987200000003</c:v>
                </c:pt>
                <c:pt idx="241">
                  <c:v>96425.91</c:v>
                </c:pt>
                <c:pt idx="242">
                  <c:v>96489.7215</c:v>
                </c:pt>
                <c:pt idx="243">
                  <c:v>96596.646299999993</c:v>
                </c:pt>
                <c:pt idx="244">
                  <c:v>96938.876900000003</c:v>
                </c:pt>
                <c:pt idx="245">
                  <c:v>97086.172699999996</c:v>
                </c:pt>
                <c:pt idx="246">
                  <c:v>97150.575599999996</c:v>
                </c:pt>
                <c:pt idx="247">
                  <c:v>96779.870800000004</c:v>
                </c:pt>
                <c:pt idx="248">
                  <c:v>96341.265799999994</c:v>
                </c:pt>
                <c:pt idx="249">
                  <c:v>97120.768800000005</c:v>
                </c:pt>
                <c:pt idx="250">
                  <c:v>96748.006899999993</c:v>
                </c:pt>
                <c:pt idx="251">
                  <c:v>96287.047399999996</c:v>
                </c:pt>
                <c:pt idx="252">
                  <c:v>95987.564799999993</c:v>
                </c:pt>
                <c:pt idx="253">
                  <c:v>95506.258199999997</c:v>
                </c:pt>
                <c:pt idx="254">
                  <c:v>95522.728300000002</c:v>
                </c:pt>
                <c:pt idx="255">
                  <c:v>95523.894499999995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A-4B27-B827-06E3AD73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2416"/>
        <c:axId val="166573952"/>
      </c:lineChart>
      <c:lineChart>
        <c:grouping val="standard"/>
        <c:varyColors val="0"/>
        <c:ser>
          <c:idx val="0"/>
          <c:order val="0"/>
          <c:tx>
            <c:strRef>
              <c:f>'نمودار شاخص بورس و فرابورس'!$B$1</c:f>
              <c:strCache>
                <c:ptCount val="1"/>
                <c:pt idx="0">
                  <c:v>شاخص كل فرابورس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'نمودار شاخص بورس و فرابورس'!$A$244:$A$499</c:f>
              <c:strCache>
                <c:ptCount val="256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</c:strCache>
            </c:strRef>
          </c:cat>
          <c:val>
            <c:numRef>
              <c:f>'نمودار شاخص بورس و فرابورس'!$B$244:$B$499</c:f>
              <c:numCache>
                <c:formatCode>#,##0</c:formatCode>
                <c:ptCount val="256"/>
                <c:pt idx="0">
                  <c:v>880.4</c:v>
                </c:pt>
                <c:pt idx="1">
                  <c:v>882.9</c:v>
                </c:pt>
                <c:pt idx="2">
                  <c:v>885.9</c:v>
                </c:pt>
                <c:pt idx="3">
                  <c:v>883.6</c:v>
                </c:pt>
                <c:pt idx="4">
                  <c:v>887.5</c:v>
                </c:pt>
                <c:pt idx="5">
                  <c:v>886.9</c:v>
                </c:pt>
                <c:pt idx="6">
                  <c:v>885.8</c:v>
                </c:pt>
                <c:pt idx="7">
                  <c:v>889</c:v>
                </c:pt>
                <c:pt idx="8">
                  <c:v>890.1</c:v>
                </c:pt>
                <c:pt idx="9">
                  <c:v>890.3</c:v>
                </c:pt>
                <c:pt idx="10">
                  <c:v>899.4</c:v>
                </c:pt>
                <c:pt idx="11">
                  <c:v>896.4</c:v>
                </c:pt>
                <c:pt idx="12">
                  <c:v>909.1</c:v>
                </c:pt>
                <c:pt idx="13">
                  <c:v>906</c:v>
                </c:pt>
                <c:pt idx="14">
                  <c:v>902</c:v>
                </c:pt>
                <c:pt idx="15">
                  <c:v>905.1</c:v>
                </c:pt>
                <c:pt idx="16">
                  <c:v>907.8</c:v>
                </c:pt>
                <c:pt idx="17">
                  <c:v>916.9</c:v>
                </c:pt>
                <c:pt idx="18">
                  <c:v>912.1</c:v>
                </c:pt>
                <c:pt idx="19">
                  <c:v>913.5</c:v>
                </c:pt>
                <c:pt idx="20">
                  <c:v>922.3</c:v>
                </c:pt>
                <c:pt idx="21">
                  <c:v>921.3</c:v>
                </c:pt>
                <c:pt idx="22">
                  <c:v>925</c:v>
                </c:pt>
                <c:pt idx="23">
                  <c:v>932.8</c:v>
                </c:pt>
                <c:pt idx="24">
                  <c:v>933.6</c:v>
                </c:pt>
                <c:pt idx="25">
                  <c:v>936.9</c:v>
                </c:pt>
                <c:pt idx="26">
                  <c:v>929</c:v>
                </c:pt>
                <c:pt idx="27">
                  <c:v>932.9</c:v>
                </c:pt>
                <c:pt idx="28">
                  <c:v>923.7</c:v>
                </c:pt>
                <c:pt idx="29">
                  <c:v>924.6</c:v>
                </c:pt>
                <c:pt idx="30">
                  <c:v>924.2</c:v>
                </c:pt>
                <c:pt idx="31">
                  <c:v>922.5</c:v>
                </c:pt>
                <c:pt idx="32">
                  <c:v>916.9</c:v>
                </c:pt>
                <c:pt idx="33">
                  <c:v>915</c:v>
                </c:pt>
                <c:pt idx="34">
                  <c:v>916.1</c:v>
                </c:pt>
                <c:pt idx="35">
                  <c:v>915.6</c:v>
                </c:pt>
                <c:pt idx="36">
                  <c:v>927.2</c:v>
                </c:pt>
                <c:pt idx="37">
                  <c:v>926.9</c:v>
                </c:pt>
                <c:pt idx="38">
                  <c:v>928.3</c:v>
                </c:pt>
                <c:pt idx="39">
                  <c:v>925.6</c:v>
                </c:pt>
                <c:pt idx="40">
                  <c:v>926.6</c:v>
                </c:pt>
                <c:pt idx="41">
                  <c:v>923.2</c:v>
                </c:pt>
                <c:pt idx="42">
                  <c:v>918.2</c:v>
                </c:pt>
                <c:pt idx="43">
                  <c:v>916.6</c:v>
                </c:pt>
                <c:pt idx="44">
                  <c:v>914.7</c:v>
                </c:pt>
                <c:pt idx="45">
                  <c:v>916</c:v>
                </c:pt>
                <c:pt idx="46">
                  <c:v>909.4</c:v>
                </c:pt>
                <c:pt idx="47">
                  <c:v>912.1</c:v>
                </c:pt>
                <c:pt idx="48">
                  <c:v>901</c:v>
                </c:pt>
                <c:pt idx="49">
                  <c:v>903</c:v>
                </c:pt>
                <c:pt idx="50">
                  <c:v>904.3</c:v>
                </c:pt>
                <c:pt idx="51">
                  <c:v>896.9</c:v>
                </c:pt>
                <c:pt idx="52">
                  <c:v>895.8</c:v>
                </c:pt>
                <c:pt idx="53">
                  <c:v>902.4</c:v>
                </c:pt>
                <c:pt idx="54">
                  <c:v>900.6</c:v>
                </c:pt>
                <c:pt idx="55">
                  <c:v>891.5</c:v>
                </c:pt>
                <c:pt idx="56">
                  <c:v>895.9</c:v>
                </c:pt>
                <c:pt idx="57">
                  <c:v>900</c:v>
                </c:pt>
                <c:pt idx="58">
                  <c:v>903.5</c:v>
                </c:pt>
                <c:pt idx="59">
                  <c:v>898.4</c:v>
                </c:pt>
                <c:pt idx="60">
                  <c:v>900</c:v>
                </c:pt>
                <c:pt idx="61">
                  <c:v>910.3</c:v>
                </c:pt>
                <c:pt idx="62">
                  <c:v>903.9</c:v>
                </c:pt>
                <c:pt idx="63">
                  <c:v>900</c:v>
                </c:pt>
                <c:pt idx="64">
                  <c:v>897.1</c:v>
                </c:pt>
                <c:pt idx="65">
                  <c:v>897</c:v>
                </c:pt>
                <c:pt idx="66">
                  <c:v>899.6</c:v>
                </c:pt>
                <c:pt idx="67">
                  <c:v>896.8</c:v>
                </c:pt>
                <c:pt idx="68">
                  <c:v>900.5</c:v>
                </c:pt>
                <c:pt idx="69">
                  <c:v>901.5</c:v>
                </c:pt>
                <c:pt idx="70">
                  <c:v>905.4</c:v>
                </c:pt>
                <c:pt idx="71">
                  <c:v>909.2</c:v>
                </c:pt>
                <c:pt idx="72">
                  <c:v>911.4</c:v>
                </c:pt>
                <c:pt idx="73">
                  <c:v>910.3</c:v>
                </c:pt>
                <c:pt idx="74">
                  <c:v>910.6</c:v>
                </c:pt>
                <c:pt idx="75">
                  <c:v>912</c:v>
                </c:pt>
                <c:pt idx="76">
                  <c:v>920.4</c:v>
                </c:pt>
                <c:pt idx="77">
                  <c:v>923.8</c:v>
                </c:pt>
                <c:pt idx="78">
                  <c:v>924.2</c:v>
                </c:pt>
                <c:pt idx="79">
                  <c:v>923.6</c:v>
                </c:pt>
                <c:pt idx="80">
                  <c:v>921</c:v>
                </c:pt>
                <c:pt idx="81">
                  <c:v>920.1</c:v>
                </c:pt>
                <c:pt idx="82">
                  <c:v>920.8</c:v>
                </c:pt>
                <c:pt idx="83">
                  <c:v>920.3</c:v>
                </c:pt>
                <c:pt idx="84">
                  <c:v>929.1</c:v>
                </c:pt>
                <c:pt idx="85">
                  <c:v>933.8</c:v>
                </c:pt>
                <c:pt idx="86">
                  <c:v>931.2</c:v>
                </c:pt>
                <c:pt idx="87">
                  <c:v>930.6</c:v>
                </c:pt>
                <c:pt idx="88">
                  <c:v>925.6</c:v>
                </c:pt>
                <c:pt idx="89">
                  <c:v>922.7</c:v>
                </c:pt>
                <c:pt idx="90">
                  <c:v>924</c:v>
                </c:pt>
                <c:pt idx="91">
                  <c:v>919.6</c:v>
                </c:pt>
                <c:pt idx="92">
                  <c:v>920.8</c:v>
                </c:pt>
                <c:pt idx="93">
                  <c:v>918.7</c:v>
                </c:pt>
                <c:pt idx="94">
                  <c:v>918.7</c:v>
                </c:pt>
                <c:pt idx="95">
                  <c:v>918.7</c:v>
                </c:pt>
                <c:pt idx="96">
                  <c:v>920</c:v>
                </c:pt>
                <c:pt idx="97">
                  <c:v>922.9</c:v>
                </c:pt>
                <c:pt idx="98">
                  <c:v>929.1</c:v>
                </c:pt>
                <c:pt idx="99">
                  <c:v>936.6</c:v>
                </c:pt>
                <c:pt idx="100">
                  <c:v>940.1</c:v>
                </c:pt>
                <c:pt idx="101">
                  <c:v>947.9</c:v>
                </c:pt>
                <c:pt idx="102">
                  <c:v>947</c:v>
                </c:pt>
                <c:pt idx="103">
                  <c:v>947.9</c:v>
                </c:pt>
                <c:pt idx="104">
                  <c:v>951.5</c:v>
                </c:pt>
                <c:pt idx="105">
                  <c:v>953.5</c:v>
                </c:pt>
                <c:pt idx="106">
                  <c:v>953.3</c:v>
                </c:pt>
                <c:pt idx="107">
                  <c:v>952.8</c:v>
                </c:pt>
                <c:pt idx="108">
                  <c:v>953</c:v>
                </c:pt>
                <c:pt idx="109">
                  <c:v>951.3</c:v>
                </c:pt>
                <c:pt idx="110">
                  <c:v>948.4</c:v>
                </c:pt>
                <c:pt idx="111">
                  <c:v>943.5</c:v>
                </c:pt>
                <c:pt idx="112">
                  <c:v>943.4</c:v>
                </c:pt>
                <c:pt idx="113">
                  <c:v>943.7</c:v>
                </c:pt>
                <c:pt idx="114">
                  <c:v>944.2</c:v>
                </c:pt>
                <c:pt idx="115">
                  <c:v>951.3</c:v>
                </c:pt>
                <c:pt idx="116">
                  <c:v>948.9</c:v>
                </c:pt>
                <c:pt idx="117">
                  <c:v>952</c:v>
                </c:pt>
                <c:pt idx="118">
                  <c:v>957.6</c:v>
                </c:pt>
                <c:pt idx="119">
                  <c:v>957.3</c:v>
                </c:pt>
                <c:pt idx="120">
                  <c:v>961.9</c:v>
                </c:pt>
                <c:pt idx="121">
                  <c:v>957.5</c:v>
                </c:pt>
                <c:pt idx="122">
                  <c:v>958.8</c:v>
                </c:pt>
                <c:pt idx="123">
                  <c:v>960.3</c:v>
                </c:pt>
                <c:pt idx="124">
                  <c:v>961</c:v>
                </c:pt>
                <c:pt idx="125">
                  <c:v>948.3</c:v>
                </c:pt>
                <c:pt idx="126">
                  <c:v>942.4</c:v>
                </c:pt>
                <c:pt idx="127">
                  <c:v>951.1</c:v>
                </c:pt>
                <c:pt idx="128">
                  <c:v>937.6</c:v>
                </c:pt>
                <c:pt idx="129">
                  <c:v>914.8</c:v>
                </c:pt>
                <c:pt idx="130">
                  <c:v>920.8</c:v>
                </c:pt>
                <c:pt idx="131">
                  <c:v>925.6</c:v>
                </c:pt>
                <c:pt idx="132">
                  <c:v>929.7</c:v>
                </c:pt>
                <c:pt idx="133">
                  <c:v>934.3</c:v>
                </c:pt>
                <c:pt idx="134">
                  <c:v>930.5</c:v>
                </c:pt>
                <c:pt idx="135">
                  <c:v>930.5</c:v>
                </c:pt>
                <c:pt idx="136">
                  <c:v>929.4</c:v>
                </c:pt>
                <c:pt idx="137">
                  <c:v>928.8</c:v>
                </c:pt>
                <c:pt idx="138">
                  <c:v>940.7</c:v>
                </c:pt>
                <c:pt idx="139">
                  <c:v>943.3</c:v>
                </c:pt>
                <c:pt idx="140">
                  <c:v>945.4</c:v>
                </c:pt>
                <c:pt idx="141">
                  <c:v>945.2</c:v>
                </c:pt>
                <c:pt idx="142">
                  <c:v>946.8</c:v>
                </c:pt>
                <c:pt idx="143">
                  <c:v>952.2</c:v>
                </c:pt>
                <c:pt idx="144">
                  <c:v>960.7</c:v>
                </c:pt>
                <c:pt idx="145">
                  <c:v>969.6</c:v>
                </c:pt>
                <c:pt idx="146">
                  <c:v>972.6</c:v>
                </c:pt>
                <c:pt idx="147">
                  <c:v>975</c:v>
                </c:pt>
                <c:pt idx="148">
                  <c:v>974.5</c:v>
                </c:pt>
                <c:pt idx="149">
                  <c:v>972</c:v>
                </c:pt>
                <c:pt idx="150">
                  <c:v>968.1</c:v>
                </c:pt>
                <c:pt idx="151">
                  <c:v>967.6</c:v>
                </c:pt>
                <c:pt idx="152">
                  <c:v>976.8</c:v>
                </c:pt>
                <c:pt idx="153">
                  <c:v>982.8</c:v>
                </c:pt>
                <c:pt idx="154">
                  <c:v>989.6</c:v>
                </c:pt>
                <c:pt idx="155">
                  <c:v>987.8</c:v>
                </c:pt>
                <c:pt idx="156">
                  <c:v>989.2</c:v>
                </c:pt>
                <c:pt idx="157">
                  <c:v>997</c:v>
                </c:pt>
                <c:pt idx="158">
                  <c:v>1008.6</c:v>
                </c:pt>
                <c:pt idx="159">
                  <c:v>1009.9</c:v>
                </c:pt>
                <c:pt idx="160">
                  <c:v>1012.4</c:v>
                </c:pt>
                <c:pt idx="161">
                  <c:v>1017.1</c:v>
                </c:pt>
                <c:pt idx="162">
                  <c:v>1031.0999999999999</c:v>
                </c:pt>
                <c:pt idx="163">
                  <c:v>1018.9</c:v>
                </c:pt>
                <c:pt idx="164">
                  <c:v>1026.7</c:v>
                </c:pt>
                <c:pt idx="165">
                  <c:v>1030.5</c:v>
                </c:pt>
                <c:pt idx="166">
                  <c:v>1022.9</c:v>
                </c:pt>
                <c:pt idx="167">
                  <c:v>1019.9</c:v>
                </c:pt>
                <c:pt idx="168">
                  <c:v>1020.7</c:v>
                </c:pt>
                <c:pt idx="169">
                  <c:v>1013.3</c:v>
                </c:pt>
                <c:pt idx="170">
                  <c:v>1016</c:v>
                </c:pt>
                <c:pt idx="171">
                  <c:v>1018.6</c:v>
                </c:pt>
                <c:pt idx="172">
                  <c:v>1022.9</c:v>
                </c:pt>
                <c:pt idx="173">
                  <c:v>1030.8</c:v>
                </c:pt>
                <c:pt idx="174">
                  <c:v>1042.3</c:v>
                </c:pt>
                <c:pt idx="175">
                  <c:v>1056</c:v>
                </c:pt>
                <c:pt idx="176">
                  <c:v>1064.2</c:v>
                </c:pt>
                <c:pt idx="177">
                  <c:v>1069.2</c:v>
                </c:pt>
                <c:pt idx="178">
                  <c:v>1077.5999999999999</c:v>
                </c:pt>
                <c:pt idx="179">
                  <c:v>1081.8</c:v>
                </c:pt>
                <c:pt idx="180">
                  <c:v>1092.5</c:v>
                </c:pt>
                <c:pt idx="181">
                  <c:v>1095.5999999999999</c:v>
                </c:pt>
                <c:pt idx="182">
                  <c:v>1105.4000000000001</c:v>
                </c:pt>
                <c:pt idx="183">
                  <c:v>1096.8</c:v>
                </c:pt>
                <c:pt idx="184">
                  <c:v>1082.5999999999999</c:v>
                </c:pt>
                <c:pt idx="185">
                  <c:v>1068.9000000000001</c:v>
                </c:pt>
                <c:pt idx="186">
                  <c:v>1033.3</c:v>
                </c:pt>
                <c:pt idx="187">
                  <c:v>1058.3</c:v>
                </c:pt>
                <c:pt idx="188">
                  <c:v>1055.7</c:v>
                </c:pt>
                <c:pt idx="189">
                  <c:v>1055.3</c:v>
                </c:pt>
                <c:pt idx="190">
                  <c:v>1063.5</c:v>
                </c:pt>
                <c:pt idx="191">
                  <c:v>1067.9000000000001</c:v>
                </c:pt>
                <c:pt idx="192">
                  <c:v>1074.9000000000001</c:v>
                </c:pt>
                <c:pt idx="193">
                  <c:v>1077.3</c:v>
                </c:pt>
                <c:pt idx="194">
                  <c:v>1076.5999999999999</c:v>
                </c:pt>
                <c:pt idx="195">
                  <c:v>1087.2</c:v>
                </c:pt>
                <c:pt idx="196">
                  <c:v>1086.3</c:v>
                </c:pt>
                <c:pt idx="197">
                  <c:v>1087.8</c:v>
                </c:pt>
                <c:pt idx="198">
                  <c:v>1092.7</c:v>
                </c:pt>
                <c:pt idx="199">
                  <c:v>1093</c:v>
                </c:pt>
                <c:pt idx="200">
                  <c:v>1083.5</c:v>
                </c:pt>
                <c:pt idx="201">
                  <c:v>1084.2</c:v>
                </c:pt>
                <c:pt idx="202">
                  <c:v>1084.9000000000001</c:v>
                </c:pt>
                <c:pt idx="203">
                  <c:v>1087.5</c:v>
                </c:pt>
                <c:pt idx="204">
                  <c:v>1090.3</c:v>
                </c:pt>
                <c:pt idx="205">
                  <c:v>1085.8</c:v>
                </c:pt>
                <c:pt idx="206">
                  <c:v>1085.5999999999999</c:v>
                </c:pt>
                <c:pt idx="207">
                  <c:v>1086</c:v>
                </c:pt>
                <c:pt idx="208">
                  <c:v>1084.0999999999999</c:v>
                </c:pt>
                <c:pt idx="209">
                  <c:v>1089.4000000000001</c:v>
                </c:pt>
                <c:pt idx="210">
                  <c:v>1082.8</c:v>
                </c:pt>
                <c:pt idx="211">
                  <c:v>1085.5999999999999</c:v>
                </c:pt>
                <c:pt idx="212">
                  <c:v>1092.2</c:v>
                </c:pt>
                <c:pt idx="213">
                  <c:v>1086.5999999999999</c:v>
                </c:pt>
                <c:pt idx="214">
                  <c:v>1103.8</c:v>
                </c:pt>
                <c:pt idx="215">
                  <c:v>1097.5999999999999</c:v>
                </c:pt>
                <c:pt idx="216">
                  <c:v>1092.3</c:v>
                </c:pt>
                <c:pt idx="217">
                  <c:v>1107.2</c:v>
                </c:pt>
                <c:pt idx="218">
                  <c:v>1107.8</c:v>
                </c:pt>
                <c:pt idx="219">
                  <c:v>1101.5999999999999</c:v>
                </c:pt>
                <c:pt idx="220">
                  <c:v>1099</c:v>
                </c:pt>
                <c:pt idx="221">
                  <c:v>1098.2</c:v>
                </c:pt>
                <c:pt idx="222">
                  <c:v>1097</c:v>
                </c:pt>
                <c:pt idx="223">
                  <c:v>1093.3</c:v>
                </c:pt>
                <c:pt idx="224">
                  <c:v>1094.4000000000001</c:v>
                </c:pt>
                <c:pt idx="225">
                  <c:v>1094.2</c:v>
                </c:pt>
                <c:pt idx="226">
                  <c:v>1091.8</c:v>
                </c:pt>
                <c:pt idx="227">
                  <c:v>1092.2</c:v>
                </c:pt>
                <c:pt idx="228">
                  <c:v>1080.0999999999999</c:v>
                </c:pt>
                <c:pt idx="229">
                  <c:v>1078.5999999999999</c:v>
                </c:pt>
                <c:pt idx="230">
                  <c:v>1082</c:v>
                </c:pt>
                <c:pt idx="231">
                  <c:v>1081.2</c:v>
                </c:pt>
                <c:pt idx="232">
                  <c:v>1080.2</c:v>
                </c:pt>
                <c:pt idx="233">
                  <c:v>1084.4000000000001</c:v>
                </c:pt>
                <c:pt idx="234">
                  <c:v>1080.7</c:v>
                </c:pt>
                <c:pt idx="235">
                  <c:v>1082.2</c:v>
                </c:pt>
                <c:pt idx="236">
                  <c:v>1078.0999999999999</c:v>
                </c:pt>
                <c:pt idx="237">
                  <c:v>1080.5999999999999</c:v>
                </c:pt>
                <c:pt idx="238">
                  <c:v>1079.5999999999999</c:v>
                </c:pt>
                <c:pt idx="239">
                  <c:v>1090.7</c:v>
                </c:pt>
                <c:pt idx="240">
                  <c:v>1096.5999999999999</c:v>
                </c:pt>
                <c:pt idx="241">
                  <c:v>1101.5</c:v>
                </c:pt>
                <c:pt idx="242">
                  <c:v>1103.8</c:v>
                </c:pt>
                <c:pt idx="243">
                  <c:v>1107.5999999999999</c:v>
                </c:pt>
                <c:pt idx="244">
                  <c:v>1106.9000000000001</c:v>
                </c:pt>
                <c:pt idx="245">
                  <c:v>1113.4000000000001</c:v>
                </c:pt>
                <c:pt idx="246">
                  <c:v>1106.7</c:v>
                </c:pt>
                <c:pt idx="247">
                  <c:v>1096.8</c:v>
                </c:pt>
                <c:pt idx="248">
                  <c:v>1085.8</c:v>
                </c:pt>
                <c:pt idx="249">
                  <c:v>1096.9000000000001</c:v>
                </c:pt>
                <c:pt idx="250">
                  <c:v>1074.5</c:v>
                </c:pt>
                <c:pt idx="251">
                  <c:v>1064.0999999999999</c:v>
                </c:pt>
                <c:pt idx="252">
                  <c:v>1065.5999999999999</c:v>
                </c:pt>
                <c:pt idx="253">
                  <c:v>1053.5</c:v>
                </c:pt>
                <c:pt idx="254">
                  <c:v>1056.4000000000001</c:v>
                </c:pt>
                <c:pt idx="255">
                  <c:v>1063.8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A-4B27-B827-06E3AD73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7280"/>
        <c:axId val="166575488"/>
      </c:lineChart>
      <c:catAx>
        <c:axId val="16657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66573952"/>
        <c:crosses val="autoZero"/>
        <c:auto val="1"/>
        <c:lblAlgn val="ctr"/>
        <c:lblOffset val="100"/>
        <c:noMultiLvlLbl val="0"/>
      </c:catAx>
      <c:valAx>
        <c:axId val="166573952"/>
        <c:scaling>
          <c:orientation val="minMax"/>
          <c:min val="7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66572416"/>
        <c:crosses val="autoZero"/>
        <c:crossBetween val="between"/>
      </c:valAx>
      <c:valAx>
        <c:axId val="166575488"/>
        <c:scaling>
          <c:orientation val="minMax"/>
          <c:min val="7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66577280"/>
        <c:crosses val="max"/>
        <c:crossBetween val="between"/>
      </c:valAx>
      <c:catAx>
        <c:axId val="16657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57548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72957580238594"/>
          <c:y val="0.95469987181834814"/>
          <c:w val="0.45644058944883564"/>
          <c:h val="4.402026490874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solidFill>
                  <a:sysClr val="windowText" lastClr="000000"/>
                </a:solidFill>
                <a:effectLst/>
                <a:cs typeface="B Mitra" panose="00000400000000000000" pitchFamily="2" charset="-78"/>
              </a:rPr>
              <a:t>نمودار13- مقایسه بازدهی سالانه شاخص ها</a:t>
            </a:r>
            <a:endParaRPr lang="fa-IR" sz="1100">
              <a:solidFill>
                <a:sysClr val="windowText" lastClr="000000"/>
              </a:solidFill>
              <a:effectLst/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096889484559111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85191798971099E-2"/>
          <c:y val="6.8090732990869846E-2"/>
          <c:w val="0.91140496014250327"/>
          <c:h val="0.74433791493947388"/>
        </c:manualLayout>
      </c:layout>
      <c:lineChart>
        <c:grouping val="standard"/>
        <c:varyColors val="0"/>
        <c:ser>
          <c:idx val="0"/>
          <c:order val="0"/>
          <c:tx>
            <c:strRef>
              <c:f>MSCI!$F$2</c:f>
              <c:strCache>
                <c:ptCount val="1"/>
                <c:pt idx="0">
                  <c:v>شاخص کل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MSCI!$A$245:$A$500</c:f>
              <c:strCache>
                <c:ptCount val="256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</c:strCache>
            </c:strRef>
          </c:cat>
          <c:val>
            <c:numRef>
              <c:f>MSCI!$F$245:$F$500</c:f>
              <c:numCache>
                <c:formatCode>General</c:formatCode>
                <c:ptCount val="256"/>
                <c:pt idx="0">
                  <c:v>-3.4076545075131359E-2</c:v>
                </c:pt>
                <c:pt idx="1">
                  <c:v>-4.5534314528394737E-2</c:v>
                </c:pt>
                <c:pt idx="2">
                  <c:v>-4.5996234355964116E-2</c:v>
                </c:pt>
                <c:pt idx="3">
                  <c:v>-4.1850506018975553E-2</c:v>
                </c:pt>
                <c:pt idx="4">
                  <c:v>-3.6951985630817918E-2</c:v>
                </c:pt>
                <c:pt idx="5">
                  <c:v>-4.7417538450964747E-2</c:v>
                </c:pt>
                <c:pt idx="6">
                  <c:v>-4.7706007954680496E-2</c:v>
                </c:pt>
                <c:pt idx="7">
                  <c:v>-3.911805047945216E-2</c:v>
                </c:pt>
                <c:pt idx="8">
                  <c:v>-3.7929026203103566E-2</c:v>
                </c:pt>
                <c:pt idx="9">
                  <c:v>-3.835446571268375E-2</c:v>
                </c:pt>
                <c:pt idx="10">
                  <c:v>-3.275308441699154E-2</c:v>
                </c:pt>
                <c:pt idx="11">
                  <c:v>-3.1264413420289183E-2</c:v>
                </c:pt>
                <c:pt idx="12">
                  <c:v>-2.3634572194811354E-2</c:v>
                </c:pt>
                <c:pt idx="13">
                  <c:v>-2.2310571326050521E-2</c:v>
                </c:pt>
                <c:pt idx="14">
                  <c:v>-2.3240747328961864E-2</c:v>
                </c:pt>
                <c:pt idx="15">
                  <c:v>-1.5686979116277144E-2</c:v>
                </c:pt>
                <c:pt idx="16">
                  <c:v>8.547819575096538E-3</c:v>
                </c:pt>
                <c:pt idx="17">
                  <c:v>2.304679537954657E-2</c:v>
                </c:pt>
                <c:pt idx="18">
                  <c:v>1.2178174650731899E-2</c:v>
                </c:pt>
                <c:pt idx="19">
                  <c:v>1.268632643511669E-2</c:v>
                </c:pt>
                <c:pt idx="20">
                  <c:v>1.6965848547956242E-2</c:v>
                </c:pt>
                <c:pt idx="21">
                  <c:v>1.8828155239347222E-2</c:v>
                </c:pt>
                <c:pt idx="22">
                  <c:v>1.7039247504407218E-2</c:v>
                </c:pt>
                <c:pt idx="23">
                  <c:v>1.4464647902359351E-2</c:v>
                </c:pt>
                <c:pt idx="24">
                  <c:v>1.9742481605829143E-2</c:v>
                </c:pt>
                <c:pt idx="25">
                  <c:v>1.995416091127189E-2</c:v>
                </c:pt>
                <c:pt idx="26">
                  <c:v>1.6359198414580778E-2</c:v>
                </c:pt>
                <c:pt idx="27">
                  <c:v>1.6285128163257001E-2</c:v>
                </c:pt>
                <c:pt idx="28">
                  <c:v>1.8633104001512635E-2</c:v>
                </c:pt>
                <c:pt idx="29">
                  <c:v>2.3248304811107623E-2</c:v>
                </c:pt>
                <c:pt idx="30">
                  <c:v>2.6825555079978303E-2</c:v>
                </c:pt>
                <c:pt idx="31">
                  <c:v>3.5106730609023806E-2</c:v>
                </c:pt>
                <c:pt idx="32">
                  <c:v>3.7869928470652958E-2</c:v>
                </c:pt>
                <c:pt idx="33">
                  <c:v>3.6981557855419789E-2</c:v>
                </c:pt>
                <c:pt idx="34">
                  <c:v>4.5659424980164731E-2</c:v>
                </c:pt>
                <c:pt idx="35">
                  <c:v>5.740261586205242E-2</c:v>
                </c:pt>
                <c:pt idx="36">
                  <c:v>6.4868542368785365E-2</c:v>
                </c:pt>
                <c:pt idx="37">
                  <c:v>7.0268588722859127E-2</c:v>
                </c:pt>
                <c:pt idx="38">
                  <c:v>6.7700265199623466E-2</c:v>
                </c:pt>
                <c:pt idx="39">
                  <c:v>6.332830446869897E-2</c:v>
                </c:pt>
                <c:pt idx="40">
                  <c:v>6.1938170449385099E-2</c:v>
                </c:pt>
                <c:pt idx="41">
                  <c:v>5.8508822302130836E-2</c:v>
                </c:pt>
                <c:pt idx="42">
                  <c:v>5.3505956490923934E-2</c:v>
                </c:pt>
                <c:pt idx="43">
                  <c:v>5.1049120647570501E-2</c:v>
                </c:pt>
                <c:pt idx="44">
                  <c:v>4.7603867122949062E-2</c:v>
                </c:pt>
                <c:pt idx="45">
                  <c:v>4.9845743806933296E-2</c:v>
                </c:pt>
                <c:pt idx="46">
                  <c:v>5.108068126775489E-2</c:v>
                </c:pt>
                <c:pt idx="47">
                  <c:v>5.0528904967192867E-2</c:v>
                </c:pt>
                <c:pt idx="48">
                  <c:v>4.7466517476052017E-2</c:v>
                </c:pt>
                <c:pt idx="49">
                  <c:v>4.9570081567526403E-2</c:v>
                </c:pt>
                <c:pt idx="50">
                  <c:v>4.8714164541770799E-2</c:v>
                </c:pt>
                <c:pt idx="51">
                  <c:v>4.5127586741382286E-2</c:v>
                </c:pt>
                <c:pt idx="52">
                  <c:v>4.6819418908855992E-2</c:v>
                </c:pt>
                <c:pt idx="53">
                  <c:v>4.7307324299319164E-2</c:v>
                </c:pt>
                <c:pt idx="54">
                  <c:v>5.9250421843123791E-2</c:v>
                </c:pt>
                <c:pt idx="55">
                  <c:v>5.5770150953382558E-2</c:v>
                </c:pt>
                <c:pt idx="56">
                  <c:v>5.5671648784144656E-2</c:v>
                </c:pt>
                <c:pt idx="57">
                  <c:v>6.635775969886315E-2</c:v>
                </c:pt>
                <c:pt idx="58">
                  <c:v>6.5772749607117653E-2</c:v>
                </c:pt>
                <c:pt idx="59">
                  <c:v>6.4218979386116093E-2</c:v>
                </c:pt>
                <c:pt idx="60">
                  <c:v>7.7197892860126238E-2</c:v>
                </c:pt>
                <c:pt idx="61">
                  <c:v>8.3860084004682145E-2</c:v>
                </c:pt>
                <c:pt idx="62">
                  <c:v>8.2425356322596954E-2</c:v>
                </c:pt>
                <c:pt idx="63">
                  <c:v>6.9529688450508331E-2</c:v>
                </c:pt>
                <c:pt idx="64">
                  <c:v>6.7694646541426762E-2</c:v>
                </c:pt>
                <c:pt idx="65">
                  <c:v>6.6297368581637706E-2</c:v>
                </c:pt>
                <c:pt idx="66">
                  <c:v>6.0785410530997952E-2</c:v>
                </c:pt>
                <c:pt idx="67">
                  <c:v>6.682823845724184E-2</c:v>
                </c:pt>
                <c:pt idx="68">
                  <c:v>6.7868127708188286E-2</c:v>
                </c:pt>
                <c:pt idx="69">
                  <c:v>7.1735255994815228E-2</c:v>
                </c:pt>
                <c:pt idx="70">
                  <c:v>7.496159421857751E-2</c:v>
                </c:pt>
                <c:pt idx="71">
                  <c:v>7.3741611984480482E-2</c:v>
                </c:pt>
                <c:pt idx="72">
                  <c:v>8.0610066118079082E-2</c:v>
                </c:pt>
                <c:pt idx="73">
                  <c:v>7.9396238283611975E-2</c:v>
                </c:pt>
                <c:pt idx="74">
                  <c:v>7.9605292569296715E-2</c:v>
                </c:pt>
                <c:pt idx="75">
                  <c:v>8.1367310404687032E-2</c:v>
                </c:pt>
                <c:pt idx="76">
                  <c:v>8.6757588492875737E-2</c:v>
                </c:pt>
                <c:pt idx="77">
                  <c:v>9.2094005523366107E-2</c:v>
                </c:pt>
                <c:pt idx="78">
                  <c:v>8.9874222991368713E-2</c:v>
                </c:pt>
                <c:pt idx="79">
                  <c:v>9.079894173476255E-2</c:v>
                </c:pt>
                <c:pt idx="80">
                  <c:v>9.2420499074193474E-2</c:v>
                </c:pt>
                <c:pt idx="81">
                  <c:v>9.3877534587413658E-2</c:v>
                </c:pt>
                <c:pt idx="82">
                  <c:v>8.656382991500533E-2</c:v>
                </c:pt>
                <c:pt idx="83">
                  <c:v>8.3894291197982529E-2</c:v>
                </c:pt>
                <c:pt idx="84">
                  <c:v>8.0393287087648257E-2</c:v>
                </c:pt>
                <c:pt idx="85">
                  <c:v>7.8342008715116318E-2</c:v>
                </c:pt>
                <c:pt idx="86">
                  <c:v>6.6122055947009928E-2</c:v>
                </c:pt>
                <c:pt idx="87">
                  <c:v>6.2737252822876233E-2</c:v>
                </c:pt>
                <c:pt idx="88">
                  <c:v>6.051477284291451E-2</c:v>
                </c:pt>
                <c:pt idx="89">
                  <c:v>5.4794538317650243E-2</c:v>
                </c:pt>
                <c:pt idx="90">
                  <c:v>4.7460995931071004E-2</c:v>
                </c:pt>
                <c:pt idx="91">
                  <c:v>4.3896640787284946E-2</c:v>
                </c:pt>
                <c:pt idx="92">
                  <c:v>3.756959567801621E-2</c:v>
                </c:pt>
                <c:pt idx="93">
                  <c:v>4.2571391728556396E-2</c:v>
                </c:pt>
                <c:pt idx="94">
                  <c:v>4.2464820003981218E-2</c:v>
                </c:pt>
                <c:pt idx="95">
                  <c:v>4.5419840006138745E-2</c:v>
                </c:pt>
                <c:pt idx="96">
                  <c:v>4.7764731752468537E-2</c:v>
                </c:pt>
                <c:pt idx="97">
                  <c:v>4.8732115936172882E-2</c:v>
                </c:pt>
                <c:pt idx="98">
                  <c:v>5.4558209814361769E-2</c:v>
                </c:pt>
                <c:pt idx="99">
                  <c:v>5.8016453558194181E-2</c:v>
                </c:pt>
                <c:pt idx="100">
                  <c:v>5.9872366106395791E-2</c:v>
                </c:pt>
                <c:pt idx="101">
                  <c:v>6.320998041521797E-2</c:v>
                </c:pt>
                <c:pt idx="102">
                  <c:v>6.1452442422752274E-2</c:v>
                </c:pt>
                <c:pt idx="103">
                  <c:v>6.3084210890286485E-2</c:v>
                </c:pt>
                <c:pt idx="104">
                  <c:v>6.782617618387965E-2</c:v>
                </c:pt>
                <c:pt idx="105">
                  <c:v>6.6486939928152022E-2</c:v>
                </c:pt>
                <c:pt idx="106">
                  <c:v>7.292663353807205E-2</c:v>
                </c:pt>
                <c:pt idx="107">
                  <c:v>7.8014734794395801E-2</c:v>
                </c:pt>
                <c:pt idx="108">
                  <c:v>7.8950838832461123E-2</c:v>
                </c:pt>
                <c:pt idx="109">
                  <c:v>8.2407127326502794E-2</c:v>
                </c:pt>
                <c:pt idx="110">
                  <c:v>8.4327809879496618E-2</c:v>
                </c:pt>
                <c:pt idx="111">
                  <c:v>8.4807223735129611E-2</c:v>
                </c:pt>
                <c:pt idx="112">
                  <c:v>8.9658264213286376E-2</c:v>
                </c:pt>
                <c:pt idx="113">
                  <c:v>9.0784112322959798E-2</c:v>
                </c:pt>
                <c:pt idx="114">
                  <c:v>8.9399188204972946E-2</c:v>
                </c:pt>
                <c:pt idx="115">
                  <c:v>9.0445673957744166E-2</c:v>
                </c:pt>
                <c:pt idx="116">
                  <c:v>9.4940912287660773E-2</c:v>
                </c:pt>
                <c:pt idx="117">
                  <c:v>0.10138575933635963</c:v>
                </c:pt>
                <c:pt idx="118">
                  <c:v>0.11642086646207295</c:v>
                </c:pt>
                <c:pt idx="119">
                  <c:v>0.1226388194947643</c:v>
                </c:pt>
                <c:pt idx="120">
                  <c:v>0.12737024817061715</c:v>
                </c:pt>
                <c:pt idx="121">
                  <c:v>0.12370366577520109</c:v>
                </c:pt>
                <c:pt idx="122">
                  <c:v>0.12120079818965124</c:v>
                </c:pt>
                <c:pt idx="123">
                  <c:v>0.12004960046251911</c:v>
                </c:pt>
                <c:pt idx="124">
                  <c:v>0.11588166991518323</c:v>
                </c:pt>
                <c:pt idx="125">
                  <c:v>0.10940887242723596</c:v>
                </c:pt>
                <c:pt idx="126">
                  <c:v>0.10721522172842568</c:v>
                </c:pt>
                <c:pt idx="127">
                  <c:v>0.10741595813494653</c:v>
                </c:pt>
                <c:pt idx="128">
                  <c:v>0.10050672507092462</c:v>
                </c:pt>
                <c:pt idx="129">
                  <c:v>9.1458566730511892E-2</c:v>
                </c:pt>
                <c:pt idx="130">
                  <c:v>9.4762937392285362E-2</c:v>
                </c:pt>
                <c:pt idx="131">
                  <c:v>9.6668232699542944E-2</c:v>
                </c:pt>
                <c:pt idx="132">
                  <c:v>9.5801011957023618E-2</c:v>
                </c:pt>
                <c:pt idx="133">
                  <c:v>0.10469403884275041</c:v>
                </c:pt>
                <c:pt idx="134">
                  <c:v>0.10590802543481348</c:v>
                </c:pt>
                <c:pt idx="135">
                  <c:v>0.10531175502803602</c:v>
                </c:pt>
                <c:pt idx="136">
                  <c:v>0.10308273378052424</c:v>
                </c:pt>
                <c:pt idx="137">
                  <c:v>0.10119353314570967</c:v>
                </c:pt>
                <c:pt idx="138">
                  <c:v>0.11423878838351853</c:v>
                </c:pt>
                <c:pt idx="139">
                  <c:v>0.11289816130294228</c:v>
                </c:pt>
                <c:pt idx="140">
                  <c:v>0.10914264060783951</c:v>
                </c:pt>
                <c:pt idx="141">
                  <c:v>0.10804889136461715</c:v>
                </c:pt>
                <c:pt idx="142">
                  <c:v>0.10524167210973223</c:v>
                </c:pt>
                <c:pt idx="143">
                  <c:v>0.10929012648924386</c:v>
                </c:pt>
                <c:pt idx="144">
                  <c:v>0.11261213102401979</c:v>
                </c:pt>
                <c:pt idx="145">
                  <c:v>0.11065375517858267</c:v>
                </c:pt>
                <c:pt idx="146">
                  <c:v>0.10530065725426097</c:v>
                </c:pt>
                <c:pt idx="147">
                  <c:v>9.3404712679874491E-2</c:v>
                </c:pt>
                <c:pt idx="148">
                  <c:v>9.3720126662949266E-2</c:v>
                </c:pt>
                <c:pt idx="149">
                  <c:v>9.5203684853800707E-2</c:v>
                </c:pt>
                <c:pt idx="150">
                  <c:v>0.10274393918091063</c:v>
                </c:pt>
                <c:pt idx="151">
                  <c:v>0.10307653107972947</c:v>
                </c:pt>
                <c:pt idx="152">
                  <c:v>0.10906647655939472</c:v>
                </c:pt>
                <c:pt idx="153">
                  <c:v>0.10940072658347799</c:v>
                </c:pt>
                <c:pt idx="154">
                  <c:v>0.10187323485570543</c:v>
                </c:pt>
                <c:pt idx="155">
                  <c:v>9.9673975916285462E-2</c:v>
                </c:pt>
                <c:pt idx="156">
                  <c:v>0.12164271612873612</c:v>
                </c:pt>
                <c:pt idx="157">
                  <c:v>0.11384787123769313</c:v>
                </c:pt>
                <c:pt idx="158">
                  <c:v>0.11579979379747884</c:v>
                </c:pt>
                <c:pt idx="159">
                  <c:v>0.11242162046343962</c:v>
                </c:pt>
                <c:pt idx="160">
                  <c:v>0.12037932157271558</c:v>
                </c:pt>
                <c:pt idx="161">
                  <c:v>0.12704558184598169</c:v>
                </c:pt>
                <c:pt idx="162">
                  <c:v>0.14115915265910339</c:v>
                </c:pt>
                <c:pt idx="163">
                  <c:v>0.14292432194596749</c:v>
                </c:pt>
                <c:pt idx="164">
                  <c:v>0.14939957528169701</c:v>
                </c:pt>
                <c:pt idx="165">
                  <c:v>0.14822083602063829</c:v>
                </c:pt>
                <c:pt idx="166">
                  <c:v>0.14778844727399831</c:v>
                </c:pt>
                <c:pt idx="167">
                  <c:v>0.14223889463101846</c:v>
                </c:pt>
                <c:pt idx="168">
                  <c:v>0.13644327693811187</c:v>
                </c:pt>
                <c:pt idx="169">
                  <c:v>0.13781620508925929</c:v>
                </c:pt>
                <c:pt idx="170">
                  <c:v>0.1385971420256622</c:v>
                </c:pt>
                <c:pt idx="171">
                  <c:v>0.13883033720773419</c:v>
                </c:pt>
                <c:pt idx="172">
                  <c:v>0.13264671132802586</c:v>
                </c:pt>
                <c:pt idx="173">
                  <c:v>0.13876417478879177</c:v>
                </c:pt>
                <c:pt idx="174">
                  <c:v>0.14810001169223574</c:v>
                </c:pt>
                <c:pt idx="175">
                  <c:v>0.16904971090837417</c:v>
                </c:pt>
                <c:pt idx="176">
                  <c:v>0.18148809560590973</c:v>
                </c:pt>
                <c:pt idx="177">
                  <c:v>0.18251153066835757</c:v>
                </c:pt>
                <c:pt idx="178">
                  <c:v>0.18475873659578901</c:v>
                </c:pt>
                <c:pt idx="179">
                  <c:v>0.18336988439950952</c:v>
                </c:pt>
                <c:pt idx="180">
                  <c:v>0.2039829331290548</c:v>
                </c:pt>
                <c:pt idx="181">
                  <c:v>0.21724929389548797</c:v>
                </c:pt>
                <c:pt idx="182">
                  <c:v>0.22564984423676004</c:v>
                </c:pt>
                <c:pt idx="183">
                  <c:v>0.22444150037674082</c:v>
                </c:pt>
                <c:pt idx="184">
                  <c:v>0.22528720670747671</c:v>
                </c:pt>
                <c:pt idx="185">
                  <c:v>0.21565155408827441</c:v>
                </c:pt>
                <c:pt idx="186">
                  <c:v>0.19750052631051318</c:v>
                </c:pt>
                <c:pt idx="187">
                  <c:v>0.20724967938984928</c:v>
                </c:pt>
                <c:pt idx="188">
                  <c:v>0.21078521411156093</c:v>
                </c:pt>
                <c:pt idx="189">
                  <c:v>0.21589687690123704</c:v>
                </c:pt>
                <c:pt idx="190">
                  <c:v>0.21909131316252362</c:v>
                </c:pt>
                <c:pt idx="191">
                  <c:v>0.21840962122564545</c:v>
                </c:pt>
                <c:pt idx="192">
                  <c:v>0.21954847620530615</c:v>
                </c:pt>
                <c:pt idx="193">
                  <c:v>0.21975731511610941</c:v>
                </c:pt>
                <c:pt idx="194">
                  <c:v>0.22011609292508005</c:v>
                </c:pt>
                <c:pt idx="195">
                  <c:v>0.22920893785102314</c:v>
                </c:pt>
                <c:pt idx="196">
                  <c:v>0.23665895042100193</c:v>
                </c:pt>
                <c:pt idx="197">
                  <c:v>0.24174339027488645</c:v>
                </c:pt>
                <c:pt idx="198">
                  <c:v>0.24690666369895231</c:v>
                </c:pt>
                <c:pt idx="199">
                  <c:v>0.25086300424104957</c:v>
                </c:pt>
                <c:pt idx="200">
                  <c:v>0.24642660733295996</c:v>
                </c:pt>
                <c:pt idx="201">
                  <c:v>0.23731768582881307</c:v>
                </c:pt>
                <c:pt idx="202">
                  <c:v>0.24520431378193219</c:v>
                </c:pt>
                <c:pt idx="203">
                  <c:v>0.25255245020071193</c:v>
                </c:pt>
                <c:pt idx="204">
                  <c:v>0.25558548386079361</c:v>
                </c:pt>
                <c:pt idx="205">
                  <c:v>0.26973345380330249</c:v>
                </c:pt>
                <c:pt idx="206">
                  <c:v>0.27374469884303454</c:v>
                </c:pt>
                <c:pt idx="207">
                  <c:v>0.27449330301708441</c:v>
                </c:pt>
                <c:pt idx="208">
                  <c:v>0.26832099429525935</c:v>
                </c:pt>
                <c:pt idx="209">
                  <c:v>0.25874471212677053</c:v>
                </c:pt>
                <c:pt idx="210">
                  <c:v>0.25320036832129111</c:v>
                </c:pt>
                <c:pt idx="211">
                  <c:v>0.26342732471397645</c:v>
                </c:pt>
                <c:pt idx="212">
                  <c:v>0.27605085277452734</c:v>
                </c:pt>
                <c:pt idx="213">
                  <c:v>0.27815991437819787</c:v>
                </c:pt>
                <c:pt idx="214">
                  <c:v>0.28196878663827118</c:v>
                </c:pt>
                <c:pt idx="215">
                  <c:v>0.27377615090013796</c:v>
                </c:pt>
                <c:pt idx="216">
                  <c:v>0.27518074611161447</c:v>
                </c:pt>
                <c:pt idx="217">
                  <c:v>0.27710735151685562</c:v>
                </c:pt>
                <c:pt idx="218">
                  <c:v>0.28010990827527049</c:v>
                </c:pt>
                <c:pt idx="219">
                  <c:v>0.27871335684730858</c:v>
                </c:pt>
                <c:pt idx="220">
                  <c:v>0.27677070968646844</c:v>
                </c:pt>
                <c:pt idx="221">
                  <c:v>0.27152327318282099</c:v>
                </c:pt>
                <c:pt idx="222">
                  <c:v>0.26492833035434682</c:v>
                </c:pt>
                <c:pt idx="223">
                  <c:v>0.26421156188754358</c:v>
                </c:pt>
                <c:pt idx="224">
                  <c:v>0.26232267928986763</c:v>
                </c:pt>
                <c:pt idx="225">
                  <c:v>0.26090292827010741</c:v>
                </c:pt>
                <c:pt idx="226">
                  <c:v>0.26017120718535813</c:v>
                </c:pt>
                <c:pt idx="227">
                  <c:v>0.25812094241846295</c:v>
                </c:pt>
                <c:pt idx="228">
                  <c:v>0.25541832582014501</c:v>
                </c:pt>
                <c:pt idx="229">
                  <c:v>0.25471609355244906</c:v>
                </c:pt>
                <c:pt idx="230">
                  <c:v>0.25231597517083904</c:v>
                </c:pt>
                <c:pt idx="231">
                  <c:v>0.25189738135558226</c:v>
                </c:pt>
                <c:pt idx="232">
                  <c:v>0.25572275138037015</c:v>
                </c:pt>
                <c:pt idx="233">
                  <c:v>0.2582831923654596</c:v>
                </c:pt>
                <c:pt idx="234">
                  <c:v>0.25053750698335842</c:v>
                </c:pt>
                <c:pt idx="235">
                  <c:v>0.25252472643371648</c:v>
                </c:pt>
                <c:pt idx="236">
                  <c:v>0.26254792850541731</c:v>
                </c:pt>
                <c:pt idx="237">
                  <c:v>0.25172179737825529</c:v>
                </c:pt>
                <c:pt idx="238">
                  <c:v>0.25217545100813576</c:v>
                </c:pt>
                <c:pt idx="239">
                  <c:v>0.25530052926688684</c:v>
                </c:pt>
                <c:pt idx="240">
                  <c:v>0.25640861702266471</c:v>
                </c:pt>
                <c:pt idx="241">
                  <c:v>0.25656162078972722</c:v>
                </c:pt>
                <c:pt idx="242">
                  <c:v>0.24938106953256511</c:v>
                </c:pt>
                <c:pt idx="243">
                  <c:v>0.2466361578508578</c:v>
                </c:pt>
                <c:pt idx="244">
                  <c:v>0.25077642255967203</c:v>
                </c:pt>
                <c:pt idx="245">
                  <c:v>0.25234735879406589</c:v>
                </c:pt>
                <c:pt idx="246">
                  <c:v>0.25277084663146288</c:v>
                </c:pt>
                <c:pt idx="247">
                  <c:v>0.24741313975489931</c:v>
                </c:pt>
                <c:pt idx="248">
                  <c:v>0.24124158687294495</c:v>
                </c:pt>
                <c:pt idx="249">
                  <c:v>0.25079623063836243</c:v>
                </c:pt>
                <c:pt idx="250">
                  <c:v>0.24530987940517379</c:v>
                </c:pt>
                <c:pt idx="251">
                  <c:v>0.23754734611148165</c:v>
                </c:pt>
                <c:pt idx="252">
                  <c:v>0.23281539781455018</c:v>
                </c:pt>
                <c:pt idx="253">
                  <c:v>0.22274856032304058</c:v>
                </c:pt>
                <c:pt idx="254">
                  <c:v>0.22257475771894897</c:v>
                </c:pt>
                <c:pt idx="255">
                  <c:v>0.21867540662360474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C-489F-8343-C1E226C17DA2}"/>
            </c:ext>
          </c:extLst>
        </c:ser>
        <c:ser>
          <c:idx val="1"/>
          <c:order val="1"/>
          <c:tx>
            <c:strRef>
              <c:f>MSCI!$G$2</c:f>
              <c:strCache>
                <c:ptCount val="1"/>
                <c:pt idx="0">
                  <c:v>MSCI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MSCI!$A$245:$A$500</c:f>
              <c:strCache>
                <c:ptCount val="256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</c:strCache>
            </c:strRef>
          </c:cat>
          <c:val>
            <c:numRef>
              <c:f>MSCI!$G$245:$G$500</c:f>
              <c:numCache>
                <c:formatCode>General</c:formatCode>
                <c:ptCount val="256"/>
                <c:pt idx="0">
                  <c:v>0.21592010246298821</c:v>
                </c:pt>
                <c:pt idx="1">
                  <c:v>0.19083864936434036</c:v>
                </c:pt>
                <c:pt idx="2">
                  <c:v>0.1904440029502954</c:v>
                </c:pt>
                <c:pt idx="3">
                  <c:v>0.19344681688477827</c:v>
                </c:pt>
                <c:pt idx="4">
                  <c:v>0.19271504485598223</c:v>
                </c:pt>
                <c:pt idx="5">
                  <c:v>0.1572819492074149</c:v>
                </c:pt>
                <c:pt idx="6">
                  <c:v>0.16333196731191091</c:v>
                </c:pt>
                <c:pt idx="7">
                  <c:v>0.17024462099442172</c:v>
                </c:pt>
                <c:pt idx="8">
                  <c:v>0.16414040010643705</c:v>
                </c:pt>
                <c:pt idx="9">
                  <c:v>0.18115551619370951</c:v>
                </c:pt>
                <c:pt idx="10">
                  <c:v>0.18413408649864649</c:v>
                </c:pt>
                <c:pt idx="11">
                  <c:v>0.17136786721074593</c:v>
                </c:pt>
                <c:pt idx="12">
                  <c:v>0.17038929908625189</c:v>
                </c:pt>
                <c:pt idx="13">
                  <c:v>0.16722855305154072</c:v>
                </c:pt>
                <c:pt idx="14">
                  <c:v>0.15866310417870211</c:v>
                </c:pt>
                <c:pt idx="15">
                  <c:v>0.13451400817390291</c:v>
                </c:pt>
                <c:pt idx="16">
                  <c:v>0.12922874193594236</c:v>
                </c:pt>
                <c:pt idx="17">
                  <c:v>0.14246705871477428</c:v>
                </c:pt>
                <c:pt idx="18">
                  <c:v>0.1469656741892662</c:v>
                </c:pt>
                <c:pt idx="19">
                  <c:v>0.13911789194704061</c:v>
                </c:pt>
                <c:pt idx="20">
                  <c:v>0.15666607805050314</c:v>
                </c:pt>
                <c:pt idx="21">
                  <c:v>0.16313055852009972</c:v>
                </c:pt>
                <c:pt idx="22">
                  <c:v>0.16530638930163444</c:v>
                </c:pt>
                <c:pt idx="23">
                  <c:v>0.16749285033365102</c:v>
                </c:pt>
                <c:pt idx="24">
                  <c:v>0.17274485836013431</c:v>
                </c:pt>
                <c:pt idx="25">
                  <c:v>0.1690880842534721</c:v>
                </c:pt>
                <c:pt idx="26">
                  <c:v>0.17499433586530078</c:v>
                </c:pt>
                <c:pt idx="27">
                  <c:v>0.17697738594416368</c:v>
                </c:pt>
                <c:pt idx="28">
                  <c:v>0.17896765082518518</c:v>
                </c:pt>
                <c:pt idx="29">
                  <c:v>0.206445091281102</c:v>
                </c:pt>
                <c:pt idx="30">
                  <c:v>0.22319057921132868</c:v>
                </c:pt>
                <c:pt idx="31">
                  <c:v>0.24594455762984002</c:v>
                </c:pt>
                <c:pt idx="32">
                  <c:v>0.25362445110476051</c:v>
                </c:pt>
                <c:pt idx="33">
                  <c:v>0.26135271129090665</c:v>
                </c:pt>
                <c:pt idx="34">
                  <c:v>0.2579469829348997</c:v>
                </c:pt>
                <c:pt idx="35">
                  <c:v>0.24835080510414986</c:v>
                </c:pt>
                <c:pt idx="36">
                  <c:v>0.23417318866432324</c:v>
                </c:pt>
                <c:pt idx="37">
                  <c:v>0.22939747704299229</c:v>
                </c:pt>
                <c:pt idx="38">
                  <c:v>0.25861831132513213</c:v>
                </c:pt>
                <c:pt idx="39">
                  <c:v>0.25301881143655502</c:v>
                </c:pt>
                <c:pt idx="40">
                  <c:v>0.26543023343657923</c:v>
                </c:pt>
                <c:pt idx="41">
                  <c:v>0.27824299519106765</c:v>
                </c:pt>
                <c:pt idx="42">
                  <c:v>0.28426670046900759</c:v>
                </c:pt>
                <c:pt idx="43">
                  <c:v>0.28832853208797071</c:v>
                </c:pt>
                <c:pt idx="44">
                  <c:v>0.26521858743497395</c:v>
                </c:pt>
                <c:pt idx="45">
                  <c:v>0.24968302033144907</c:v>
                </c:pt>
                <c:pt idx="46">
                  <c:v>0.25375900672899432</c:v>
                </c:pt>
                <c:pt idx="47">
                  <c:v>0.25781888418393883</c:v>
                </c:pt>
                <c:pt idx="48">
                  <c:v>0.25797262988420333</c:v>
                </c:pt>
                <c:pt idx="49">
                  <c:v>0.25325437922747218</c:v>
                </c:pt>
                <c:pt idx="50">
                  <c:v>0.23197797212859661</c:v>
                </c:pt>
                <c:pt idx="51">
                  <c:v>0.22551806233753613</c:v>
                </c:pt>
                <c:pt idx="52">
                  <c:v>0.20801531283646368</c:v>
                </c:pt>
                <c:pt idx="53">
                  <c:v>0.20336427740449681</c:v>
                </c:pt>
                <c:pt idx="54">
                  <c:v>0.23171834656734269</c:v>
                </c:pt>
                <c:pt idx="55">
                  <c:v>0.24147472440211559</c:v>
                </c:pt>
                <c:pt idx="56">
                  <c:v>0.25138981543251049</c:v>
                </c:pt>
                <c:pt idx="57">
                  <c:v>0.25603317311284335</c:v>
                </c:pt>
                <c:pt idx="58">
                  <c:v>0.24533834865563775</c:v>
                </c:pt>
                <c:pt idx="59">
                  <c:v>0.23640938498692377</c:v>
                </c:pt>
                <c:pt idx="60">
                  <c:v>0.23347081981243001</c:v>
                </c:pt>
                <c:pt idx="61">
                  <c:v>0.23250971175274304</c:v>
                </c:pt>
                <c:pt idx="62">
                  <c:v>0.22782334767068524</c:v>
                </c:pt>
                <c:pt idx="63">
                  <c:v>0.22244703555882461</c:v>
                </c:pt>
                <c:pt idx="64">
                  <c:v>0.24098692622524576</c:v>
                </c:pt>
                <c:pt idx="65">
                  <c:v>0.23786688307696102</c:v>
                </c:pt>
                <c:pt idx="66">
                  <c:v>0.25409815707118377</c:v>
                </c:pt>
                <c:pt idx="67">
                  <c:v>0.22838821153050537</c:v>
                </c:pt>
                <c:pt idx="68">
                  <c:v>0.20918325786434755</c:v>
                </c:pt>
                <c:pt idx="69">
                  <c:v>0.20282445477297095</c:v>
                </c:pt>
                <c:pt idx="70">
                  <c:v>0.20722771572881848</c:v>
                </c:pt>
                <c:pt idx="71">
                  <c:v>0.23833686033089663</c:v>
                </c:pt>
                <c:pt idx="72">
                  <c:v>0.23900853022010726</c:v>
                </c:pt>
                <c:pt idx="73">
                  <c:v>0.24045619929994633</c:v>
                </c:pt>
                <c:pt idx="74">
                  <c:v>0.24189529129710752</c:v>
                </c:pt>
                <c:pt idx="75">
                  <c:v>0.23317487823154726</c:v>
                </c:pt>
                <c:pt idx="76">
                  <c:v>0.23793731608202151</c:v>
                </c:pt>
                <c:pt idx="77">
                  <c:v>0.25001445718475823</c:v>
                </c:pt>
                <c:pt idx="78">
                  <c:v>0.226042685063917</c:v>
                </c:pt>
                <c:pt idx="79">
                  <c:v>0.22311608610207667</c:v>
                </c:pt>
                <c:pt idx="80">
                  <c:v>0.22297608625535648</c:v>
                </c:pt>
                <c:pt idx="81">
                  <c:v>0.21995727869906756</c:v>
                </c:pt>
                <c:pt idx="82">
                  <c:v>0.22407227707746014</c:v>
                </c:pt>
                <c:pt idx="83">
                  <c:v>0.22544603833307253</c:v>
                </c:pt>
                <c:pt idx="84">
                  <c:v>0.22682084915429757</c:v>
                </c:pt>
                <c:pt idx="85">
                  <c:v>0.22771958838662254</c:v>
                </c:pt>
                <c:pt idx="86">
                  <c:v>0.22415193638807862</c:v>
                </c:pt>
                <c:pt idx="87">
                  <c:v>0.2195969801895894</c:v>
                </c:pt>
                <c:pt idx="88">
                  <c:v>0.21846920854342522</c:v>
                </c:pt>
                <c:pt idx="89">
                  <c:v>0.23011736259224191</c:v>
                </c:pt>
                <c:pt idx="90">
                  <c:v>0.23121933239650772</c:v>
                </c:pt>
                <c:pt idx="91">
                  <c:v>0.1980216823613199</c:v>
                </c:pt>
                <c:pt idx="92">
                  <c:v>0.18722782733748278</c:v>
                </c:pt>
                <c:pt idx="93">
                  <c:v>0.17656583252375713</c:v>
                </c:pt>
                <c:pt idx="94">
                  <c:v>0.16972849220373654</c:v>
                </c:pt>
                <c:pt idx="95">
                  <c:v>0.17417690118384477</c:v>
                </c:pt>
                <c:pt idx="96">
                  <c:v>0.16645437855216594</c:v>
                </c:pt>
                <c:pt idx="97">
                  <c:v>0.16390922449265632</c:v>
                </c:pt>
                <c:pt idx="98">
                  <c:v>0.16137837660777854</c:v>
                </c:pt>
                <c:pt idx="99">
                  <c:v>0.17138488422892095</c:v>
                </c:pt>
                <c:pt idx="100">
                  <c:v>0.18240680686402766</c:v>
                </c:pt>
                <c:pt idx="101">
                  <c:v>0.19294792586054732</c:v>
                </c:pt>
                <c:pt idx="102">
                  <c:v>0.19647855430736438</c:v>
                </c:pt>
                <c:pt idx="103">
                  <c:v>0.20001769480878528</c:v>
                </c:pt>
                <c:pt idx="104">
                  <c:v>0.19275234418091558</c:v>
                </c:pt>
                <c:pt idx="105">
                  <c:v>0.21327014218009488</c:v>
                </c:pt>
                <c:pt idx="106">
                  <c:v>0.21078410589524266</c:v>
                </c:pt>
                <c:pt idx="107">
                  <c:v>0.20995485009920478</c:v>
                </c:pt>
                <c:pt idx="108">
                  <c:v>0.20912530553478348</c:v>
                </c:pt>
                <c:pt idx="109">
                  <c:v>0.20692608908467958</c:v>
                </c:pt>
                <c:pt idx="110">
                  <c:v>0.21204457971533452</c:v>
                </c:pt>
                <c:pt idx="111">
                  <c:v>0.21339810812725868</c:v>
                </c:pt>
                <c:pt idx="112">
                  <c:v>0.21266614887645408</c:v>
                </c:pt>
                <c:pt idx="113">
                  <c:v>0.21180738786279685</c:v>
                </c:pt>
                <c:pt idx="114">
                  <c:v>0.190600465645135</c:v>
                </c:pt>
                <c:pt idx="115">
                  <c:v>0.1959915338430307</c:v>
                </c:pt>
                <c:pt idx="116">
                  <c:v>0.22538340553516756</c:v>
                </c:pt>
                <c:pt idx="117">
                  <c:v>0.23746692067633823</c:v>
                </c:pt>
                <c:pt idx="118">
                  <c:v>0.2523899278789179</c:v>
                </c:pt>
                <c:pt idx="119">
                  <c:v>0.25637752219987786</c:v>
                </c:pt>
                <c:pt idx="120">
                  <c:v>0.22978410689800421</c:v>
                </c:pt>
                <c:pt idx="121">
                  <c:v>0.22101897735854115</c:v>
                </c:pt>
                <c:pt idx="122">
                  <c:v>0.21230282506015508</c:v>
                </c:pt>
                <c:pt idx="123">
                  <c:v>0.19263512394412841</c:v>
                </c:pt>
                <c:pt idx="124">
                  <c:v>0.19106094169977705</c:v>
                </c:pt>
                <c:pt idx="125">
                  <c:v>0.19596210804375813</c:v>
                </c:pt>
                <c:pt idx="126">
                  <c:v>0.21153187776783833</c:v>
                </c:pt>
                <c:pt idx="127">
                  <c:v>0.20931151427348449</c:v>
                </c:pt>
                <c:pt idx="128">
                  <c:v>0.20696565408522338</c:v>
                </c:pt>
                <c:pt idx="129">
                  <c:v>0.20711263574171834</c:v>
                </c:pt>
                <c:pt idx="130">
                  <c:v>0.20695252740406667</c:v>
                </c:pt>
                <c:pt idx="131">
                  <c:v>0.22039029848290381</c:v>
                </c:pt>
                <c:pt idx="132">
                  <c:v>0.22031214163235435</c:v>
                </c:pt>
                <c:pt idx="133">
                  <c:v>0.23027773528833317</c:v>
                </c:pt>
                <c:pt idx="134">
                  <c:v>0.23068487057838549</c:v>
                </c:pt>
                <c:pt idx="135">
                  <c:v>0.2329247621993995</c:v>
                </c:pt>
                <c:pt idx="136">
                  <c:v>0.22530151957155931</c:v>
                </c:pt>
                <c:pt idx="137">
                  <c:v>0.24994652118315819</c:v>
                </c:pt>
                <c:pt idx="138">
                  <c:v>0.2588540689111074</c:v>
                </c:pt>
                <c:pt idx="139">
                  <c:v>0.26505795173855207</c:v>
                </c:pt>
                <c:pt idx="140">
                  <c:v>0.22822079137086582</c:v>
                </c:pt>
                <c:pt idx="141">
                  <c:v>0.2189412601959817</c:v>
                </c:pt>
                <c:pt idx="142">
                  <c:v>0.21575110761910987</c:v>
                </c:pt>
                <c:pt idx="143">
                  <c:v>0.21535442941388072</c:v>
                </c:pt>
                <c:pt idx="144">
                  <c:v>0.21433144599303144</c:v>
                </c:pt>
                <c:pt idx="145">
                  <c:v>0.21484345221889467</c:v>
                </c:pt>
                <c:pt idx="146">
                  <c:v>0.22897493904983612</c:v>
                </c:pt>
                <c:pt idx="147">
                  <c:v>0.24430444203922486</c:v>
                </c:pt>
                <c:pt idx="148">
                  <c:v>0.24719594609507078</c:v>
                </c:pt>
                <c:pt idx="149">
                  <c:v>0.24917080069385378</c:v>
                </c:pt>
                <c:pt idx="150">
                  <c:v>0.25310775776108474</c:v>
                </c:pt>
                <c:pt idx="151">
                  <c:v>0.27447456218195687</c:v>
                </c:pt>
                <c:pt idx="152">
                  <c:v>0.27071513842942352</c:v>
                </c:pt>
                <c:pt idx="153">
                  <c:v>0.26175298537351566</c:v>
                </c:pt>
                <c:pt idx="154">
                  <c:v>0.25791432435150941</c:v>
                </c:pt>
                <c:pt idx="155">
                  <c:v>0.24467837553327043</c:v>
                </c:pt>
                <c:pt idx="156">
                  <c:v>0.2706016019996591</c:v>
                </c:pt>
                <c:pt idx="157">
                  <c:v>0.29889319598426978</c:v>
                </c:pt>
                <c:pt idx="158">
                  <c:v>0.32921465820268692</c:v>
                </c:pt>
                <c:pt idx="159">
                  <c:v>0.35417659959950387</c:v>
                </c:pt>
                <c:pt idx="160">
                  <c:v>0.36778809017338299</c:v>
                </c:pt>
                <c:pt idx="161">
                  <c:v>0.36536622794074258</c:v>
                </c:pt>
                <c:pt idx="162">
                  <c:v>0.33265249441634936</c:v>
                </c:pt>
                <c:pt idx="163">
                  <c:v>0.35696247344819465</c:v>
                </c:pt>
                <c:pt idx="164">
                  <c:v>0.3371042043267829</c:v>
                </c:pt>
                <c:pt idx="165">
                  <c:v>0.33351247780166382</c:v>
                </c:pt>
                <c:pt idx="166">
                  <c:v>0.31792882599641836</c:v>
                </c:pt>
                <c:pt idx="167">
                  <c:v>0.31274457218814855</c:v>
                </c:pt>
                <c:pt idx="168">
                  <c:v>0.30691812177478539</c:v>
                </c:pt>
                <c:pt idx="169">
                  <c:v>0.30652156124703378</c:v>
                </c:pt>
                <c:pt idx="170">
                  <c:v>0.30944636840134776</c:v>
                </c:pt>
                <c:pt idx="171">
                  <c:v>0.31104137147674971</c:v>
                </c:pt>
                <c:pt idx="172">
                  <c:v>0.30003830572612578</c:v>
                </c:pt>
                <c:pt idx="173">
                  <c:v>0.28210832055877622</c:v>
                </c:pt>
                <c:pt idx="174">
                  <c:v>0.28541524009981734</c:v>
                </c:pt>
                <c:pt idx="175">
                  <c:v>0.29202331191740294</c:v>
                </c:pt>
                <c:pt idx="176">
                  <c:v>0.29330688801247362</c:v>
                </c:pt>
                <c:pt idx="177">
                  <c:v>0.28863429092567272</c:v>
                </c:pt>
                <c:pt idx="178">
                  <c:v>0.29726385260552735</c:v>
                </c:pt>
                <c:pt idx="179">
                  <c:v>0.32426448584146916</c:v>
                </c:pt>
                <c:pt idx="180">
                  <c:v>0.33681811239176151</c:v>
                </c:pt>
                <c:pt idx="181">
                  <c:v>0.33847599581820975</c:v>
                </c:pt>
                <c:pt idx="182">
                  <c:v>0.34063700553355969</c:v>
                </c:pt>
                <c:pt idx="183">
                  <c:v>0.34599698795892864</c:v>
                </c:pt>
                <c:pt idx="184">
                  <c:v>0.35560072684714661</c:v>
                </c:pt>
                <c:pt idx="185">
                  <c:v>0.36777969018932866</c:v>
                </c:pt>
                <c:pt idx="186">
                  <c:v>0.36731702696943147</c:v>
                </c:pt>
                <c:pt idx="187">
                  <c:v>0.35993561878803537</c:v>
                </c:pt>
                <c:pt idx="188">
                  <c:v>0.37357742537313432</c:v>
                </c:pt>
                <c:pt idx="189">
                  <c:v>0.37740479679903238</c:v>
                </c:pt>
                <c:pt idx="190">
                  <c:v>0.38975263377732405</c:v>
                </c:pt>
                <c:pt idx="191">
                  <c:v>0.38447100548109225</c:v>
                </c:pt>
                <c:pt idx="192">
                  <c:v>0.38488725687073244</c:v>
                </c:pt>
                <c:pt idx="193">
                  <c:v>0.37628990777073801</c:v>
                </c:pt>
                <c:pt idx="194">
                  <c:v>0.36541921595545013</c:v>
                </c:pt>
                <c:pt idx="195">
                  <c:v>0.37220071945721944</c:v>
                </c:pt>
                <c:pt idx="196">
                  <c:v>0.36232900657471845</c:v>
                </c:pt>
                <c:pt idx="197">
                  <c:v>0.36309080141146066</c:v>
                </c:pt>
                <c:pt idx="198">
                  <c:v>0.37049673994017773</c:v>
                </c:pt>
                <c:pt idx="199">
                  <c:v>0.37510544252117262</c:v>
                </c:pt>
                <c:pt idx="200">
                  <c:v>0.38217841697676747</c:v>
                </c:pt>
                <c:pt idx="201">
                  <c:v>0.37580772700442155</c:v>
                </c:pt>
                <c:pt idx="202">
                  <c:v>0.37543867442583623</c:v>
                </c:pt>
                <c:pt idx="203">
                  <c:v>0.38955275216633956</c:v>
                </c:pt>
                <c:pt idx="204">
                  <c:v>0.39529341343915592</c:v>
                </c:pt>
                <c:pt idx="205">
                  <c:v>0.39142225108129813</c:v>
                </c:pt>
                <c:pt idx="206">
                  <c:v>0.38806130503420455</c:v>
                </c:pt>
                <c:pt idx="207">
                  <c:v>0.38923522928220988</c:v>
                </c:pt>
                <c:pt idx="208">
                  <c:v>0.36666067845030814</c:v>
                </c:pt>
                <c:pt idx="209">
                  <c:v>0.37400475309115189</c:v>
                </c:pt>
                <c:pt idx="210">
                  <c:v>0.34997745344962228</c:v>
                </c:pt>
                <c:pt idx="211">
                  <c:v>0.33449069003285881</c:v>
                </c:pt>
                <c:pt idx="212">
                  <c:v>0.31593895063515087</c:v>
                </c:pt>
                <c:pt idx="213">
                  <c:v>0.27707949689030964</c:v>
                </c:pt>
                <c:pt idx="214">
                  <c:v>0.27128137899652227</c:v>
                </c:pt>
                <c:pt idx="215">
                  <c:v>0.26263752989780387</c:v>
                </c:pt>
                <c:pt idx="216">
                  <c:v>0.25137791858345615</c:v>
                </c:pt>
                <c:pt idx="217">
                  <c:v>0.25221788025489755</c:v>
                </c:pt>
                <c:pt idx="218">
                  <c:v>0.27086424730029934</c:v>
                </c:pt>
                <c:pt idx="219">
                  <c:v>0.27719920893687533</c:v>
                </c:pt>
                <c:pt idx="220">
                  <c:v>0.28243619390202102</c:v>
                </c:pt>
                <c:pt idx="221">
                  <c:v>0.27528722206884826</c:v>
                </c:pt>
                <c:pt idx="222">
                  <c:v>0.25369994196169476</c:v>
                </c:pt>
                <c:pt idx="223">
                  <c:v>0.28974788490490022</c:v>
                </c:pt>
                <c:pt idx="224">
                  <c:v>0.29167426185379086</c:v>
                </c:pt>
                <c:pt idx="225">
                  <c:v>0.2912736347870224</c:v>
                </c:pt>
                <c:pt idx="226">
                  <c:v>0.27486198012513796</c:v>
                </c:pt>
                <c:pt idx="227">
                  <c:v>0.26532440089267939</c:v>
                </c:pt>
                <c:pt idx="228">
                  <c:v>0.25603801172693186</c:v>
                </c:pt>
                <c:pt idx="229">
                  <c:v>0.25482176280415159</c:v>
                </c:pt>
                <c:pt idx="230">
                  <c:v>0.25604194922947121</c:v>
                </c:pt>
                <c:pt idx="231">
                  <c:v>0.27220902106620359</c:v>
                </c:pt>
                <c:pt idx="232">
                  <c:v>0.27045852741335841</c:v>
                </c:pt>
                <c:pt idx="233">
                  <c:v>0.29273013055611985</c:v>
                </c:pt>
                <c:pt idx="234">
                  <c:v>0.30091393591746751</c:v>
                </c:pt>
                <c:pt idx="235">
                  <c:v>0.30507207688200744</c:v>
                </c:pt>
                <c:pt idx="236">
                  <c:v>0.30904909616001697</c:v>
                </c:pt>
                <c:pt idx="237">
                  <c:v>0.30055706144750616</c:v>
                </c:pt>
                <c:pt idx="238">
                  <c:v>0.28989101921559435</c:v>
                </c:pt>
                <c:pt idx="239">
                  <c:v>0.28568140649973373</c:v>
                </c:pt>
                <c:pt idx="240">
                  <c:v>0.28045575922635813</c:v>
                </c:pt>
                <c:pt idx="241">
                  <c:v>0.2562789190629664</c:v>
                </c:pt>
                <c:pt idx="242">
                  <c:v>0.23906641374178617</c:v>
                </c:pt>
                <c:pt idx="243">
                  <c:v>0.23198090113252223</c:v>
                </c:pt>
                <c:pt idx="244">
                  <c:v>0.20626335233388704</c:v>
                </c:pt>
                <c:pt idx="245">
                  <c:v>0.21169916434540403</c:v>
                </c:pt>
                <c:pt idx="246">
                  <c:v>0.19098853986313791</c:v>
                </c:pt>
                <c:pt idx="247">
                  <c:v>0.19368839133208482</c:v>
                </c:pt>
                <c:pt idx="248">
                  <c:v>0.20352691291509095</c:v>
                </c:pt>
                <c:pt idx="249">
                  <c:v>0.20504159888931484</c:v>
                </c:pt>
                <c:pt idx="250">
                  <c:v>0.21264521986752216</c:v>
                </c:pt>
                <c:pt idx="251">
                  <c:v>0.22134509728952456</c:v>
                </c:pt>
                <c:pt idx="252">
                  <c:v>0.21396853299786289</c:v>
                </c:pt>
                <c:pt idx="253">
                  <c:v>0.21424843423799578</c:v>
                </c:pt>
                <c:pt idx="254">
                  <c:v>0.21515341264871624</c:v>
                </c:pt>
                <c:pt idx="255">
                  <c:v>0.22399069211764755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C-489F-8343-C1E226C17DA2}"/>
            </c:ext>
          </c:extLst>
        </c:ser>
        <c:ser>
          <c:idx val="2"/>
          <c:order val="2"/>
          <c:tx>
            <c:strRef>
              <c:f>MSCI!$H$2</c:f>
              <c:strCache>
                <c:ptCount val="1"/>
                <c:pt idx="0">
                  <c:v>COMCEC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MSCI!$A$245:$A$500</c:f>
              <c:strCache>
                <c:ptCount val="256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</c:strCache>
            </c:strRef>
          </c:cat>
          <c:val>
            <c:numRef>
              <c:f>MSCI!$H$245:$H$500</c:f>
              <c:numCache>
                <c:formatCode>General</c:formatCode>
                <c:ptCount val="256"/>
                <c:pt idx="0">
                  <c:v>7.1307696796405473E-2</c:v>
                </c:pt>
                <c:pt idx="1">
                  <c:v>7.0120613165397749E-2</c:v>
                </c:pt>
                <c:pt idx="2">
                  <c:v>6.8612629375508938E-2</c:v>
                </c:pt>
                <c:pt idx="3">
                  <c:v>7.0495626822157487E-2</c:v>
                </c:pt>
                <c:pt idx="4">
                  <c:v>6.9202539756509696E-2</c:v>
                </c:pt>
                <c:pt idx="5">
                  <c:v>5.3823225954373388E-2</c:v>
                </c:pt>
                <c:pt idx="6">
                  <c:v>6.2430099509621195E-2</c:v>
                </c:pt>
                <c:pt idx="7">
                  <c:v>6.8666819642037691E-2</c:v>
                </c:pt>
                <c:pt idx="8">
                  <c:v>5.7533583788706766E-2</c:v>
                </c:pt>
                <c:pt idx="9">
                  <c:v>6.629136029411753E-2</c:v>
                </c:pt>
                <c:pt idx="10">
                  <c:v>6.7462823678015704E-2</c:v>
                </c:pt>
                <c:pt idx="11">
                  <c:v>6.2988322868426261E-2</c:v>
                </c:pt>
                <c:pt idx="12">
                  <c:v>4.9663061328501179E-2</c:v>
                </c:pt>
                <c:pt idx="13">
                  <c:v>4.8394417338023299E-2</c:v>
                </c:pt>
                <c:pt idx="14">
                  <c:v>4.2168334181222233E-2</c:v>
                </c:pt>
                <c:pt idx="15">
                  <c:v>3.6112048599392432E-2</c:v>
                </c:pt>
                <c:pt idx="16">
                  <c:v>3.4054858362110085E-2</c:v>
                </c:pt>
                <c:pt idx="17">
                  <c:v>3.5928731762065125E-2</c:v>
                </c:pt>
                <c:pt idx="18">
                  <c:v>3.6931020935062175E-2</c:v>
                </c:pt>
                <c:pt idx="19">
                  <c:v>3.2225691347011365E-2</c:v>
                </c:pt>
                <c:pt idx="20">
                  <c:v>4.3981222756231064E-2</c:v>
                </c:pt>
                <c:pt idx="21">
                  <c:v>3.9020934335366242E-2</c:v>
                </c:pt>
                <c:pt idx="22">
                  <c:v>3.7380067661250127E-2</c:v>
                </c:pt>
                <c:pt idx="23">
                  <c:v>3.3071996466431219E-2</c:v>
                </c:pt>
                <c:pt idx="24">
                  <c:v>4.3749999999999956E-2</c:v>
                </c:pt>
                <c:pt idx="25">
                  <c:v>3.8116966223359805E-2</c:v>
                </c:pt>
                <c:pt idx="26">
                  <c:v>3.8083538083538038E-2</c:v>
                </c:pt>
                <c:pt idx="27">
                  <c:v>3.807234304243301E-2</c:v>
                </c:pt>
                <c:pt idx="28">
                  <c:v>4.8187345192524322E-2</c:v>
                </c:pt>
                <c:pt idx="29">
                  <c:v>6.5079997722484739E-2</c:v>
                </c:pt>
                <c:pt idx="30">
                  <c:v>7.4167478649624474E-2</c:v>
                </c:pt>
                <c:pt idx="31">
                  <c:v>7.5547857950560404E-2</c:v>
                </c:pt>
                <c:pt idx="32">
                  <c:v>7.6007326007325959E-2</c:v>
                </c:pt>
                <c:pt idx="33">
                  <c:v>8.7371935075399865E-2</c:v>
                </c:pt>
                <c:pt idx="34">
                  <c:v>8.8345539472925338E-2</c:v>
                </c:pt>
                <c:pt idx="35">
                  <c:v>8.7475493022719508E-2</c:v>
                </c:pt>
                <c:pt idx="36">
                  <c:v>9.8059407089400752E-2</c:v>
                </c:pt>
                <c:pt idx="37">
                  <c:v>0.1016160911521915</c:v>
                </c:pt>
                <c:pt idx="38">
                  <c:v>0.10826874890740612</c:v>
                </c:pt>
                <c:pt idx="39">
                  <c:v>0.10262515971657571</c:v>
                </c:pt>
                <c:pt idx="40">
                  <c:v>0.10153792380286619</c:v>
                </c:pt>
                <c:pt idx="41">
                  <c:v>0.11454095170705814</c:v>
                </c:pt>
                <c:pt idx="42">
                  <c:v>0.12353605612032581</c:v>
                </c:pt>
                <c:pt idx="43">
                  <c:v>0.12251439425416999</c:v>
                </c:pt>
                <c:pt idx="44">
                  <c:v>0.11359097850346522</c:v>
                </c:pt>
                <c:pt idx="45">
                  <c:v>0.11287413295009618</c:v>
                </c:pt>
                <c:pt idx="46">
                  <c:v>0.11377895045441222</c:v>
                </c:pt>
                <c:pt idx="47">
                  <c:v>0.12392152227869047</c:v>
                </c:pt>
                <c:pt idx="48">
                  <c:v>0.12430514488468369</c:v>
                </c:pt>
                <c:pt idx="49">
                  <c:v>0.11858540034171927</c:v>
                </c:pt>
                <c:pt idx="50">
                  <c:v>0.11288998357963864</c:v>
                </c:pt>
                <c:pt idx="51">
                  <c:v>9.9618188129121821E-2</c:v>
                </c:pt>
                <c:pt idx="52">
                  <c:v>8.9147951311503437E-2</c:v>
                </c:pt>
                <c:pt idx="53">
                  <c:v>9.1842555618938837E-2</c:v>
                </c:pt>
                <c:pt idx="54">
                  <c:v>9.9449103174489073E-2</c:v>
                </c:pt>
                <c:pt idx="55">
                  <c:v>0.10201373261785252</c:v>
                </c:pt>
                <c:pt idx="56">
                  <c:v>0.11298911785135446</c:v>
                </c:pt>
                <c:pt idx="57">
                  <c:v>0.10970390932222984</c:v>
                </c:pt>
                <c:pt idx="58">
                  <c:v>0.11441581647357202</c:v>
                </c:pt>
                <c:pt idx="59">
                  <c:v>0.11732524548713341</c:v>
                </c:pt>
                <c:pt idx="60">
                  <c:v>0.11829533473906251</c:v>
                </c:pt>
                <c:pt idx="61">
                  <c:v>0.11671453187823078</c:v>
                </c:pt>
                <c:pt idx="62">
                  <c:v>0.11393856029344351</c:v>
                </c:pt>
                <c:pt idx="63">
                  <c:v>0.11344104503265728</c:v>
                </c:pt>
                <c:pt idx="64">
                  <c:v>0.1298023395364305</c:v>
                </c:pt>
                <c:pt idx="65">
                  <c:v>0.12149695387293291</c:v>
                </c:pt>
                <c:pt idx="66">
                  <c:v>0.11028307336799537</c:v>
                </c:pt>
                <c:pt idx="67">
                  <c:v>9.3061107938321008E-2</c:v>
                </c:pt>
                <c:pt idx="68">
                  <c:v>8.7495199214804975E-2</c:v>
                </c:pt>
                <c:pt idx="69">
                  <c:v>8.8196851736091375E-2</c:v>
                </c:pt>
                <c:pt idx="70">
                  <c:v>8.9203740436384349E-2</c:v>
                </c:pt>
                <c:pt idx="71">
                  <c:v>0.10316783256554629</c:v>
                </c:pt>
                <c:pt idx="72">
                  <c:v>0.1084728497774945</c:v>
                </c:pt>
                <c:pt idx="73">
                  <c:v>0.11018782014797956</c:v>
                </c:pt>
                <c:pt idx="74">
                  <c:v>9.6779622980251334E-2</c:v>
                </c:pt>
                <c:pt idx="75">
                  <c:v>9.206703910614511E-2</c:v>
                </c:pt>
                <c:pt idx="76">
                  <c:v>8.1557150745444673E-2</c:v>
                </c:pt>
                <c:pt idx="77">
                  <c:v>8.5096716459007293E-2</c:v>
                </c:pt>
                <c:pt idx="78">
                  <c:v>7.8514442916093552E-2</c:v>
                </c:pt>
                <c:pt idx="79">
                  <c:v>8.7086092715231711E-2</c:v>
                </c:pt>
                <c:pt idx="80">
                  <c:v>9.3245268357662336E-2</c:v>
                </c:pt>
                <c:pt idx="81">
                  <c:v>9.4113069097782054E-2</c:v>
                </c:pt>
                <c:pt idx="82">
                  <c:v>0.10008412787436893</c:v>
                </c:pt>
                <c:pt idx="83">
                  <c:v>0.10209821679698483</c:v>
                </c:pt>
                <c:pt idx="84">
                  <c:v>9.3020658849804594E-2</c:v>
                </c:pt>
                <c:pt idx="85">
                  <c:v>8.9740724184175225E-2</c:v>
                </c:pt>
                <c:pt idx="86">
                  <c:v>8.5906263882718825E-2</c:v>
                </c:pt>
                <c:pt idx="87">
                  <c:v>9.8591549295774517E-2</c:v>
                </c:pt>
                <c:pt idx="88">
                  <c:v>8.1848767304616432E-2</c:v>
                </c:pt>
                <c:pt idx="89">
                  <c:v>9.4890917186108537E-2</c:v>
                </c:pt>
                <c:pt idx="90">
                  <c:v>9.952447552447552E-2</c:v>
                </c:pt>
                <c:pt idx="91">
                  <c:v>7.997898201025988E-2</c:v>
                </c:pt>
                <c:pt idx="92">
                  <c:v>7.3561824994489822E-2</c:v>
                </c:pt>
                <c:pt idx="93">
                  <c:v>7.2168905950096063E-2</c:v>
                </c:pt>
                <c:pt idx="94">
                  <c:v>6.6838046272493568E-2</c:v>
                </c:pt>
                <c:pt idx="95">
                  <c:v>6.6506628839543946E-2</c:v>
                </c:pt>
                <c:pt idx="96">
                  <c:v>7.4624419557497879E-2</c:v>
                </c:pt>
                <c:pt idx="97">
                  <c:v>7.7335082253921383E-2</c:v>
                </c:pt>
                <c:pt idx="98">
                  <c:v>7.7402427025254239E-2</c:v>
                </c:pt>
                <c:pt idx="99">
                  <c:v>7.7103058004135416E-2</c:v>
                </c:pt>
                <c:pt idx="100">
                  <c:v>8.6792246194283162E-2</c:v>
                </c:pt>
                <c:pt idx="101">
                  <c:v>9.1274152513236562E-2</c:v>
                </c:pt>
                <c:pt idx="102">
                  <c:v>9.2777257451380102E-2</c:v>
                </c:pt>
                <c:pt idx="103">
                  <c:v>9.8540952802033788E-2</c:v>
                </c:pt>
                <c:pt idx="104">
                  <c:v>0.10187905326755731</c:v>
                </c:pt>
                <c:pt idx="105">
                  <c:v>0.1072645038807305</c:v>
                </c:pt>
                <c:pt idx="106">
                  <c:v>0.10216411682892912</c:v>
                </c:pt>
                <c:pt idx="107">
                  <c:v>0.10047230093904536</c:v>
                </c:pt>
                <c:pt idx="108">
                  <c:v>0.10627479465832268</c:v>
                </c:pt>
                <c:pt idx="109">
                  <c:v>0.10452418096723881</c:v>
                </c:pt>
                <c:pt idx="110">
                  <c:v>0.11085011185682325</c:v>
                </c:pt>
                <c:pt idx="111">
                  <c:v>0.12784735647642265</c:v>
                </c:pt>
                <c:pt idx="112">
                  <c:v>0.12919143209599637</c:v>
                </c:pt>
                <c:pt idx="113">
                  <c:v>0.11837780625034822</c:v>
                </c:pt>
                <c:pt idx="114">
                  <c:v>0.11091989118969647</c:v>
                </c:pt>
                <c:pt idx="115">
                  <c:v>0.11536962814517948</c:v>
                </c:pt>
                <c:pt idx="116">
                  <c:v>0.12426035502958577</c:v>
                </c:pt>
                <c:pt idx="117">
                  <c:v>0.12321475428271333</c:v>
                </c:pt>
                <c:pt idx="118">
                  <c:v>0.12596778751059623</c:v>
                </c:pt>
                <c:pt idx="119">
                  <c:v>0.13333712724789448</c:v>
                </c:pt>
                <c:pt idx="120">
                  <c:v>0.13009057841808724</c:v>
                </c:pt>
                <c:pt idx="121">
                  <c:v>0.12900462566386817</c:v>
                </c:pt>
                <c:pt idx="122">
                  <c:v>0.12394705174488574</c:v>
                </c:pt>
                <c:pt idx="123">
                  <c:v>0.12776694575065939</c:v>
                </c:pt>
                <c:pt idx="124">
                  <c:v>0.10877689694224246</c:v>
                </c:pt>
                <c:pt idx="125">
                  <c:v>0.10589827450095868</c:v>
                </c:pt>
                <c:pt idx="126">
                  <c:v>0.11384092838947057</c:v>
                </c:pt>
                <c:pt idx="127">
                  <c:v>0.12227843783753056</c:v>
                </c:pt>
                <c:pt idx="128">
                  <c:v>0.12819078758676072</c:v>
                </c:pt>
                <c:pt idx="129">
                  <c:v>0.13173738945063818</c:v>
                </c:pt>
                <c:pt idx="130">
                  <c:v>0.12653626449714395</c:v>
                </c:pt>
                <c:pt idx="131">
                  <c:v>0.12639576378496598</c:v>
                </c:pt>
                <c:pt idx="132">
                  <c:v>0.11439367914805909</c:v>
                </c:pt>
                <c:pt idx="133">
                  <c:v>0.11984713156990723</c:v>
                </c:pt>
                <c:pt idx="134">
                  <c:v>0.12601661062735281</c:v>
                </c:pt>
                <c:pt idx="135">
                  <c:v>0.13115791896869267</c:v>
                </c:pt>
                <c:pt idx="136">
                  <c:v>0.12609195402298856</c:v>
                </c:pt>
                <c:pt idx="137">
                  <c:v>0.12530571140843039</c:v>
                </c:pt>
                <c:pt idx="138">
                  <c:v>0.12443158924768327</c:v>
                </c:pt>
                <c:pt idx="139">
                  <c:v>0.12943898207056104</c:v>
                </c:pt>
                <c:pt idx="140">
                  <c:v>0.11670599067733201</c:v>
                </c:pt>
                <c:pt idx="141">
                  <c:v>0.11030296088425628</c:v>
                </c:pt>
                <c:pt idx="142">
                  <c:v>0.11333085989896974</c:v>
                </c:pt>
                <c:pt idx="143">
                  <c:v>0.10948457722789229</c:v>
                </c:pt>
                <c:pt idx="144">
                  <c:v>0.10414537194775697</c:v>
                </c:pt>
                <c:pt idx="145">
                  <c:v>0.10248148776213895</c:v>
                </c:pt>
                <c:pt idx="146">
                  <c:v>0.10756836491546573</c:v>
                </c:pt>
                <c:pt idx="147">
                  <c:v>0.11378658441244616</c:v>
                </c:pt>
                <c:pt idx="148">
                  <c:v>0.11399715504978669</c:v>
                </c:pt>
                <c:pt idx="149">
                  <c:v>0.1129114787651373</c:v>
                </c:pt>
                <c:pt idx="150">
                  <c:v>0.11481102003642984</c:v>
                </c:pt>
                <c:pt idx="151">
                  <c:v>0.1139798488664987</c:v>
                </c:pt>
                <c:pt idx="152">
                  <c:v>0.1143546718767956</c:v>
                </c:pt>
                <c:pt idx="153">
                  <c:v>0.1130897583429229</c:v>
                </c:pt>
                <c:pt idx="154">
                  <c:v>0.1086258316127553</c:v>
                </c:pt>
                <c:pt idx="155">
                  <c:v>9.4190190643208549E-2</c:v>
                </c:pt>
                <c:pt idx="156">
                  <c:v>0.10343059038067026</c:v>
                </c:pt>
                <c:pt idx="157">
                  <c:v>0.11255830072343453</c:v>
                </c:pt>
                <c:pt idx="158">
                  <c:v>0.11579924572091671</c:v>
                </c:pt>
                <c:pt idx="159">
                  <c:v>0.1338684925038367</c:v>
                </c:pt>
                <c:pt idx="160">
                  <c:v>0.1337034193586486</c:v>
                </c:pt>
                <c:pt idx="161">
                  <c:v>0.12651869158878526</c:v>
                </c:pt>
                <c:pt idx="162">
                  <c:v>9.4338555511566113E-2</c:v>
                </c:pt>
                <c:pt idx="163">
                  <c:v>0.1441904424360565</c:v>
                </c:pt>
                <c:pt idx="164">
                  <c:v>0.14283180608926993</c:v>
                </c:pt>
                <c:pt idx="165">
                  <c:v>0.13753077734787178</c:v>
                </c:pt>
                <c:pt idx="166">
                  <c:v>0.13982957304958266</c:v>
                </c:pt>
                <c:pt idx="167">
                  <c:v>0.14060012969404001</c:v>
                </c:pt>
                <c:pt idx="168">
                  <c:v>0.14595103578154434</c:v>
                </c:pt>
                <c:pt idx="169">
                  <c:v>0.12643291409476953</c:v>
                </c:pt>
                <c:pt idx="170">
                  <c:v>0.12423839528296421</c:v>
                </c:pt>
                <c:pt idx="171">
                  <c:v>0.12377981863339693</c:v>
                </c:pt>
                <c:pt idx="172">
                  <c:v>0.11554104370739537</c:v>
                </c:pt>
                <c:pt idx="173">
                  <c:v>0.11903945111492287</c:v>
                </c:pt>
                <c:pt idx="174">
                  <c:v>0.1166609842027504</c:v>
                </c:pt>
                <c:pt idx="175">
                  <c:v>0.11778382669842347</c:v>
                </c:pt>
                <c:pt idx="176">
                  <c:v>0.11575435421850266</c:v>
                </c:pt>
                <c:pt idx="177">
                  <c:v>0.1243344284581398</c:v>
                </c:pt>
                <c:pt idx="178">
                  <c:v>0.12755914467697904</c:v>
                </c:pt>
                <c:pt idx="179">
                  <c:v>0.12928820138135744</c:v>
                </c:pt>
                <c:pt idx="180">
                  <c:v>0.14358797493820763</c:v>
                </c:pt>
                <c:pt idx="181">
                  <c:v>0.14756174794173527</c:v>
                </c:pt>
                <c:pt idx="182">
                  <c:v>0.14911522277941103</c:v>
                </c:pt>
                <c:pt idx="183">
                  <c:v>0.14802318539666071</c:v>
                </c:pt>
                <c:pt idx="184">
                  <c:v>0.15361984424574548</c:v>
                </c:pt>
                <c:pt idx="185">
                  <c:v>0.16835172453636837</c:v>
                </c:pt>
                <c:pt idx="186">
                  <c:v>0.17031826568265673</c:v>
                </c:pt>
                <c:pt idx="187">
                  <c:v>0.16347477064220173</c:v>
                </c:pt>
                <c:pt idx="188">
                  <c:v>0.16200958029197077</c:v>
                </c:pt>
                <c:pt idx="189">
                  <c:v>0.16023451730418947</c:v>
                </c:pt>
                <c:pt idx="190">
                  <c:v>0.17644632800500615</c:v>
                </c:pt>
                <c:pt idx="191">
                  <c:v>0.18418053339411911</c:v>
                </c:pt>
                <c:pt idx="192">
                  <c:v>0.18190070921985813</c:v>
                </c:pt>
                <c:pt idx="193">
                  <c:v>0.16870064608758084</c:v>
                </c:pt>
                <c:pt idx="194">
                  <c:v>0.16634842188026511</c:v>
                </c:pt>
                <c:pt idx="195">
                  <c:v>0.17763826185101594</c:v>
                </c:pt>
                <c:pt idx="196">
                  <c:v>0.18600692277137831</c:v>
                </c:pt>
                <c:pt idx="197">
                  <c:v>0.18006517047297965</c:v>
                </c:pt>
                <c:pt idx="198">
                  <c:v>0.18714800630772688</c:v>
                </c:pt>
                <c:pt idx="199">
                  <c:v>0.20136131593874085</c:v>
                </c:pt>
                <c:pt idx="200">
                  <c:v>0.21071911632101004</c:v>
                </c:pt>
                <c:pt idx="201">
                  <c:v>0.18985490945900363</c:v>
                </c:pt>
                <c:pt idx="202">
                  <c:v>0.18688414137727749</c:v>
                </c:pt>
                <c:pt idx="203">
                  <c:v>0.19410774410774412</c:v>
                </c:pt>
                <c:pt idx="204">
                  <c:v>0.18949249064820495</c:v>
                </c:pt>
                <c:pt idx="205">
                  <c:v>0.18362330847832076</c:v>
                </c:pt>
                <c:pt idx="206">
                  <c:v>0.19124500665778954</c:v>
                </c:pt>
                <c:pt idx="207">
                  <c:v>0.18634254449754128</c:v>
                </c:pt>
                <c:pt idx="208">
                  <c:v>0.17671817023868863</c:v>
                </c:pt>
                <c:pt idx="209">
                  <c:v>0.17688770705224099</c:v>
                </c:pt>
                <c:pt idx="210">
                  <c:v>0.18006193159627304</c:v>
                </c:pt>
                <c:pt idx="211">
                  <c:v>0.17510572000890279</c:v>
                </c:pt>
                <c:pt idx="212">
                  <c:v>0.161009670000831</c:v>
                </c:pt>
                <c:pt idx="213">
                  <c:v>0.1383508577753183</c:v>
                </c:pt>
                <c:pt idx="214">
                  <c:v>0.14241588527302818</c:v>
                </c:pt>
                <c:pt idx="215">
                  <c:v>0.14604089322325042</c:v>
                </c:pt>
                <c:pt idx="216">
                  <c:v>0.14387732506643047</c:v>
                </c:pt>
                <c:pt idx="217">
                  <c:v>0.14590737488418393</c:v>
                </c:pt>
                <c:pt idx="218">
                  <c:v>0.14848199966819653</c:v>
                </c:pt>
                <c:pt idx="219">
                  <c:v>0.15152558242000347</c:v>
                </c:pt>
                <c:pt idx="220">
                  <c:v>0.15786274726489125</c:v>
                </c:pt>
                <c:pt idx="221">
                  <c:v>0.1634095175002761</c:v>
                </c:pt>
                <c:pt idx="222">
                  <c:v>0.15559960356788904</c:v>
                </c:pt>
                <c:pt idx="223">
                  <c:v>0.1487784792753224</c:v>
                </c:pt>
                <c:pt idx="224">
                  <c:v>0.15396080596190997</c:v>
                </c:pt>
                <c:pt idx="225">
                  <c:v>0.15409673144876312</c:v>
                </c:pt>
                <c:pt idx="226">
                  <c:v>0.15133171912832921</c:v>
                </c:pt>
                <c:pt idx="227">
                  <c:v>0.14232214894466555</c:v>
                </c:pt>
                <c:pt idx="228">
                  <c:v>0.14200132209552141</c:v>
                </c:pt>
                <c:pt idx="229">
                  <c:v>0.14678543764523622</c:v>
                </c:pt>
                <c:pt idx="230">
                  <c:v>0.15035334705915071</c:v>
                </c:pt>
                <c:pt idx="231">
                  <c:v>0.15795658012533575</c:v>
                </c:pt>
                <c:pt idx="232">
                  <c:v>0.14631595096302696</c:v>
                </c:pt>
                <c:pt idx="233">
                  <c:v>0.15525553140500459</c:v>
                </c:pt>
                <c:pt idx="234">
                  <c:v>0.15078881815665635</c:v>
                </c:pt>
                <c:pt idx="235">
                  <c:v>0.16376113786042401</c:v>
                </c:pt>
                <c:pt idx="236">
                  <c:v>0.16449303512958546</c:v>
                </c:pt>
                <c:pt idx="237">
                  <c:v>0.15962180200222464</c:v>
                </c:pt>
                <c:pt idx="238">
                  <c:v>0.15315578560694609</c:v>
                </c:pt>
                <c:pt idx="239">
                  <c:v>0.14931346934237588</c:v>
                </c:pt>
                <c:pt idx="240">
                  <c:v>0.14875619121820916</c:v>
                </c:pt>
                <c:pt idx="241">
                  <c:v>0.14998052201012846</c:v>
                </c:pt>
                <c:pt idx="242">
                  <c:v>0.15293004619066175</c:v>
                </c:pt>
                <c:pt idx="243">
                  <c:v>0.13323165749768506</c:v>
                </c:pt>
                <c:pt idx="244">
                  <c:v>0.12523100336993154</c:v>
                </c:pt>
                <c:pt idx="245">
                  <c:v>0.13167918163020986</c:v>
                </c:pt>
                <c:pt idx="246">
                  <c:v>0.12881965248651883</c:v>
                </c:pt>
                <c:pt idx="247">
                  <c:v>0.13699264505584297</c:v>
                </c:pt>
                <c:pt idx="248">
                  <c:v>0.13777536034811</c:v>
                </c:pt>
                <c:pt idx="249">
                  <c:v>0.14030446987691625</c:v>
                </c:pt>
                <c:pt idx="250">
                  <c:v>0.13827902732299124</c:v>
                </c:pt>
                <c:pt idx="251">
                  <c:v>0.13818206284061096</c:v>
                </c:pt>
                <c:pt idx="252">
                  <c:v>0.13506087706066161</c:v>
                </c:pt>
                <c:pt idx="253">
                  <c:v>0.13968373493975905</c:v>
                </c:pt>
                <c:pt idx="254">
                  <c:v>0.13551077136900624</c:v>
                </c:pt>
                <c:pt idx="255">
                  <c:v>0.15073370738023306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1C-489F-8343-C1E226C1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79712"/>
        <c:axId val="162185600"/>
      </c:lineChart>
      <c:catAx>
        <c:axId val="16217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62185600"/>
        <c:crosses val="autoZero"/>
        <c:auto val="1"/>
        <c:lblAlgn val="ctr"/>
        <c:lblOffset val="100"/>
        <c:noMultiLvlLbl val="0"/>
      </c:catAx>
      <c:valAx>
        <c:axId val="16218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621797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3319981035009"/>
          <c:y val="0.93343148674463028"/>
          <c:w val="0.41043145352469657"/>
          <c:h val="6.6568519325963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fa-IR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نمودار21- نسبت حجم معاملات برخط و غیربرخط</a:t>
            </a:r>
          </a:p>
        </c:rich>
      </c:tx>
      <c:layout>
        <c:manualLayout>
          <c:xMode val="edge"/>
          <c:yMode val="edge"/>
          <c:x val="0.20586811919644113"/>
          <c:y val="8.573374530715306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095825945618147"/>
          <c:y val="0.10047030661053485"/>
          <c:w val="0.66349722883187123"/>
          <c:h val="0.79317861713484539"/>
        </c:manualLayout>
      </c:layout>
      <c:doughnutChart>
        <c:varyColors val="1"/>
        <c:ser>
          <c:idx val="0"/>
          <c:order val="0"/>
          <c:tx>
            <c:strRef>
              <c:f>'بیشترین حجم مناطق-حقیقی و حقوقی'!$L$5</c:f>
              <c:strCache>
                <c:ptCount val="1"/>
                <c:pt idx="0">
                  <c:v>اسفند 96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8F-4F8D-A074-BC2BB5A4929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8F-4F8D-A074-BC2BB5A49290}"/>
              </c:ext>
            </c:extLst>
          </c:dPt>
          <c:dLbls>
            <c:dLbl>
              <c:idx val="0"/>
              <c:layout>
                <c:manualLayout>
                  <c:x val="-8.1538592579688454E-3"/>
                  <c:y val="-0.10344827586206896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8F-4F8D-A074-BC2BB5A49290}"/>
                </c:ext>
              </c:extLst>
            </c:dLbl>
            <c:dLbl>
              <c:idx val="1"/>
              <c:layout>
                <c:manualLayout>
                  <c:x val="2.9897483945885768E-2"/>
                  <c:y val="5.7471264367816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8F-4F8D-A074-BC2BB5A49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'بیشترین حجم مناطق-حقیقی و حقوقی'!$K$6:$K$7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'بیشترین حجم مناطق-حقیقی و حقوقی'!$L$6:$L$7</c:f>
              <c:numCache>
                <c:formatCode>#,##0</c:formatCode>
                <c:ptCount val="2"/>
                <c:pt idx="0">
                  <c:v>51492433731.5</c:v>
                </c:pt>
                <c:pt idx="1">
                  <c:v>9272972281.5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F-4F8D-A074-BC2BB5A49290}"/>
            </c:ext>
          </c:extLst>
        </c:ser>
        <c:ser>
          <c:idx val="1"/>
          <c:order val="1"/>
          <c:tx>
            <c:strRef>
              <c:f>'بیشترین حجم مناطق-حقیقی و حقوقی'!$M$5</c:f>
              <c:strCache>
                <c:ptCount val="1"/>
                <c:pt idx="0">
                  <c:v>فروردین 97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78F-4F8D-A074-BC2BB5A4929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78F-4F8D-A074-BC2BB5A4929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478F-4F8D-A074-BC2BB5A49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'بیشترین حجم مناطق-حقیقی و حقوقی'!$K$6:$K$7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'بیشترین حجم مناطق-حقیقی و حقوقی'!$M$6:$M$7</c:f>
              <c:numCache>
                <c:formatCode>#,##0</c:formatCode>
                <c:ptCount val="2"/>
                <c:pt idx="0">
                  <c:v>7104243376</c:v>
                </c:pt>
                <c:pt idx="1">
                  <c:v>5298548291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8F-4F8D-A074-BC2BB5A49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1161974167032"/>
          <c:y val="0.91831749479590918"/>
          <c:w val="0.50454543382386285"/>
          <c:h val="7.629921259842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  <a:cs typeface="B Mitra" panose="00000400000000000000" pitchFamily="2" charset="-78"/>
              </a:rPr>
              <a:t>ن</a:t>
            </a:r>
            <a:r>
              <a:rPr lang="fa-IR" sz="1100" b="1" i="0" baseline="0">
                <a:effectLst/>
              </a:rPr>
              <a:t>مودار15- مقایسه ارزش معاملات حقیقی و حقوقی از  ابتدای سال 96 تا پایان فروردین‌ماه 97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15200638695941665"/>
          <c:y val="8.096059230400553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127951695860311E-2"/>
          <c:y val="0.10594745383546909"/>
          <c:w val="0.86297129719802723"/>
          <c:h val="0.75893062503132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'آمار معاملات حقیقی و حقوقی'!$I$3</c:f>
              <c:strCache>
                <c:ptCount val="1"/>
                <c:pt idx="0">
                  <c:v>حقوقی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حقوقی'!$H$16:$H$28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حقوقی'!$J$16:$J$28</c:f>
              <c:numCache>
                <c:formatCode>0.00%</c:formatCode>
                <c:ptCount val="13"/>
                <c:pt idx="0">
                  <c:v>0.50163407079454536</c:v>
                </c:pt>
                <c:pt idx="1">
                  <c:v>0.66341053146838713</c:v>
                </c:pt>
                <c:pt idx="2">
                  <c:v>0.64219285569555618</c:v>
                </c:pt>
                <c:pt idx="3">
                  <c:v>0.65143958933210666</c:v>
                </c:pt>
                <c:pt idx="4">
                  <c:v>0.66165453334511526</c:v>
                </c:pt>
                <c:pt idx="5">
                  <c:v>0.6997678649364556</c:v>
                </c:pt>
                <c:pt idx="6">
                  <c:v>0.70058891266264833</c:v>
                </c:pt>
                <c:pt idx="7">
                  <c:v>0.71114232893294105</c:v>
                </c:pt>
                <c:pt idx="8">
                  <c:v>0.69870185413345354</c:v>
                </c:pt>
                <c:pt idx="9">
                  <c:v>0.64814483968926295</c:v>
                </c:pt>
                <c:pt idx="10">
                  <c:v>0.69979699182512012</c:v>
                </c:pt>
                <c:pt idx="11">
                  <c:v>0.8927427710076864</c:v>
                </c:pt>
                <c:pt idx="12">
                  <c:v>0.6918281940821922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B-4359-9BF5-2DE0D7C1E8D9}"/>
            </c:ext>
          </c:extLst>
        </c:ser>
        <c:ser>
          <c:idx val="1"/>
          <c:order val="1"/>
          <c:tx>
            <c:strRef>
              <c:f>'آمار معاملات حقیقی و حقوقی'!$K$3</c:f>
              <c:strCache>
                <c:ptCount val="1"/>
                <c:pt idx="0">
                  <c:v>حقیقی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85744234800761E-3"/>
                  <c:y val="-2.266288951841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6B-4359-9BF5-2DE0D7C1E8D9}"/>
                </c:ext>
              </c:extLst>
            </c:dLbl>
            <c:dLbl>
              <c:idx val="7"/>
              <c:layout>
                <c:manualLayout>
                  <c:x val="8.3857442348009154E-3"/>
                  <c:y val="-2.2662889518413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6B-4359-9BF5-2DE0D7C1E8D9}"/>
                </c:ext>
              </c:extLst>
            </c:dLbl>
            <c:dLbl>
              <c:idx val="9"/>
              <c:layout>
                <c:manualLayout>
                  <c:x val="1.0482180293501049E-2"/>
                  <c:y val="-7.5542965061379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6B-4359-9BF5-2DE0D7C1E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حقوقی'!$H$16:$H$28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حقوقی'!$L$16:$L$28</c:f>
              <c:numCache>
                <c:formatCode>0.00%</c:formatCode>
                <c:ptCount val="13"/>
                <c:pt idx="0">
                  <c:v>0.49836592920545464</c:v>
                </c:pt>
                <c:pt idx="1">
                  <c:v>0.33658946853161287</c:v>
                </c:pt>
                <c:pt idx="2">
                  <c:v>0.35780714430444388</c:v>
                </c:pt>
                <c:pt idx="3">
                  <c:v>0.34856041066789345</c:v>
                </c:pt>
                <c:pt idx="4">
                  <c:v>0.3383454666548848</c:v>
                </c:pt>
                <c:pt idx="5">
                  <c:v>0.3002321350635444</c:v>
                </c:pt>
                <c:pt idx="6">
                  <c:v>0.29941108733735172</c:v>
                </c:pt>
                <c:pt idx="7">
                  <c:v>0.28885767106705895</c:v>
                </c:pt>
                <c:pt idx="8">
                  <c:v>0.30129814586654646</c:v>
                </c:pt>
                <c:pt idx="9">
                  <c:v>0.35185516031073699</c:v>
                </c:pt>
                <c:pt idx="10">
                  <c:v>0.30020300817487994</c:v>
                </c:pt>
                <c:pt idx="11">
                  <c:v>0.10725722899231362</c:v>
                </c:pt>
                <c:pt idx="12">
                  <c:v>0.3081718059178078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6B-4359-9BF5-2DE0D7C1E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0620800"/>
        <c:axId val="170619264"/>
      </c:barChart>
      <c:valAx>
        <c:axId val="170619264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0620800"/>
        <c:crosses val="autoZero"/>
        <c:crossBetween val="between"/>
      </c:valAx>
      <c:catAx>
        <c:axId val="1706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061926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54374376351153"/>
          <c:y val="0.93235326996886603"/>
          <c:w val="0.47329503123649252"/>
          <c:h val="6.4328171707478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85000"/>
        </a:sys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نمودار17- مقایسه ارزش معاملات حقیقی و حقوقی در </a:t>
            </a:r>
            <a:r>
              <a:rPr lang="fa-IR" sz="1100" b="1" i="0" u="sng" baseline="0">
                <a:effectLst/>
              </a:rPr>
              <a:t>اوراق</a:t>
            </a:r>
            <a:r>
              <a:rPr lang="fa-IR" sz="1100" b="1" i="0" baseline="0">
                <a:effectLst/>
              </a:rPr>
              <a:t> از  ابتدای سال 96 تا پایان فروردین‌ماه 97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11116214863061"/>
          <c:y val="8.46064402102292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263232549005003E-2"/>
          <c:y val="0.11300382939799383"/>
          <c:w val="0.90928498765045673"/>
          <c:h val="0.74812297483759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'آمار معاملات حقیقی و حقوقی'!$I$3</c:f>
              <c:strCache>
                <c:ptCount val="1"/>
                <c:pt idx="0">
                  <c:v>حقوقی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حقوقی'!$H$73:$H$85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حقوقی'!$J$73:$J$85</c:f>
              <c:numCache>
                <c:formatCode>0.00%</c:formatCode>
                <c:ptCount val="13"/>
                <c:pt idx="0">
                  <c:v>0.95112036926514387</c:v>
                </c:pt>
                <c:pt idx="1">
                  <c:v>0.94157313465256987</c:v>
                </c:pt>
                <c:pt idx="2">
                  <c:v>0.93805641853972854</c:v>
                </c:pt>
                <c:pt idx="3">
                  <c:v>0.94583645995654286</c:v>
                </c:pt>
                <c:pt idx="4">
                  <c:v>0.93567687745059847</c:v>
                </c:pt>
                <c:pt idx="5">
                  <c:v>0.95108714207235678</c:v>
                </c:pt>
                <c:pt idx="6">
                  <c:v>0.95578468426859531</c:v>
                </c:pt>
                <c:pt idx="7">
                  <c:v>0.96903860440644618</c:v>
                </c:pt>
                <c:pt idx="8">
                  <c:v>0.97498149712276694</c:v>
                </c:pt>
                <c:pt idx="9">
                  <c:v>0.95960170051620164</c:v>
                </c:pt>
                <c:pt idx="10">
                  <c:v>0.96966845595171836</c:v>
                </c:pt>
                <c:pt idx="11">
                  <c:v>0.98513491893214666</c:v>
                </c:pt>
                <c:pt idx="12">
                  <c:v>0.93959221665138049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F-4BF0-9C6C-A392AEC26EC2}"/>
            </c:ext>
          </c:extLst>
        </c:ser>
        <c:ser>
          <c:idx val="1"/>
          <c:order val="1"/>
          <c:tx>
            <c:strRef>
              <c:f>'آمار معاملات حقیقی و حقوقی'!$K$3</c:f>
              <c:strCache>
                <c:ptCount val="1"/>
                <c:pt idx="0">
                  <c:v>حقیقی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1322154894446479E-3"/>
                  <c:y val="-5.3018372703412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F-4BF0-9C6C-A392AEC26EC2}"/>
                </c:ext>
              </c:extLst>
            </c:dLbl>
            <c:dLbl>
              <c:idx val="7"/>
              <c:layout>
                <c:manualLayout>
                  <c:x val="1.1479643196583003E-3"/>
                  <c:y val="5.1168198942652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F-4BF0-9C6C-A392AEC26EC2}"/>
                </c:ext>
              </c:extLst>
            </c:dLbl>
            <c:dLbl>
              <c:idx val="9"/>
              <c:layout>
                <c:manualLayout>
                  <c:x val="4.6929024503834021E-3"/>
                  <c:y val="8.1973922884916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F-4BF0-9C6C-A392AEC26EC2}"/>
                </c:ext>
              </c:extLst>
            </c:dLbl>
            <c:dLbl>
              <c:idx val="12"/>
              <c:layout>
                <c:manualLayout>
                  <c:x val="2.1575043514001596E-3"/>
                  <c:y val="-8.3198710097517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F-4BF0-9C6C-A392AEC26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حقوقی'!$H$73:$H$85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حقوقی'!$L$73:$L$85</c:f>
              <c:numCache>
                <c:formatCode>0.00%</c:formatCode>
                <c:ptCount val="13"/>
                <c:pt idx="0">
                  <c:v>4.8879630734856086E-2</c:v>
                </c:pt>
                <c:pt idx="1">
                  <c:v>5.8426865347430128E-2</c:v>
                </c:pt>
                <c:pt idx="2">
                  <c:v>6.1943581460271374E-2</c:v>
                </c:pt>
                <c:pt idx="3">
                  <c:v>5.4163540043457088E-2</c:v>
                </c:pt>
                <c:pt idx="4">
                  <c:v>6.4323122549401507E-2</c:v>
                </c:pt>
                <c:pt idx="5">
                  <c:v>4.891285792764314E-2</c:v>
                </c:pt>
                <c:pt idx="6">
                  <c:v>4.421531573140465E-2</c:v>
                </c:pt>
                <c:pt idx="7">
                  <c:v>3.0961395593553875E-2</c:v>
                </c:pt>
                <c:pt idx="8">
                  <c:v>2.5018502877233104E-2</c:v>
                </c:pt>
                <c:pt idx="9">
                  <c:v>4.0398299483798347E-2</c:v>
                </c:pt>
                <c:pt idx="10">
                  <c:v>3.0331544048281655E-2</c:v>
                </c:pt>
                <c:pt idx="11">
                  <c:v>1.4865081067853376E-2</c:v>
                </c:pt>
                <c:pt idx="12">
                  <c:v>6.0407783348619452E-2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F-4BF0-9C6C-A392AEC2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1794432"/>
        <c:axId val="171772160"/>
      </c:barChart>
      <c:valAx>
        <c:axId val="171772160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1794432"/>
        <c:crosses val="autoZero"/>
        <c:crossBetween val="between"/>
      </c:valAx>
      <c:catAx>
        <c:axId val="1717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11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177216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46702242670997"/>
          <c:y val="0.9318395063642424"/>
          <c:w val="0.40512367397205529"/>
          <c:h val="6.4328171707478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3175" cap="flat" cmpd="sng" algn="ctr">
      <a:solidFill>
        <a:sysClr val="window" lastClr="FFFFFF">
          <a:lumMod val="85000"/>
        </a:sys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 4- ارزش</a:t>
            </a:r>
            <a:r>
              <a:rPr lang="fa-IR" sz="1100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 معاملات کل</a:t>
            </a:r>
            <a:r>
              <a:rPr lang="en-US" sz="1100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 </a:t>
            </a:r>
            <a:r>
              <a:rPr lang="fa-IR" sz="1100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به صورت تجمعی </a:t>
            </a:r>
            <a:endParaRPr lang="en-US" sz="1100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024595211292756"/>
          <c:y val="8.263796337954041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70997028480502"/>
          <c:y val="9.3791432933721566E-2"/>
          <c:w val="0.84373082523905496"/>
          <c:h val="0.765150329743919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'آمار معاملات حقیقی و حقوقی'!$K$89</c:f>
              <c:strCache>
                <c:ptCount val="1"/>
                <c:pt idx="0">
                  <c:v>ارزش تجمعی معاملات تا انتهای ماه قبل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'آمار معاملات حقیقی و حقوقی'!$H$102:$H$114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حقوقی'!$K$102:$K$114</c:f>
              <c:numCache>
                <c:formatCode>#,##0</c:formatCode>
                <c:ptCount val="13"/>
                <c:pt idx="0">
                  <c:v>0</c:v>
                </c:pt>
                <c:pt idx="1">
                  <c:v>60288</c:v>
                </c:pt>
                <c:pt idx="2">
                  <c:v>173959</c:v>
                </c:pt>
                <c:pt idx="3">
                  <c:v>245550</c:v>
                </c:pt>
                <c:pt idx="4">
                  <c:v>312712</c:v>
                </c:pt>
                <c:pt idx="5">
                  <c:v>395357</c:v>
                </c:pt>
                <c:pt idx="6">
                  <c:v>478680</c:v>
                </c:pt>
                <c:pt idx="7">
                  <c:v>570386</c:v>
                </c:pt>
                <c:pt idx="8">
                  <c:v>667205</c:v>
                </c:pt>
                <c:pt idx="9">
                  <c:v>778331</c:v>
                </c:pt>
                <c:pt idx="10">
                  <c:v>878281</c:v>
                </c:pt>
                <c:pt idx="11">
                  <c:v>984796</c:v>
                </c:pt>
                <c:pt idx="12">
                  <c:v>1223760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631-875B-75819A55AF07}"/>
            </c:ext>
          </c:extLst>
        </c:ser>
        <c:ser>
          <c:idx val="0"/>
          <c:order val="1"/>
          <c:tx>
            <c:strRef>
              <c:f>'آمار معاملات حقیقی و حقوقی'!$J$89</c:f>
              <c:strCache>
                <c:ptCount val="1"/>
                <c:pt idx="0">
                  <c:v>ارزش معاملات در هر ماه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2062802825836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F-4631-875B-75819A55AF07}"/>
                </c:ext>
              </c:extLst>
            </c:dLbl>
            <c:dLbl>
              <c:idx val="1"/>
              <c:layout>
                <c:manualLayout>
                  <c:x val="-7.7333782008609133E-6"/>
                  <c:y val="-3.038686094851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5F-4631-875B-75819A55AF07}"/>
                </c:ext>
              </c:extLst>
            </c:dLbl>
            <c:dLbl>
              <c:idx val="8"/>
              <c:layout>
                <c:manualLayout>
                  <c:x val="-4.6758606851240439E-3"/>
                  <c:y val="-4.8293270199705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3D-42CA-A4DD-B3A50A8CACAE}"/>
                </c:ext>
              </c:extLst>
            </c:dLbl>
            <c:dLbl>
              <c:idx val="9"/>
              <c:layout>
                <c:manualLayout>
                  <c:x val="-2.3379303425619361E-3"/>
                  <c:y val="-4.8293270199705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50-4EA2-903D-98412459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حقوقی'!$H$102:$H$114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حقوقی'!$J$102:$J$114</c:f>
              <c:numCache>
                <c:formatCode>#,##0</c:formatCode>
                <c:ptCount val="13"/>
                <c:pt idx="0">
                  <c:v>60288</c:v>
                </c:pt>
                <c:pt idx="1">
                  <c:v>113671</c:v>
                </c:pt>
                <c:pt idx="2">
                  <c:v>71591</c:v>
                </c:pt>
                <c:pt idx="3">
                  <c:v>67162</c:v>
                </c:pt>
                <c:pt idx="4">
                  <c:v>82645</c:v>
                </c:pt>
                <c:pt idx="5">
                  <c:v>83323</c:v>
                </c:pt>
                <c:pt idx="6">
                  <c:v>91706</c:v>
                </c:pt>
                <c:pt idx="7">
                  <c:v>96819</c:v>
                </c:pt>
                <c:pt idx="8">
                  <c:v>111126</c:v>
                </c:pt>
                <c:pt idx="9">
                  <c:v>99950</c:v>
                </c:pt>
                <c:pt idx="10">
                  <c:v>106515</c:v>
                </c:pt>
                <c:pt idx="11">
                  <c:v>238964</c:v>
                </c:pt>
                <c:pt idx="12">
                  <c:v>48501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F-4631-875B-75819A55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834752"/>
        <c:axId val="172184704"/>
      </c:barChart>
      <c:catAx>
        <c:axId val="17183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184704"/>
        <c:crosses val="autoZero"/>
        <c:auto val="1"/>
        <c:lblAlgn val="ctr"/>
        <c:lblOffset val="100"/>
        <c:noMultiLvlLbl val="0"/>
      </c:catAx>
      <c:valAx>
        <c:axId val="172184704"/>
        <c:scaling>
          <c:orientation val="minMax"/>
          <c:max val="13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 ريال</a:t>
                </a:r>
                <a:endParaRPr lang="en-US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2025561372111227E-3"/>
              <c:y val="0.39702195381649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18347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30339296743311"/>
          <c:y val="0.92183086517001911"/>
          <c:w val="0.67553963826600938"/>
          <c:h val="7.816905954867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050" b="1" i="0" baseline="0">
                <a:effectLst/>
                <a:cs typeface="B Mitra" panose="00000400000000000000" pitchFamily="2" charset="-78"/>
              </a:rPr>
              <a:t>ن</a:t>
            </a:r>
            <a:r>
              <a:rPr lang="fa-IR" sz="1050" b="1" i="0" baseline="0">
                <a:effectLst/>
              </a:rPr>
              <a:t>مودار16- مقایسه ارزش معاملات حقیقی و حقوقی </a:t>
            </a:r>
            <a:r>
              <a:rPr lang="fa-IR" sz="1050" b="1" i="0" u="sng" baseline="0">
                <a:effectLst/>
              </a:rPr>
              <a:t>در سهام</a:t>
            </a:r>
            <a:r>
              <a:rPr lang="fa-IR" sz="1050" b="1" i="0" baseline="0">
                <a:effectLst/>
              </a:rPr>
              <a:t> از  ابتدای سال 96 تا انتهای فروردین‌ماه 97</a:t>
            </a:r>
            <a:endParaRPr lang="fa-IR" sz="1050">
              <a:effectLst/>
            </a:endParaRPr>
          </a:p>
        </c:rich>
      </c:tx>
      <c:layout>
        <c:manualLayout>
          <c:xMode val="edge"/>
          <c:yMode val="edge"/>
          <c:x val="0.1783548705356466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127951695860311E-2"/>
          <c:y val="8.4257452893015242E-2"/>
          <c:w val="0.87844074273025463"/>
          <c:h val="0.7751469424530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'آمار معاملات حقیقی و حقوقی'!$I$3</c:f>
              <c:strCache>
                <c:ptCount val="1"/>
                <c:pt idx="0">
                  <c:v>حقوقی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حقوقی'!$H$44:$H$56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حقوقی'!$J$44:$J$56</c:f>
              <c:numCache>
                <c:formatCode>0.00%</c:formatCode>
                <c:ptCount val="13"/>
                <c:pt idx="0">
                  <c:v>0.30529231270219676</c:v>
                </c:pt>
                <c:pt idx="1">
                  <c:v>0.59634383532545365</c:v>
                </c:pt>
                <c:pt idx="2">
                  <c:v>0.51952589759876699</c:v>
                </c:pt>
                <c:pt idx="3">
                  <c:v>0.51403789407534695</c:v>
                </c:pt>
                <c:pt idx="4">
                  <c:v>0.568873727967803</c:v>
                </c:pt>
                <c:pt idx="5">
                  <c:v>0.5139509124230387</c:v>
                </c:pt>
                <c:pt idx="6">
                  <c:v>0.52726181439703057</c:v>
                </c:pt>
                <c:pt idx="7">
                  <c:v>0.45808422414235994</c:v>
                </c:pt>
                <c:pt idx="8">
                  <c:v>0.50264924232996666</c:v>
                </c:pt>
                <c:pt idx="9">
                  <c:v>0.51506361358166264</c:v>
                </c:pt>
                <c:pt idx="10">
                  <c:v>0.56300228370368566</c:v>
                </c:pt>
                <c:pt idx="11">
                  <c:v>0.77047314222048802</c:v>
                </c:pt>
                <c:pt idx="12">
                  <c:v>0.42712202046760323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7-4D4F-B152-F7DD4D6449C6}"/>
            </c:ext>
          </c:extLst>
        </c:ser>
        <c:ser>
          <c:idx val="1"/>
          <c:order val="1"/>
          <c:tx>
            <c:strRef>
              <c:f>'آمار معاملات حقیقی و حقوقی'!$K$3</c:f>
              <c:strCache>
                <c:ptCount val="1"/>
                <c:pt idx="0">
                  <c:v>حقیقی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85744234800761E-3"/>
                  <c:y val="-2.266288951841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07-4D4F-B152-F7DD4D6449C6}"/>
                </c:ext>
              </c:extLst>
            </c:dLbl>
            <c:dLbl>
              <c:idx val="7"/>
              <c:layout>
                <c:manualLayout>
                  <c:x val="8.3857442348009154E-3"/>
                  <c:y val="-2.2662889518413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07-4D4F-B152-F7DD4D6449C6}"/>
                </c:ext>
              </c:extLst>
            </c:dLbl>
            <c:dLbl>
              <c:idx val="9"/>
              <c:layout>
                <c:manualLayout>
                  <c:x val="1.0482180293501049E-2"/>
                  <c:y val="-7.5542965061379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07-4D4F-B152-F7DD4D6449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حقوقی'!$H$44:$H$56</c:f>
              <c:strCache>
                <c:ptCount val="13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</c:strCache>
            </c:strRef>
          </c:cat>
          <c:val>
            <c:numRef>
              <c:f>'آمار معاملات حقیقی و حقوقی'!$L$44:$L$56</c:f>
              <c:numCache>
                <c:formatCode>0.00%</c:formatCode>
                <c:ptCount val="13"/>
                <c:pt idx="0">
                  <c:v>0.6947076872978033</c:v>
                </c:pt>
                <c:pt idx="1">
                  <c:v>0.40365616467454629</c:v>
                </c:pt>
                <c:pt idx="2">
                  <c:v>0.48047410240123289</c:v>
                </c:pt>
                <c:pt idx="3">
                  <c:v>0.48596210592465305</c:v>
                </c:pt>
                <c:pt idx="4">
                  <c:v>0.43112627203219706</c:v>
                </c:pt>
                <c:pt idx="5">
                  <c:v>0.48604908757696125</c:v>
                </c:pt>
                <c:pt idx="6">
                  <c:v>0.47273818560296937</c:v>
                </c:pt>
                <c:pt idx="7">
                  <c:v>0.54191577585764006</c:v>
                </c:pt>
                <c:pt idx="8">
                  <c:v>0.49735075767003328</c:v>
                </c:pt>
                <c:pt idx="9">
                  <c:v>0.48493638641833742</c:v>
                </c:pt>
                <c:pt idx="10">
                  <c:v>0.43699771629631434</c:v>
                </c:pt>
                <c:pt idx="11">
                  <c:v>0.22952685777951193</c:v>
                </c:pt>
                <c:pt idx="12">
                  <c:v>0.57287797953239683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07-4D4F-B152-F7DD4D64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2255872"/>
        <c:axId val="172254336"/>
      </c:barChart>
      <c:valAx>
        <c:axId val="172254336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2255872"/>
        <c:crosses val="autoZero"/>
        <c:crossBetween val="between"/>
      </c:valAx>
      <c:catAx>
        <c:axId val="1722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11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25433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33117004132908"/>
          <c:y val="0.93474015748031514"/>
          <c:w val="0.41108547074135382"/>
          <c:h val="6.4328171707478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85000"/>
        </a:sys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نمودار18- نسبت ارزش معاملات حقیقی و حقوقی به تفکیک نوع بازار 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21697577059065967"/>
          <c:y val="1.223238034842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004297539730615E-2"/>
          <c:y val="0.11225280326197759"/>
          <c:w val="0.87520889096783694"/>
          <c:h val="0.75249601004485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'نسبت معاملات حقیقی و حقوقی'!$C$20</c:f>
              <c:strCache>
                <c:ptCount val="1"/>
                <c:pt idx="0">
                  <c:v>نسبت ارزش معاملات حقیقی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Nirmala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حقوقی'!$D$21:$D$24</c:f>
              <c:numCache>
                <c:formatCode>0.0%</c:formatCode>
                <c:ptCount val="4"/>
                <c:pt idx="0">
                  <c:v>0.57287797953239683</c:v>
                </c:pt>
                <c:pt idx="1">
                  <c:v>0.31785621219553611</c:v>
                </c:pt>
                <c:pt idx="2">
                  <c:v>6.0407783348619459E-2</c:v>
                </c:pt>
                <c:pt idx="3">
                  <c:v>0.51676386693971332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1-41A3-869C-8833418FF48B}"/>
            </c:ext>
          </c:extLst>
        </c:ser>
        <c:ser>
          <c:idx val="2"/>
          <c:order val="1"/>
          <c:tx>
            <c:strRef>
              <c:f>'نسبت معاملات حقیقی و حقوقی'!$G$20</c:f>
              <c:strCache>
                <c:ptCount val="1"/>
                <c:pt idx="0">
                  <c:v>نسبت ارزش معاملات حقوقی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حقوقی'!$H$21:$H$24</c:f>
              <c:numCache>
                <c:formatCode>0.0%</c:formatCode>
                <c:ptCount val="4"/>
                <c:pt idx="0">
                  <c:v>0.42712202046760317</c:v>
                </c:pt>
                <c:pt idx="1">
                  <c:v>0.68214378780446383</c:v>
                </c:pt>
                <c:pt idx="2">
                  <c:v>0.9395922166513806</c:v>
                </c:pt>
                <c:pt idx="3">
                  <c:v>0.48323613306028668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C-4F95-B054-514EA441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220160"/>
        <c:axId val="168221696"/>
      </c:barChart>
      <c:catAx>
        <c:axId val="1682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68221696"/>
        <c:crosses val="autoZero"/>
        <c:auto val="1"/>
        <c:lblAlgn val="ctr"/>
        <c:lblOffset val="100"/>
        <c:noMultiLvlLbl val="0"/>
      </c:catAx>
      <c:valAx>
        <c:axId val="168221696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Nirmala UI" panose="020B0502040204020203" pitchFamily="34" charset="0"/>
              </a:defRPr>
            </a:pPr>
            <a:endParaRPr lang="en-US"/>
          </a:p>
        </c:txPr>
        <c:crossAx val="1682201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46707623085577"/>
          <c:y val="0.93515804760716148"/>
          <c:w val="0.73888220703181329"/>
          <c:h val="6.4841952392838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en-US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 </a:t>
            </a:r>
            <a:r>
              <a:rPr lang="fa-IR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نمودار19- نسبت ارزش معاملات حقیقی به تفکیک نوع بازار </a:t>
            </a:r>
            <a:endParaRPr lang="en-US" sz="1100" b="1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62-44E6-984F-0487FC74B2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62-44E6-984F-0487FC74B2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62-44E6-984F-0487FC74B2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62-44E6-984F-0487FC74B2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62-44E6-984F-0487FC74B2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حقوقی'!$E$21:$E$24</c:f>
              <c:numCache>
                <c:formatCode>0.00%</c:formatCode>
                <c:ptCount val="4"/>
                <c:pt idx="0">
                  <c:v>0.84456000186244951</c:v>
                </c:pt>
                <c:pt idx="1">
                  <c:v>5.9828405243225864E-2</c:v>
                </c:pt>
                <c:pt idx="2">
                  <c:v>9.5591643365873405E-2</c:v>
                </c:pt>
                <c:pt idx="3">
                  <c:v>1.9949528451219854E-5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62-44E6-984F-0487FC74B2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en-US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 </a:t>
            </a:r>
            <a:r>
              <a:rPr lang="fa-IR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نمودار20- نسبت ارزش معاملات حقوقی به تفکیک نوع بازار </a:t>
            </a:r>
            <a:endParaRPr lang="en-US" sz="1100" b="1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14579594701825063"/>
          <c:y val="4.629629629629629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005564711387819"/>
          <c:y val="0.15242255597679918"/>
          <c:w val="0.46154352580927382"/>
          <c:h val="0.769239209682123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8E-4FA3-9F73-FF35F7845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8E-4FA3-9F73-FF35F78458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8E-4FA3-9F73-FF35F78458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8E-4FA3-9F73-FF35F78458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8E-4FA3-9F73-FF35F7845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حقوقی'!$I$21:$I$24</c:f>
              <c:numCache>
                <c:formatCode>0.00%</c:formatCode>
                <c:ptCount val="4"/>
                <c:pt idx="0">
                  <c:v>0.28048845436630415</c:v>
                </c:pt>
                <c:pt idx="1">
                  <c:v>5.7193582117008132E-2</c:v>
                </c:pt>
                <c:pt idx="2">
                  <c:v>0.66230965364070871</c:v>
                </c:pt>
                <c:pt idx="3">
                  <c:v>8.3098759790580227E-6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8E-4FA3-9F73-FF35F784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6303892246021E-2"/>
          <c:y val="0.90183686529924501"/>
          <c:w val="0.81632739221550799"/>
          <c:h val="9.3019101778944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chemeClr val="tx1"/>
                </a:solidFill>
                <a:cs typeface="B Mitra" panose="00000400000000000000" pitchFamily="2" charset="-78"/>
              </a:rPr>
              <a:t>نمودار 2-</a:t>
            </a:r>
            <a:r>
              <a:rPr lang="fa-IR" sz="1200" b="1" baseline="0">
                <a:solidFill>
                  <a:schemeClr val="tx1"/>
                </a:solidFill>
                <a:cs typeface="B Mitra" panose="00000400000000000000" pitchFamily="2" charset="-78"/>
              </a:rPr>
              <a:t> ارزش صنایع بورسی</a:t>
            </a:r>
            <a:endParaRPr lang="en-US" sz="1200" b="1">
              <a:solidFill>
                <a:schemeClr val="tx1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3831472558467507"/>
          <c:y val="1.1834319526627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379343440278922"/>
          <c:y val="0.16974218556599754"/>
          <c:w val="0.46722078583460652"/>
          <c:h val="0.66572567017044826"/>
        </c:manualLayout>
      </c:layout>
      <c:pieChart>
        <c:varyColors val="1"/>
        <c:ser>
          <c:idx val="0"/>
          <c:order val="0"/>
          <c:tx>
            <c:v>ارزش صنایع بورسی</c:v>
          </c:tx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38-4BD1-83ED-9466D59E37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38-4BD1-83ED-9466D59E37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38-4BD1-83ED-9466D59E37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38-4BD1-83ED-9466D59E37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38-4BD1-83ED-9466D59E37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38-4BD1-83ED-9466D59E37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38-4BD1-83ED-9466D59E37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38-4BD1-83ED-9466D59E37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38-4BD1-83ED-9466D59E37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238-4BD1-83ED-9466D59E376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38-4BD1-83ED-9466D59E3767}"/>
              </c:ext>
            </c:extLst>
          </c:dPt>
          <c:dLbls>
            <c:dLbl>
              <c:idx val="1"/>
              <c:layout>
                <c:manualLayout>
                  <c:x val="-0.12965190043917257"/>
                  <c:y val="-1.421134793066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8-4BD1-83ED-9466D59E3767}"/>
                </c:ext>
              </c:extLst>
            </c:dLbl>
            <c:dLbl>
              <c:idx val="2"/>
              <c:layout>
                <c:manualLayout>
                  <c:x val="-3.1143344460957911E-2"/>
                  <c:y val="-2.0896786558775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38-4BD1-83ED-9466D59E3767}"/>
                </c:ext>
              </c:extLst>
            </c:dLbl>
            <c:dLbl>
              <c:idx val="3"/>
              <c:layout>
                <c:manualLayout>
                  <c:x val="-0.12713935484644534"/>
                  <c:y val="4.9578748622037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38-4BD1-83ED-9466D59E3767}"/>
                </c:ext>
              </c:extLst>
            </c:dLbl>
            <c:dLbl>
              <c:idx val="4"/>
              <c:layout>
                <c:manualLayout>
                  <c:x val="-0.15521671015045177"/>
                  <c:y val="1.7260357932181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38-4BD1-83ED-9466D59E3767}"/>
                </c:ext>
              </c:extLst>
            </c:dLbl>
            <c:dLbl>
              <c:idx val="5"/>
              <c:layout>
                <c:manualLayout>
                  <c:x val="-0.12892453972650372"/>
                  <c:y val="-2.9378647508825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38-4BD1-83ED-9466D59E3767}"/>
                </c:ext>
              </c:extLst>
            </c:dLbl>
            <c:dLbl>
              <c:idx val="6"/>
              <c:layout>
                <c:manualLayout>
                  <c:x val="-5.5191820832494493E-2"/>
                  <c:y val="-3.416596091362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38-4BD1-83ED-9466D59E3767}"/>
                </c:ext>
              </c:extLst>
            </c:dLbl>
            <c:dLbl>
              <c:idx val="7"/>
              <c:layout>
                <c:manualLayout>
                  <c:x val="-6.0000081223881459E-2"/>
                  <c:y val="-5.4056657746806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38-4BD1-83ED-9466D59E3767}"/>
                </c:ext>
              </c:extLst>
            </c:dLbl>
            <c:dLbl>
              <c:idx val="8"/>
              <c:layout>
                <c:manualLayout>
                  <c:x val="-3.0121489653721321E-2"/>
                  <c:y val="-9.0517255259336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38-4BD1-83ED-9466D59E3767}"/>
                </c:ext>
              </c:extLst>
            </c:dLbl>
            <c:dLbl>
              <c:idx val="9"/>
              <c:layout>
                <c:manualLayout>
                  <c:x val="-6.8059230775032481E-2"/>
                  <c:y val="-0.10703858510200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38-4BD1-83ED-9466D59E37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'ارزش بورس'!$A$56:$A$67</c15:sqref>
                  </c15:fullRef>
                </c:ext>
              </c:extLst>
              <c:f>('ارزش بورس'!$A$56:$A$65,'ارزش بورس'!$A$67)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فراورده هاي نفتي، كك و سوخت هسته اي</c:v>
                </c:pt>
                <c:pt idx="3">
                  <c:v>مخابرات</c:v>
                </c:pt>
                <c:pt idx="4">
                  <c:v>استخراج کانه هاي فلزي</c:v>
                </c:pt>
                <c:pt idx="5">
                  <c:v>بانكها و موسسات اعتباري</c:v>
                </c:pt>
                <c:pt idx="6">
                  <c:v>شرکتهاي چند رشته اي صنعتي</c:v>
                </c:pt>
                <c:pt idx="7">
                  <c:v>رايانه و فعاليت‌هاي وابسته به آن</c:v>
                </c:pt>
                <c:pt idx="8">
                  <c:v>خودرو و ساخت قطعات</c:v>
                </c:pt>
                <c:pt idx="9">
                  <c:v>مواد و محصولات دارويي</c:v>
                </c:pt>
                <c:pt idx="10">
                  <c:v>سایر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'ارزش بورس'!$C$56:$C$67</c15:sqref>
                  </c15:fullRef>
                </c:ext>
              </c:extLst>
              <c:f>('ارزش بورس'!$C$56:$C$65,'ارزش بورس'!$C$67)</c:f>
              <c:numCache>
                <c:formatCode>0.00%</c:formatCode>
                <c:ptCount val="11"/>
                <c:pt idx="0">
                  <c:v>0.219189376264951</c:v>
                </c:pt>
                <c:pt idx="1">
                  <c:v>0.14262762304699</c:v>
                </c:pt>
                <c:pt idx="2">
                  <c:v>8.7475786557675003E-2</c:v>
                </c:pt>
                <c:pt idx="3">
                  <c:v>8.0424941001821001E-2</c:v>
                </c:pt>
                <c:pt idx="4">
                  <c:v>7.3155324050366996E-2</c:v>
                </c:pt>
                <c:pt idx="5">
                  <c:v>6.8270111881779005E-2</c:v>
                </c:pt>
                <c:pt idx="6">
                  <c:v>6.0849406946117998E-2</c:v>
                </c:pt>
                <c:pt idx="7">
                  <c:v>3.9412767863606001E-2</c:v>
                </c:pt>
                <c:pt idx="8">
                  <c:v>3.5755750498356997E-2</c:v>
                </c:pt>
                <c:pt idx="9">
                  <c:v>3.0820034286752E-2</c:v>
                </c:pt>
                <c:pt idx="10">
                  <c:v>0.16201887760158359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2238-4BD1-83ED-9466D59E37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fa-IR" sz="1200" b="1">
                <a:solidFill>
                  <a:schemeClr val="tx1"/>
                </a:solidFill>
                <a:cs typeface="B Mitra" panose="00000400000000000000" pitchFamily="2" charset="-78"/>
              </a:rPr>
              <a:t>نمودار3- ارزش صنایع فرابورس ایران</a:t>
            </a:r>
            <a:r>
              <a:rPr lang="en-US" sz="1200" b="1">
                <a:solidFill>
                  <a:schemeClr val="tx1"/>
                </a:solidFill>
                <a:cs typeface="B Mitra" panose="00000400000000000000" pitchFamily="2" charset="-78"/>
              </a:rPr>
              <a:t> </a:t>
            </a:r>
          </a:p>
        </c:rich>
      </c:tx>
      <c:layout>
        <c:manualLayout>
          <c:xMode val="edge"/>
          <c:yMode val="edge"/>
          <c:x val="0.344832594850374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500721666574151"/>
          <c:y val="0.14569147439827068"/>
          <c:w val="0.4763490903898831"/>
          <c:h val="0.71169179650416037"/>
        </c:manualLayout>
      </c:layout>
      <c:pieChart>
        <c:varyColors val="1"/>
        <c:ser>
          <c:idx val="0"/>
          <c:order val="0"/>
          <c:tx>
            <c:strRef>
              <c:f>'ارزش فرابورس'!$C$64</c:f>
              <c:strCache>
                <c:ptCount val="1"/>
                <c:pt idx="0">
                  <c:v>درصد از كل</c:v>
                </c:pt>
              </c:strCache>
            </c:strRef>
          </c:tx>
          <c:spPr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91-4C46-8AF6-C66DC950E0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91-4C46-8AF6-C66DC950E0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91-4C46-8AF6-C66DC950E0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91-4C46-8AF6-C66DC950E0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91-4C46-8AF6-C66DC950E0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91-4C46-8AF6-C66DC950E0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391-4C46-8AF6-C66DC950E0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91-4C46-8AF6-C66DC950E07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391-4C46-8AF6-C66DC950E07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391-4C46-8AF6-C66DC950E07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391-4C46-8AF6-C66DC950E071}"/>
              </c:ext>
            </c:extLst>
          </c:dPt>
          <c:dLbls>
            <c:dLbl>
              <c:idx val="2"/>
              <c:layout>
                <c:manualLayout>
                  <c:x val="0.13019283626083458"/>
                  <c:y val="-0.115696694937926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91-4C46-8AF6-C66DC950E071}"/>
                </c:ext>
              </c:extLst>
            </c:dLbl>
            <c:dLbl>
              <c:idx val="3"/>
              <c:layout>
                <c:manualLayout>
                  <c:x val="0.18305238892361264"/>
                  <c:y val="-7.9338842975206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91-4C46-8AF6-C66DC950E071}"/>
                </c:ext>
              </c:extLst>
            </c:dLbl>
            <c:dLbl>
              <c:idx val="4"/>
              <c:layout>
                <c:manualLayout>
                  <c:x val="0.27601306429124312"/>
                  <c:y val="5.830363766512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91-4C46-8AF6-C66DC950E071}"/>
                </c:ext>
              </c:extLst>
            </c:dLbl>
            <c:dLbl>
              <c:idx val="5"/>
              <c:layout>
                <c:manualLayout>
                  <c:x val="3.0885289606592189E-2"/>
                  <c:y val="1.96368842324473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91-4C46-8AF6-C66DC950E071}"/>
                </c:ext>
              </c:extLst>
            </c:dLbl>
            <c:dLbl>
              <c:idx val="6"/>
              <c:layout>
                <c:manualLayout>
                  <c:x val="-7.2608002630768609E-2"/>
                  <c:y val="3.57154942409058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91-4C46-8AF6-C66DC950E071}"/>
                </c:ext>
              </c:extLst>
            </c:dLbl>
            <c:dLbl>
              <c:idx val="7"/>
              <c:layout>
                <c:manualLayout>
                  <c:x val="-0.29813089908939733"/>
                  <c:y val="5.23797748421943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91-4C46-8AF6-C66DC950E071}"/>
                </c:ext>
              </c:extLst>
            </c:dLbl>
            <c:dLbl>
              <c:idx val="8"/>
              <c:layout>
                <c:manualLayout>
                  <c:x val="-0.20945403109870925"/>
                  <c:y val="-0.131576495086874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91-4C46-8AF6-C66DC950E071}"/>
                </c:ext>
              </c:extLst>
            </c:dLbl>
            <c:dLbl>
              <c:idx val="9"/>
              <c:layout>
                <c:manualLayout>
                  <c:x val="-8.0845486752751425E-2"/>
                  <c:y val="6.28968569011516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91-4C46-8AF6-C66DC950E07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('ارزش فرابورس'!$A$65:$A$74,'ارزش فرابورس'!$A$76)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بانكها و موسسات اعتباري</c:v>
                </c:pt>
                <c:pt idx="3">
                  <c:v>فراورده هاي نفتي، كك و سوخت هسته اي</c:v>
                </c:pt>
                <c:pt idx="4">
                  <c:v>سرمايه گذاريها</c:v>
                </c:pt>
                <c:pt idx="5">
                  <c:v>بيمه وصندوق بازنشستگي به جزتامين اجتماعي</c:v>
                </c:pt>
                <c:pt idx="6">
                  <c:v>عرضه برق، گاز، بخاروآب گرم</c:v>
                </c:pt>
                <c:pt idx="7">
                  <c:v>انبوه سازي، املاك و مستغلات</c:v>
                </c:pt>
                <c:pt idx="8">
                  <c:v>محصولات غذايي و آشاميدني به جز قند و شكر</c:v>
                </c:pt>
                <c:pt idx="9">
                  <c:v>پيمانكاري صنعتي</c:v>
                </c:pt>
                <c:pt idx="10">
                  <c:v>سایر</c:v>
                </c:pt>
              </c:strCache>
              <c:extLst/>
            </c:strRef>
          </c:cat>
          <c:val>
            <c:numRef>
              <c:f>('ارزش فرابورس'!$C$65:$C$74,'ارزش فرابورس'!$C$76)</c:f>
              <c:numCache>
                <c:formatCode>0.00%</c:formatCode>
                <c:ptCount val="11"/>
                <c:pt idx="0">
                  <c:v>0.22904066209194501</c:v>
                </c:pt>
                <c:pt idx="1">
                  <c:v>9.5860316273290405E-2</c:v>
                </c:pt>
                <c:pt idx="2">
                  <c:v>7.6032891264238095E-2</c:v>
                </c:pt>
                <c:pt idx="3">
                  <c:v>3.0597519733729199E-2</c:v>
                </c:pt>
                <c:pt idx="4">
                  <c:v>2.97174926647405E-2</c:v>
                </c:pt>
                <c:pt idx="5">
                  <c:v>2.7708250573251401E-2</c:v>
                </c:pt>
                <c:pt idx="6">
                  <c:v>2.6680659102186199E-2</c:v>
                </c:pt>
                <c:pt idx="7">
                  <c:v>1.4748756333153701E-2</c:v>
                </c:pt>
                <c:pt idx="8">
                  <c:v>1.25629611184437E-2</c:v>
                </c:pt>
                <c:pt idx="9">
                  <c:v>1.23277332003043E-2</c:v>
                </c:pt>
                <c:pt idx="10">
                  <c:v>0.44472275764471719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91-4C46-8AF6-C66DC950E0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</c:pieChart>
      <c:spPr>
        <a:noFill/>
        <a:ln w="635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47013453586693E-2"/>
          <c:y val="8.3411643634312249E-2"/>
          <c:w val="0.8994772594997289"/>
          <c:h val="0.6775306608876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بورس - صنایع - ارزش'!$J$2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019280559559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4A-41E7-82ED-69A888460882}"/>
                </c:ext>
              </c:extLst>
            </c:dLbl>
            <c:dLbl>
              <c:idx val="2"/>
              <c:layout>
                <c:manualLayout>
                  <c:x val="-1.0123468048262318E-2"/>
                  <c:y val="1.5035577787952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A-4E23-A6B2-6CDDC5591830}"/>
                </c:ext>
              </c:extLst>
            </c:dLbl>
            <c:dLbl>
              <c:idx val="8"/>
              <c:layout>
                <c:manualLayout>
                  <c:x val="0"/>
                  <c:y val="7.3461870397064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A-41E7-82ED-69A888460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ارزش'!$I$3:$I$13</c:f>
              <c:strCache>
                <c:ptCount val="11"/>
                <c:pt idx="0">
                  <c:v>فلزات اساسي</c:v>
                </c:pt>
                <c:pt idx="1">
                  <c:v>خودرو و ساخت قطعات</c:v>
                </c:pt>
                <c:pt idx="2">
                  <c:v>بانكها و موسسات اعتباري</c:v>
                </c:pt>
                <c:pt idx="3">
                  <c:v>استخراج کانه هاي فلزي</c:v>
                </c:pt>
                <c:pt idx="4">
                  <c:v>محصولات شيميايي</c:v>
                </c:pt>
                <c:pt idx="5">
                  <c:v>فراورده هاي نفتي، كك و سوخت هسته اي</c:v>
                </c:pt>
                <c:pt idx="6">
                  <c:v>استخراج نفت گاز و خدمات جنبي جز اکتشاف</c:v>
                </c:pt>
                <c:pt idx="7">
                  <c:v>فعاليتهاي كمكي به نهادهاي مالي واسط</c:v>
                </c:pt>
                <c:pt idx="8">
                  <c:v>شرکتهاي چند رشته اي صنعتي</c:v>
                </c:pt>
                <c:pt idx="9">
                  <c:v>ماشين آلات و دستگاه‌هاي برقي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ارزش'!$J$3:$J$13</c:f>
              <c:numCache>
                <c:formatCode>#,##0</c:formatCode>
                <c:ptCount val="11"/>
                <c:pt idx="0">
                  <c:v>3086.7560943210001</c:v>
                </c:pt>
                <c:pt idx="1">
                  <c:v>3005.5457550370002</c:v>
                </c:pt>
                <c:pt idx="2">
                  <c:v>2638.3417184959999</c:v>
                </c:pt>
                <c:pt idx="3">
                  <c:v>1695.883082569</c:v>
                </c:pt>
                <c:pt idx="4">
                  <c:v>1490.7006042600001</c:v>
                </c:pt>
                <c:pt idx="5">
                  <c:v>1247.202159165</c:v>
                </c:pt>
                <c:pt idx="6">
                  <c:v>828.360999687</c:v>
                </c:pt>
                <c:pt idx="7">
                  <c:v>413.98589223599998</c:v>
                </c:pt>
                <c:pt idx="8">
                  <c:v>385.86122286599999</c:v>
                </c:pt>
                <c:pt idx="9">
                  <c:v>378.55981820199997</c:v>
                </c:pt>
                <c:pt idx="10">
                  <c:v>4028.5446802109977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F-4D19-B3C0-A12753FD9931}"/>
            </c:ext>
          </c:extLst>
        </c:ser>
        <c:ser>
          <c:idx val="1"/>
          <c:order val="1"/>
          <c:tx>
            <c:strRef>
              <c:f>'معاملات بورس - صنایع - ارزش'!$K$2</c:f>
              <c:strCache>
                <c:ptCount val="1"/>
                <c:pt idx="0">
                  <c:v>اسفندماه 1396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3461228483659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A-41E7-82ED-69A888460882}"/>
                </c:ext>
              </c:extLst>
            </c:dLbl>
            <c:dLbl>
              <c:idx val="1"/>
              <c:layout>
                <c:manualLayout>
                  <c:x val="0"/>
                  <c:y val="1.469237407941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4A-41E7-82ED-69A888460882}"/>
                </c:ext>
              </c:extLst>
            </c:dLbl>
            <c:dLbl>
              <c:idx val="2"/>
              <c:layout>
                <c:manualLayout>
                  <c:x val="4.0493872193049646E-3"/>
                  <c:y val="1.127668334096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A-4E23-A6B2-6CDDC5591830}"/>
                </c:ext>
              </c:extLst>
            </c:dLbl>
            <c:dLbl>
              <c:idx val="4"/>
              <c:layout>
                <c:manualLayout>
                  <c:x val="0"/>
                  <c:y val="2.255336668192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A-4E23-A6B2-6CDDC5591830}"/>
                </c:ext>
              </c:extLst>
            </c:dLbl>
            <c:dLbl>
              <c:idx val="7"/>
              <c:layout>
                <c:manualLayout>
                  <c:x val="7.8895463510848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4A-41E7-82ED-69A888460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ارزش'!$I$3:$I$13</c:f>
              <c:strCache>
                <c:ptCount val="11"/>
                <c:pt idx="0">
                  <c:v>فلزات اساسي</c:v>
                </c:pt>
                <c:pt idx="1">
                  <c:v>خودرو و ساخت قطعات</c:v>
                </c:pt>
                <c:pt idx="2">
                  <c:v>بانكها و موسسات اعتباري</c:v>
                </c:pt>
                <c:pt idx="3">
                  <c:v>استخراج کانه هاي فلزي</c:v>
                </c:pt>
                <c:pt idx="4">
                  <c:v>محصولات شيميايي</c:v>
                </c:pt>
                <c:pt idx="5">
                  <c:v>فراورده هاي نفتي، كك و سوخت هسته اي</c:v>
                </c:pt>
                <c:pt idx="6">
                  <c:v>استخراج نفت گاز و خدمات جنبي جز اکتشاف</c:v>
                </c:pt>
                <c:pt idx="7">
                  <c:v>فعاليتهاي كمكي به نهادهاي مالي واسط</c:v>
                </c:pt>
                <c:pt idx="8">
                  <c:v>شرکتهاي چند رشته اي صنعتي</c:v>
                </c:pt>
                <c:pt idx="9">
                  <c:v>ماشين آلات و دستگاه‌هاي برقي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ارزش'!$K$3:$K$13</c:f>
              <c:numCache>
                <c:formatCode>#,##0</c:formatCode>
                <c:ptCount val="11"/>
                <c:pt idx="0">
                  <c:v>5785.2051600550003</c:v>
                </c:pt>
                <c:pt idx="1">
                  <c:v>14696.304920349001</c:v>
                </c:pt>
                <c:pt idx="2">
                  <c:v>2603.3997024109999</c:v>
                </c:pt>
                <c:pt idx="3">
                  <c:v>5752.0868573830003</c:v>
                </c:pt>
                <c:pt idx="4">
                  <c:v>34434.340570081004</c:v>
                </c:pt>
                <c:pt idx="5">
                  <c:v>3369.1289980010001</c:v>
                </c:pt>
                <c:pt idx="6">
                  <c:v>1906.0022448090001</c:v>
                </c:pt>
                <c:pt idx="7">
                  <c:v>374.14903509700002</c:v>
                </c:pt>
                <c:pt idx="8">
                  <c:v>1526.4174554189999</c:v>
                </c:pt>
                <c:pt idx="9">
                  <c:v>732.28969806500004</c:v>
                </c:pt>
                <c:pt idx="10">
                  <c:v>19230.815910223988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F-4D19-B3C0-A12753FD99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1292160"/>
        <c:axId val="151290240"/>
      </c:barChart>
      <c:valAx>
        <c:axId val="151290240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fa-IR">
                    <a:solidFill>
                      <a:sysClr val="windowText" lastClr="000000"/>
                    </a:solidFill>
                    <a:cs typeface="B Mitra" pitchFamily="2" charset="-78"/>
                  </a:rPr>
                  <a:t>میلیارد ریال</a:t>
                </a:r>
                <a:endParaRPr lang="en-US">
                  <a:solidFill>
                    <a:sysClr val="windowText" lastClr="000000"/>
                  </a:solidFill>
                  <a:cs typeface="B Mitra" pitchFamily="2" charset="-78"/>
                </a:endParaRP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51292160"/>
        <c:crosses val="autoZero"/>
        <c:crossBetween val="between"/>
        <c:majorUnit val="3000"/>
        <c:minorUnit val="2000"/>
      </c:valAx>
      <c:catAx>
        <c:axId val="1512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a-IR" sz="1100">
                    <a:cs typeface="B Mitra" pitchFamily="2" charset="-78"/>
                  </a:rPr>
                  <a:t>نمودار</a:t>
                </a:r>
                <a:r>
                  <a:rPr lang="fa-IR" sz="1100" baseline="0">
                    <a:cs typeface="B Mitra" pitchFamily="2" charset="-78"/>
                  </a:rPr>
                  <a:t> 5- ده صنعت بورسی با بیشترین ارزش معاملات</a:t>
                </a:r>
                <a:endParaRPr lang="en-US" sz="1100">
                  <a:cs typeface="B Mitra" pitchFamily="2" charset="-78"/>
                </a:endParaRPr>
              </a:p>
            </c:rich>
          </c:tx>
          <c:layout>
            <c:manualLayout>
              <c:xMode val="edge"/>
              <c:yMode val="edge"/>
              <c:x val="0.31259433053716068"/>
              <c:y val="3.880028314413045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8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5129024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7563196455146"/>
          <c:y val="0.93656821224316322"/>
          <c:w val="0.25531805832483356"/>
          <c:h val="6.343178775683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نمودار6- ده صنعت بورسی با بیشترین حجم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32130009955652095"/>
          <c:y val="2.02866883790225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69140052652264E-2"/>
          <c:y val="9.0886963151952369E-2"/>
          <c:w val="0.88275230928173465"/>
          <c:h val="0.66293504861188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بورس - صنایع - حجم'!$J$2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150110375275938E-3"/>
                  <c:y val="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B57-8CCF-D58E5085C92A}"/>
                </c:ext>
              </c:extLst>
            </c:dLbl>
            <c:dLbl>
              <c:idx val="2"/>
              <c:layout>
                <c:manualLayout>
                  <c:x val="-6.8259385665529011E-3"/>
                  <c:y val="1.489757914338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3-4781-9B3C-C2EB21A28F7A}"/>
                </c:ext>
              </c:extLst>
            </c:dLbl>
            <c:dLbl>
              <c:idx val="3"/>
              <c:layout>
                <c:manualLayout>
                  <c:x val="-1.5230486161790524E-3"/>
                  <c:y val="1.2218014870500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3-4781-9B3C-C2EB21A28F7A}"/>
                </c:ext>
              </c:extLst>
            </c:dLbl>
            <c:dLbl>
              <c:idx val="4"/>
              <c:layout>
                <c:manualLayout>
                  <c:x val="2.2446693080709649E-3"/>
                  <c:y val="3.1189083820662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B5-4141-8D44-AA07E80534E0}"/>
                </c:ext>
              </c:extLst>
            </c:dLbl>
            <c:dLbl>
              <c:idx val="5"/>
              <c:layout>
                <c:manualLayout>
                  <c:x val="-6.4497223826188617E-3"/>
                  <c:y val="2.424241763168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30-4B4B-97A3-DE33F445BA4F}"/>
                </c:ext>
              </c:extLst>
            </c:dLbl>
            <c:dLbl>
              <c:idx val="6"/>
              <c:layout>
                <c:manualLayout>
                  <c:x val="-2.149907460872875E-3"/>
                  <c:y val="1.8554857400591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5-4141-8D44-AA07E80534E0}"/>
                </c:ext>
              </c:extLst>
            </c:dLbl>
            <c:dLbl>
              <c:idx val="8"/>
              <c:layout>
                <c:manualLayout>
                  <c:x val="-1.5049352226110677E-2"/>
                  <c:y val="-1.333033007319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B5-4141-8D44-AA07E80534E0}"/>
                </c:ext>
              </c:extLst>
            </c:dLbl>
            <c:dLbl>
              <c:idx val="9"/>
              <c:layout>
                <c:manualLayout>
                  <c:x val="-6.7339503059893882E-3"/>
                  <c:y val="-3.2803345180940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B5-4141-8D44-AA07E80534E0}"/>
                </c:ext>
              </c:extLst>
            </c:dLbl>
            <c:dLbl>
              <c:idx val="10"/>
              <c:layout>
                <c:manualLayout>
                  <c:x val="-2.1499074608729539E-3"/>
                  <c:y val="1.03896075564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78-4B9B-88B8-B7D8FB2DD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حجم'!$I$3:$I$13</c:f>
              <c:strCache>
                <c:ptCount val="11"/>
                <c:pt idx="0">
                  <c:v>بانكها و موسسات اعتباري</c:v>
                </c:pt>
                <c:pt idx="1">
                  <c:v>خودرو و ساخت قطعات</c:v>
                </c:pt>
                <c:pt idx="2">
                  <c:v>فلزات اساسي</c:v>
                </c:pt>
                <c:pt idx="3">
                  <c:v>عرضه برق، گاز، بخاروآب گرم</c:v>
                </c:pt>
                <c:pt idx="4">
                  <c:v>استخراج کانه هاي فلزي</c:v>
                </c:pt>
                <c:pt idx="5">
                  <c:v>محصولات شيميايي</c:v>
                </c:pt>
                <c:pt idx="6">
                  <c:v>سرمايه گذاريها</c:v>
                </c:pt>
                <c:pt idx="7">
                  <c:v>فراورده هاي نفتي، كك و سوخت هسته اي</c:v>
                </c:pt>
                <c:pt idx="8">
                  <c:v>شرکتهاي چند رشته اي صنعتي</c:v>
                </c:pt>
                <c:pt idx="9">
                  <c:v>فعاليتهاي كمكي به نهادهاي مالي واسط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حجم'!$J$3:$J$13</c:f>
              <c:numCache>
                <c:formatCode>#,##0</c:formatCode>
                <c:ptCount val="11"/>
                <c:pt idx="0">
                  <c:v>2683999.7519999999</c:v>
                </c:pt>
                <c:pt idx="1">
                  <c:v>2156381.6409999998</c:v>
                </c:pt>
                <c:pt idx="2">
                  <c:v>1081412.0830000001</c:v>
                </c:pt>
                <c:pt idx="3">
                  <c:v>605385.81499999994</c:v>
                </c:pt>
                <c:pt idx="4">
                  <c:v>452021.18900000001</c:v>
                </c:pt>
                <c:pt idx="5">
                  <c:v>404803.74599999998</c:v>
                </c:pt>
                <c:pt idx="6">
                  <c:v>260922.70199999999</c:v>
                </c:pt>
                <c:pt idx="7">
                  <c:v>252737.01800000001</c:v>
                </c:pt>
                <c:pt idx="8">
                  <c:v>236140.12700000001</c:v>
                </c:pt>
                <c:pt idx="9">
                  <c:v>177872.639</c:v>
                </c:pt>
                <c:pt idx="10">
                  <c:v>1292801.4799999963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2-4A37-925A-EAD63F78BA3A}"/>
            </c:ext>
          </c:extLst>
        </c:ser>
        <c:ser>
          <c:idx val="1"/>
          <c:order val="1"/>
          <c:tx>
            <c:strRef>
              <c:f>'معاملات بورس - صنایع - حجم'!$K$2</c:f>
              <c:strCache>
                <c:ptCount val="1"/>
                <c:pt idx="0">
                  <c:v>اسفندماه 1396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075055187637971E-2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3-4781-9B3C-C2EB21A28F7A}"/>
                </c:ext>
              </c:extLst>
            </c:dLbl>
            <c:dLbl>
              <c:idx val="1"/>
              <c:layout>
                <c:manualLayout>
                  <c:x val="0"/>
                  <c:y val="1.038960755643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30-4B4B-97A3-DE33F445BA4F}"/>
                </c:ext>
              </c:extLst>
            </c:dLbl>
            <c:dLbl>
              <c:idx val="2"/>
              <c:layout>
                <c:manualLayout>
                  <c:x val="3.0278145547380829E-3"/>
                  <c:y val="1.3069362765282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3-4781-9B3C-C2EB21A28F7A}"/>
                </c:ext>
              </c:extLst>
            </c:dLbl>
            <c:dLbl>
              <c:idx val="3"/>
              <c:layout>
                <c:manualLayout>
                  <c:x val="4.2998149217459078E-3"/>
                  <c:y val="1.3852810075246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78-4B9B-88B8-B7D8FB2DDF42}"/>
                </c:ext>
              </c:extLst>
            </c:dLbl>
            <c:dLbl>
              <c:idx val="4"/>
              <c:layout>
                <c:manualLayout>
                  <c:x val="-4.3946139908867627E-3"/>
                  <c:y val="-2.8556149965940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B5-4141-8D44-AA07E80534E0}"/>
                </c:ext>
              </c:extLst>
            </c:dLbl>
            <c:dLbl>
              <c:idx val="5"/>
              <c:layout>
                <c:manualLayout>
                  <c:x val="0"/>
                  <c:y val="1.489757914338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B57-8CCF-D58E5085C92A}"/>
                </c:ext>
              </c:extLst>
            </c:dLbl>
            <c:dLbl>
              <c:idx val="6"/>
              <c:layout>
                <c:manualLayout>
                  <c:x val="2.3395055991546634E-3"/>
                  <c:y val="1.2546610070120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B5-4141-8D44-AA07E80534E0}"/>
                </c:ext>
              </c:extLst>
            </c:dLbl>
            <c:dLbl>
              <c:idx val="7"/>
              <c:layout>
                <c:manualLayout>
                  <c:x val="4.2998149217459078E-3"/>
                  <c:y val="3.4632025188117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30-4B4B-97A3-DE33F445BA4F}"/>
                </c:ext>
              </c:extLst>
            </c:dLbl>
            <c:dLbl>
              <c:idx val="8"/>
              <c:layout>
                <c:manualLayout>
                  <c:x val="1.2543948255959518E-4"/>
                  <c:y val="2.3980632244433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B5-4141-8D44-AA07E80534E0}"/>
                </c:ext>
              </c:extLst>
            </c:dLbl>
            <c:dLbl>
              <c:idx val="9"/>
              <c:layout>
                <c:manualLayout>
                  <c:x val="4.6761333694246929E-3"/>
                  <c:y val="1.8960352057714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3-4781-9B3C-C2EB21A28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حجم'!$I$3:$I$13</c:f>
              <c:strCache>
                <c:ptCount val="11"/>
                <c:pt idx="0">
                  <c:v>بانكها و موسسات اعتباري</c:v>
                </c:pt>
                <c:pt idx="1">
                  <c:v>خودرو و ساخت قطعات</c:v>
                </c:pt>
                <c:pt idx="2">
                  <c:v>فلزات اساسي</c:v>
                </c:pt>
                <c:pt idx="3">
                  <c:v>عرضه برق، گاز، بخاروآب گرم</c:v>
                </c:pt>
                <c:pt idx="4">
                  <c:v>استخراج کانه هاي فلزي</c:v>
                </c:pt>
                <c:pt idx="5">
                  <c:v>محصولات شيميايي</c:v>
                </c:pt>
                <c:pt idx="6">
                  <c:v>سرمايه گذاريها</c:v>
                </c:pt>
                <c:pt idx="7">
                  <c:v>فراورده هاي نفتي، كك و سوخت هسته اي</c:v>
                </c:pt>
                <c:pt idx="8">
                  <c:v>شرکتهاي چند رشته اي صنعتي</c:v>
                </c:pt>
                <c:pt idx="9">
                  <c:v>فعاليتهاي كمكي به نهادهاي مالي واسط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حجم'!$K$3:$K$13</c:f>
              <c:numCache>
                <c:formatCode>#,##0</c:formatCode>
                <c:ptCount val="11"/>
                <c:pt idx="0">
                  <c:v>2321509.6740000001</c:v>
                </c:pt>
                <c:pt idx="1">
                  <c:v>5247634.4380000001</c:v>
                </c:pt>
                <c:pt idx="2">
                  <c:v>1887914.304</c:v>
                </c:pt>
                <c:pt idx="3">
                  <c:v>1239566.784</c:v>
                </c:pt>
                <c:pt idx="4">
                  <c:v>2007019.84</c:v>
                </c:pt>
                <c:pt idx="5">
                  <c:v>24404264.294</c:v>
                </c:pt>
                <c:pt idx="6">
                  <c:v>3484616.0449999999</c:v>
                </c:pt>
                <c:pt idx="7">
                  <c:v>724233.26</c:v>
                </c:pt>
                <c:pt idx="8">
                  <c:v>854628.152</c:v>
                </c:pt>
                <c:pt idx="9">
                  <c:v>190777.69500000001</c:v>
                </c:pt>
                <c:pt idx="10">
                  <c:v>4852411.9609999806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2-4A37-925A-EAD63F78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06592"/>
        <c:axId val="151004672"/>
      </c:barChart>
      <c:valAx>
        <c:axId val="151004672"/>
        <c:scaling>
          <c:orientation val="minMax"/>
          <c:max val="250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</a:t>
                </a:r>
                <a:r>
                  <a:rPr lang="fa-IR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هزار سهم</a:t>
                </a:r>
                <a:endParaRPr lang="en-US" sz="800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0.35762430534172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51006592"/>
        <c:crosses val="autoZero"/>
        <c:crossBetween val="between"/>
        <c:majorUnit val="3000000"/>
        <c:minorUnit val="2000"/>
      </c:valAx>
      <c:catAx>
        <c:axId val="1510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5100467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31616790259298"/>
          <c:y val="0.93465065470168185"/>
          <c:w val="0.52120355279779551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نمودار7- ده صنعت بورسی با بیشترین تعداد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25487897137296761"/>
          <c:y val="2.02876091800375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419393578962166E-2"/>
          <c:y val="7.4675275135076671E-2"/>
          <c:w val="0.89982520319608317"/>
          <c:h val="0.67044678570108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بورس - صنایع - تعداد'!$J$2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21493624772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7A-456D-B8F2-D6EDC17BC60E}"/>
                </c:ext>
              </c:extLst>
            </c:dLbl>
            <c:dLbl>
              <c:idx val="1"/>
              <c:layout>
                <c:manualLayout>
                  <c:x val="9.3129114532757278E-4"/>
                  <c:y val="8.208553129848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59-411B-90E2-8F63C5212521}"/>
                </c:ext>
              </c:extLst>
            </c:dLbl>
            <c:dLbl>
              <c:idx val="2"/>
              <c:layout>
                <c:manualLayout>
                  <c:x val="0"/>
                  <c:y val="8.4192310649685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9-411B-90E2-8F63C5212521}"/>
                </c:ext>
              </c:extLst>
            </c:dLbl>
            <c:dLbl>
              <c:idx val="3"/>
              <c:layout>
                <c:manualLayout>
                  <c:x val="-3.9860500801682554E-3"/>
                  <c:y val="2.651515151515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59-411B-90E2-8F63C5212521}"/>
                </c:ext>
              </c:extLst>
            </c:dLbl>
            <c:dLbl>
              <c:idx val="4"/>
              <c:layout>
                <c:manualLayout>
                  <c:x val="-1.0612705657087473E-2"/>
                  <c:y val="2.546076644520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9-411B-90E2-8F63C5212521}"/>
                </c:ext>
              </c:extLst>
            </c:dLbl>
            <c:dLbl>
              <c:idx val="5"/>
              <c:layout>
                <c:manualLayout>
                  <c:x val="-1.195810667506805E-2"/>
                  <c:y val="2.125115091271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59-411B-90E2-8F63C5212521}"/>
                </c:ext>
              </c:extLst>
            </c:dLbl>
            <c:dLbl>
              <c:idx val="6"/>
              <c:layout>
                <c:manualLayout>
                  <c:x val="-6.288267537598714E-3"/>
                  <c:y val="1.4624935536213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59-411B-90E2-8F63C5212521}"/>
                </c:ext>
              </c:extLst>
            </c:dLbl>
            <c:dLbl>
              <c:idx val="7"/>
              <c:layout>
                <c:manualLayout>
                  <c:x val="-9.278250274507414E-4"/>
                  <c:y val="2.209470761817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59-411B-90E2-8F63C5212521}"/>
                </c:ext>
              </c:extLst>
            </c:dLbl>
            <c:dLbl>
              <c:idx val="8"/>
              <c:layout>
                <c:manualLayout>
                  <c:x val="4.1219438645791395E-3"/>
                  <c:y val="1.9361245906496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70-4D9B-A426-4886579CBA4D}"/>
                </c:ext>
              </c:extLst>
            </c:dLbl>
            <c:dLbl>
              <c:idx val="9"/>
              <c:layout>
                <c:manualLayout>
                  <c:x val="-6.3028617181327407E-3"/>
                  <c:y val="1.388643614332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59-411B-90E2-8F63C5212521}"/>
                </c:ext>
              </c:extLst>
            </c:dLbl>
            <c:dLbl>
              <c:idx val="10"/>
              <c:layout>
                <c:manualLayout>
                  <c:x val="-1.1928371032229971E-2"/>
                  <c:y val="1.2839524532572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59-411B-90E2-8F63C52125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تعداد'!$I$3:$I$13</c:f>
              <c:strCache>
                <c:ptCount val="11"/>
                <c:pt idx="0">
                  <c:v>خودرو و ساخت قطعات</c:v>
                </c:pt>
                <c:pt idx="1">
                  <c:v>فلزات اساسي</c:v>
                </c:pt>
                <c:pt idx="2">
                  <c:v>بانكها و موسسات اعتباري</c:v>
                </c:pt>
                <c:pt idx="3">
                  <c:v>رايانه و فعاليت‌هاي وابسته به آن</c:v>
                </c:pt>
                <c:pt idx="4">
                  <c:v>محصولات شيميايي</c:v>
                </c:pt>
                <c:pt idx="5">
                  <c:v>استخراج کانه هاي فلزي</c:v>
                </c:pt>
                <c:pt idx="6">
                  <c:v>مواد و محصولات دارويي</c:v>
                </c:pt>
                <c:pt idx="7">
                  <c:v>فراورده هاي نفتي، كك و سوخت هسته اي</c:v>
                </c:pt>
                <c:pt idx="8">
                  <c:v>عرضه برق، گاز، بخاروآب گرم</c:v>
                </c:pt>
                <c:pt idx="9">
                  <c:v>سرمايه گذاريها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تعداد'!$J$3:$J$13</c:f>
              <c:numCache>
                <c:formatCode>#,##0</c:formatCode>
                <c:ptCount val="11"/>
                <c:pt idx="0">
                  <c:v>142137</c:v>
                </c:pt>
                <c:pt idx="1">
                  <c:v>72656</c:v>
                </c:pt>
                <c:pt idx="2">
                  <c:v>68964</c:v>
                </c:pt>
                <c:pt idx="3">
                  <c:v>59270</c:v>
                </c:pt>
                <c:pt idx="4">
                  <c:v>50558</c:v>
                </c:pt>
                <c:pt idx="5">
                  <c:v>38562</c:v>
                </c:pt>
                <c:pt idx="6">
                  <c:v>30513</c:v>
                </c:pt>
                <c:pt idx="7">
                  <c:v>26491</c:v>
                </c:pt>
                <c:pt idx="8">
                  <c:v>22967</c:v>
                </c:pt>
                <c:pt idx="9">
                  <c:v>19796</c:v>
                </c:pt>
                <c:pt idx="10">
                  <c:v>180324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2-45A9-8419-A7F4CB51E76F}"/>
            </c:ext>
          </c:extLst>
        </c:ser>
        <c:ser>
          <c:idx val="1"/>
          <c:order val="1"/>
          <c:tx>
            <c:strRef>
              <c:f>'معاملات بورس - صنایع - تعداد'!$K$2</c:f>
              <c:strCache>
                <c:ptCount val="1"/>
                <c:pt idx="0">
                  <c:v>اسفندماه 1396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6050936973754381E-3"/>
                  <c:y val="2.5250088510081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78-429C-9C6A-183402A57496}"/>
                </c:ext>
              </c:extLst>
            </c:dLbl>
            <c:dLbl>
              <c:idx val="1"/>
              <c:layout>
                <c:manualLayout>
                  <c:x val="-4.5844269466316709E-4"/>
                  <c:y val="2.608034651406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59-411B-90E2-8F63C5212521}"/>
                </c:ext>
              </c:extLst>
            </c:dLbl>
            <c:dLbl>
              <c:idx val="2"/>
              <c:layout>
                <c:manualLayout>
                  <c:x val="4.4444752543811271E-3"/>
                  <c:y val="2.8404906092000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59-411B-90E2-8F63C5212521}"/>
                </c:ext>
              </c:extLst>
            </c:dLbl>
            <c:dLbl>
              <c:idx val="3"/>
              <c:layout>
                <c:manualLayout>
                  <c:x val="1.59442003206730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59-411B-90E2-8F63C5212521}"/>
                </c:ext>
              </c:extLst>
            </c:dLbl>
            <c:dLbl>
              <c:idx val="4"/>
              <c:layout>
                <c:manualLayout>
                  <c:x val="2.6908020359611554E-3"/>
                  <c:y val="7.9975935397357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59-411B-90E2-8F63C5212521}"/>
                </c:ext>
              </c:extLst>
            </c:dLbl>
            <c:dLbl>
              <c:idx val="5"/>
              <c:layout>
                <c:manualLayout>
                  <c:x val="9.6412805152913256E-3"/>
                  <c:y val="-2.3118241864465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59-411B-90E2-8F63C5212521}"/>
                </c:ext>
              </c:extLst>
            </c:dLbl>
            <c:dLbl>
              <c:idx val="6"/>
              <c:layout>
                <c:manualLayout>
                  <c:x val="3.5277782895875814E-3"/>
                  <c:y val="3.100148347685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59-411B-90E2-8F63C5212521}"/>
                </c:ext>
              </c:extLst>
            </c:dLbl>
            <c:dLbl>
              <c:idx val="7"/>
              <c:layout>
                <c:manualLayout>
                  <c:x val="4.2149817654835589E-3"/>
                  <c:y val="1.5349352179432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59-411B-90E2-8F63C5212521}"/>
                </c:ext>
              </c:extLst>
            </c:dLbl>
            <c:dLbl>
              <c:idx val="8"/>
              <c:layout>
                <c:manualLayout>
                  <c:x val="4.72814963851127E-3"/>
                  <c:y val="1.1152692776647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78-429C-9C6A-183402A57496}"/>
                </c:ext>
              </c:extLst>
            </c:dLbl>
            <c:dLbl>
              <c:idx val="9"/>
              <c:layout>
                <c:manualLayout>
                  <c:x val="1.5715937069787723E-2"/>
                  <c:y val="2.651515151515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59-411B-90E2-8F63C5212521}"/>
                </c:ext>
              </c:extLst>
            </c:dLbl>
            <c:dLbl>
              <c:idx val="10"/>
              <c:layout>
                <c:manualLayout>
                  <c:x val="2.2222222222222222E-3"/>
                  <c:y val="2.5500910746812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7A-456D-B8F2-D6EDC17BC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تعداد'!$I$3:$I$13</c:f>
              <c:strCache>
                <c:ptCount val="11"/>
                <c:pt idx="0">
                  <c:v>خودرو و ساخت قطعات</c:v>
                </c:pt>
                <c:pt idx="1">
                  <c:v>فلزات اساسي</c:v>
                </c:pt>
                <c:pt idx="2">
                  <c:v>بانكها و موسسات اعتباري</c:v>
                </c:pt>
                <c:pt idx="3">
                  <c:v>رايانه و فعاليت‌هاي وابسته به آن</c:v>
                </c:pt>
                <c:pt idx="4">
                  <c:v>محصولات شيميايي</c:v>
                </c:pt>
                <c:pt idx="5">
                  <c:v>استخراج کانه هاي فلزي</c:v>
                </c:pt>
                <c:pt idx="6">
                  <c:v>مواد و محصولات دارويي</c:v>
                </c:pt>
                <c:pt idx="7">
                  <c:v>فراورده هاي نفتي، كك و سوخت هسته اي</c:v>
                </c:pt>
                <c:pt idx="8">
                  <c:v>عرضه برق، گاز، بخاروآب گرم</c:v>
                </c:pt>
                <c:pt idx="9">
                  <c:v>سرمايه گذاريها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تعداد'!$K$3:$K$13</c:f>
              <c:numCache>
                <c:formatCode>#,##0</c:formatCode>
                <c:ptCount val="11"/>
                <c:pt idx="0">
                  <c:v>314050</c:v>
                </c:pt>
                <c:pt idx="1">
                  <c:v>100423</c:v>
                </c:pt>
                <c:pt idx="2">
                  <c:v>49551</c:v>
                </c:pt>
                <c:pt idx="3">
                  <c:v>76161</c:v>
                </c:pt>
                <c:pt idx="4">
                  <c:v>124817</c:v>
                </c:pt>
                <c:pt idx="5">
                  <c:v>44313</c:v>
                </c:pt>
                <c:pt idx="6">
                  <c:v>292847</c:v>
                </c:pt>
                <c:pt idx="7">
                  <c:v>38416</c:v>
                </c:pt>
                <c:pt idx="8">
                  <c:v>40834</c:v>
                </c:pt>
                <c:pt idx="9">
                  <c:v>54126</c:v>
                </c:pt>
                <c:pt idx="10">
                  <c:v>336776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2-45A9-8419-A7F4CB51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50349312"/>
        <c:axId val="150347776"/>
      </c:barChart>
      <c:valAx>
        <c:axId val="150347776"/>
        <c:scaling>
          <c:orientation val="minMax"/>
          <c:max val="36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50349312"/>
        <c:crosses val="autoZero"/>
        <c:crossBetween val="between"/>
        <c:majorUnit val="40000"/>
        <c:minorUnit val="2000"/>
      </c:valAx>
      <c:catAx>
        <c:axId val="1503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5034777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69164311912558"/>
          <c:y val="0.93089468041846879"/>
          <c:w val="0.40535630568179593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نمودار8- ده صنعت فرابورسی با بیشترین ارزش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28041042946554756"/>
          <c:y val="2.02848915056761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26685963070395E-2"/>
          <c:y val="9.3159513321830839E-2"/>
          <c:w val="0.89982520319608317"/>
          <c:h val="0.68443158888378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فرابورس-صنایع- ارزش'!$J$2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218738498665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F7-4CFB-87C2-052EC70C8E9D}"/>
                </c:ext>
              </c:extLst>
            </c:dLbl>
            <c:dLbl>
              <c:idx val="3"/>
              <c:layout>
                <c:manualLayout>
                  <c:x val="-8.3989501312335957E-3"/>
                  <c:y val="1.848948748887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F7-4CFB-87C2-052EC70C8E9D}"/>
                </c:ext>
              </c:extLst>
            </c:dLbl>
            <c:dLbl>
              <c:idx val="8"/>
              <c:layout>
                <c:manualLayout>
                  <c:x val="0"/>
                  <c:y val="-1.109369249332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63-440A-9A96-1285E9FFD6E9}"/>
                </c:ext>
              </c:extLst>
            </c:dLbl>
            <c:dLbl>
              <c:idx val="10"/>
              <c:layout>
                <c:manualLayout>
                  <c:x val="-2.5196850393700787E-2"/>
                  <c:y val="6.77940042970936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F7-4CFB-87C2-052EC70C8E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 ارزش'!$I$3:$I$13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محصولات غذايي و آشاميدني به جز قند و شكر</c:v>
                </c:pt>
                <c:pt idx="3">
                  <c:v>بيمه وصندوق بازنشستگي به جزتامين اجتماعي</c:v>
                </c:pt>
                <c:pt idx="4">
                  <c:v>انبوه سازي، املاك و مستغلات</c:v>
                </c:pt>
                <c:pt idx="5">
                  <c:v>پيمانكاري صنعتي</c:v>
                </c:pt>
                <c:pt idx="6">
                  <c:v>هتل و رستوران</c:v>
                </c:pt>
                <c:pt idx="7">
                  <c:v>فعاليتهاي كمكي به نهادهاي مالي واسط</c:v>
                </c:pt>
                <c:pt idx="8">
                  <c:v>فراورده هاي نفتي، كك و سوخت هسته اي</c:v>
                </c:pt>
                <c:pt idx="9">
                  <c:v>حمل ونقل، انبارداري و ارتباطات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 ارزش'!$J$3:$J$13</c:f>
              <c:numCache>
                <c:formatCode>#,##0</c:formatCode>
                <c:ptCount val="11"/>
                <c:pt idx="0">
                  <c:v>1062.6655505149999</c:v>
                </c:pt>
                <c:pt idx="1">
                  <c:v>782.26234583400003</c:v>
                </c:pt>
                <c:pt idx="2">
                  <c:v>399.24567675499998</c:v>
                </c:pt>
                <c:pt idx="3">
                  <c:v>325.44918983000002</c:v>
                </c:pt>
                <c:pt idx="4">
                  <c:v>287.42004560100003</c:v>
                </c:pt>
                <c:pt idx="5">
                  <c:v>202.430569416</c:v>
                </c:pt>
                <c:pt idx="6">
                  <c:v>161.93341202900001</c:v>
                </c:pt>
                <c:pt idx="7">
                  <c:v>150.53380625200001</c:v>
                </c:pt>
                <c:pt idx="8">
                  <c:v>148.98564372300001</c:v>
                </c:pt>
                <c:pt idx="9">
                  <c:v>148.786241956</c:v>
                </c:pt>
                <c:pt idx="10">
                  <c:v>1207.3385280469972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2-4232-9E05-535A53A42DB2}"/>
            </c:ext>
          </c:extLst>
        </c:ser>
        <c:ser>
          <c:idx val="1"/>
          <c:order val="1"/>
          <c:tx>
            <c:strRef>
              <c:f>'معاملات فرابورس-صنایع- ارزش'!$K$2</c:f>
              <c:strCache>
                <c:ptCount val="1"/>
                <c:pt idx="0">
                  <c:v>اسفندماه 1396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994750656167978E-3"/>
                  <c:y val="-7.3957949955508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F7-4CFB-87C2-052EC70C8E9D}"/>
                </c:ext>
              </c:extLst>
            </c:dLbl>
            <c:dLbl>
              <c:idx val="1"/>
              <c:layout>
                <c:manualLayout>
                  <c:x val="8.39895013123359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F7-4CFB-87C2-052EC70C8E9D}"/>
                </c:ext>
              </c:extLst>
            </c:dLbl>
            <c:dLbl>
              <c:idx val="2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63-440A-9A96-1285E9FFD6E9}"/>
                </c:ext>
              </c:extLst>
            </c:dLbl>
            <c:dLbl>
              <c:idx val="3"/>
              <c:layout>
                <c:manualLayout>
                  <c:x val="6.2992125984252375E-3"/>
                  <c:y val="-3.697897497775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F7-4CFB-87C2-052EC70C8E9D}"/>
                </c:ext>
              </c:extLst>
            </c:dLbl>
            <c:dLbl>
              <c:idx val="7"/>
              <c:layout>
                <c:manualLayout>
                  <c:x val="1.2598425196850394E-2"/>
                  <c:y val="1.109369249332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F7-4CFB-87C2-052EC70C8E9D}"/>
                </c:ext>
              </c:extLst>
            </c:dLbl>
            <c:dLbl>
              <c:idx val="8"/>
              <c:layout>
                <c:manualLayout>
                  <c:x val="0"/>
                  <c:y val="2.9583179982203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F7-4CFB-87C2-052EC70C8E9D}"/>
                </c:ext>
              </c:extLst>
            </c:dLbl>
            <c:dLbl>
              <c:idx val="9"/>
              <c:layout>
                <c:manualLayout>
                  <c:x val="0"/>
                  <c:y val="2.218738498665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63-440A-9A96-1285E9FF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 ارزش'!$I$3:$I$13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محصولات غذايي و آشاميدني به جز قند و شكر</c:v>
                </c:pt>
                <c:pt idx="3">
                  <c:v>بيمه وصندوق بازنشستگي به جزتامين اجتماعي</c:v>
                </c:pt>
                <c:pt idx="4">
                  <c:v>انبوه سازي، املاك و مستغلات</c:v>
                </c:pt>
                <c:pt idx="5">
                  <c:v>پيمانكاري صنعتي</c:v>
                </c:pt>
                <c:pt idx="6">
                  <c:v>هتل و رستوران</c:v>
                </c:pt>
                <c:pt idx="7">
                  <c:v>فعاليتهاي كمكي به نهادهاي مالي واسط</c:v>
                </c:pt>
                <c:pt idx="8">
                  <c:v>فراورده هاي نفتي، كك و سوخت هسته اي</c:v>
                </c:pt>
                <c:pt idx="9">
                  <c:v>حمل ونقل، انبارداري و ارتباطات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 ارزش'!$K$3:$K$13</c:f>
              <c:numCache>
                <c:formatCode>#,##0</c:formatCode>
                <c:ptCount val="11"/>
                <c:pt idx="0">
                  <c:v>1964.6303025090001</c:v>
                </c:pt>
                <c:pt idx="1">
                  <c:v>5653.8016441090003</c:v>
                </c:pt>
                <c:pt idx="2">
                  <c:v>598.40430853199996</c:v>
                </c:pt>
                <c:pt idx="3">
                  <c:v>502.648193311</c:v>
                </c:pt>
                <c:pt idx="4">
                  <c:v>590.76598272599995</c:v>
                </c:pt>
                <c:pt idx="5">
                  <c:v>332.58666965899999</c:v>
                </c:pt>
                <c:pt idx="6">
                  <c:v>350.85812010799998</c:v>
                </c:pt>
                <c:pt idx="7">
                  <c:v>322.59384293900001</c:v>
                </c:pt>
                <c:pt idx="8">
                  <c:v>212.56937844000001</c:v>
                </c:pt>
                <c:pt idx="9">
                  <c:v>387.72554768600003</c:v>
                </c:pt>
                <c:pt idx="10">
                  <c:v>5816.2857075489937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2-4232-9E05-535A53A42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62599680"/>
        <c:axId val="162527872"/>
      </c:barChart>
      <c:valAx>
        <c:axId val="162527872"/>
        <c:scaling>
          <c:orientation val="minMax"/>
          <c:max val="6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</a:t>
                </a:r>
                <a:r>
                  <a:rPr lang="fa-IR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 sz="800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62599680"/>
        <c:crosses val="autoZero"/>
        <c:crossBetween val="between"/>
        <c:majorUnit val="1000"/>
      </c:valAx>
      <c:catAx>
        <c:axId val="1625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8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6252787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27643117691812"/>
          <c:y val="0.9346504416993926"/>
          <c:w val="0.43319726584324597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نمودار9- ده صنعت فرابورسی با بیشترین حجم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32661978144978687"/>
          <c:y val="2.0286281020947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68261963297042"/>
          <c:y val="7.2399258723485335E-2"/>
          <c:w val="0.8798804741060543"/>
          <c:h val="0.7215739109314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فرابورس-صنایع-حجم'!$J$2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92981698790683E-3"/>
                  <c:y val="2.8056741999203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2-46BE-AAF3-5CC341CAB0DC}"/>
                </c:ext>
              </c:extLst>
            </c:dLbl>
            <c:dLbl>
              <c:idx val="2"/>
              <c:layout>
                <c:manualLayout>
                  <c:x val="-3.7262442169814612E-17"/>
                  <c:y val="-1.753546374950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7-479C-B5F2-D9FCF122E8E6}"/>
                </c:ext>
              </c:extLst>
            </c:dLbl>
            <c:dLbl>
              <c:idx val="3"/>
              <c:layout>
                <c:manualLayout>
                  <c:x val="0"/>
                  <c:y val="1.753546374950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7-479C-B5F2-D9FCF122E8E6}"/>
                </c:ext>
              </c:extLst>
            </c:dLbl>
            <c:dLbl>
              <c:idx val="4"/>
              <c:layout>
                <c:manualLayout>
                  <c:x val="0"/>
                  <c:y val="-3.156383474910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2-46BE-AAF3-5CC341CAB0DC}"/>
                </c:ext>
              </c:extLst>
            </c:dLbl>
            <c:dLbl>
              <c:idx val="5"/>
              <c:layout>
                <c:manualLayout>
                  <c:x val="-1.8912535183644439E-3"/>
                  <c:y val="2.0608903857840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F-4556-A934-B90611217067}"/>
                </c:ext>
              </c:extLst>
            </c:dLbl>
            <c:dLbl>
              <c:idx val="6"/>
              <c:layout>
                <c:manualLayout>
                  <c:x val="-6.2272046459438879E-3"/>
                  <c:y val="-1.43174990396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F-4556-A934-B90611217067}"/>
                </c:ext>
              </c:extLst>
            </c:dLbl>
            <c:dLbl>
              <c:idx val="7"/>
              <c:layout>
                <c:manualLayout>
                  <c:x val="-1.8912535183644439E-3"/>
                  <c:y val="2.404372116748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F-4556-A934-B90611217067}"/>
                </c:ext>
              </c:extLst>
            </c:dLbl>
            <c:dLbl>
              <c:idx val="8"/>
              <c:layout>
                <c:manualLayout>
                  <c:x val="4.0842989072044115E-3"/>
                  <c:y val="-4.33553985617605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F-48EC-9A78-139C198EA7E6}"/>
                </c:ext>
              </c:extLst>
            </c:dLbl>
            <c:dLbl>
              <c:idx val="9"/>
              <c:layout>
                <c:manualLayout>
                  <c:x val="-5.3720952563856344E-3"/>
                  <c:y val="1.366689191222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F-4556-A934-B90611217067}"/>
                </c:ext>
              </c:extLst>
            </c:dLbl>
            <c:dLbl>
              <c:idx val="10"/>
              <c:layout>
                <c:manualLayout>
                  <c:x val="-1.1347557899033741E-2"/>
                  <c:y val="-4.33553985617605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F-4556-A934-B90611217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فرابورس-صنایع-حجم'!$I$3:$I$13</c:f>
              <c:strCache>
                <c:ptCount val="11"/>
                <c:pt idx="0">
                  <c:v>فلزات اساسي</c:v>
                </c:pt>
                <c:pt idx="1">
                  <c:v>محصولات شيميايي</c:v>
                </c:pt>
                <c:pt idx="2">
                  <c:v>محصولات غذايي و آشاميدني به جز قند و شكر</c:v>
                </c:pt>
                <c:pt idx="3">
                  <c:v>انبوه سازي، املاك و مستغلات</c:v>
                </c:pt>
                <c:pt idx="4">
                  <c:v>بيمه وصندوق بازنشستگي به جزتامين اجتماعي</c:v>
                </c:pt>
                <c:pt idx="5">
                  <c:v>سرمايه گذاريها</c:v>
                </c:pt>
                <c:pt idx="6">
                  <c:v>حمل ونقل، انبارداري و ارتباطات</c:v>
                </c:pt>
                <c:pt idx="7">
                  <c:v>هتل و رستوران</c:v>
                </c:pt>
                <c:pt idx="8">
                  <c:v>ساير محصولات كاني غيرفلزي</c:v>
                </c:pt>
                <c:pt idx="9">
                  <c:v>ساخت دستگاه‌ها و وسايل ارتباطي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فرابورس-صنایع-حجم'!$J$3:$J$13</c:f>
              <c:numCache>
                <c:formatCode>#,##0</c:formatCode>
                <c:ptCount val="11"/>
                <c:pt idx="0">
                  <c:v>673029.50699999998</c:v>
                </c:pt>
                <c:pt idx="1">
                  <c:v>369238.27100000001</c:v>
                </c:pt>
                <c:pt idx="2">
                  <c:v>242909.13699999999</c:v>
                </c:pt>
                <c:pt idx="3">
                  <c:v>221872.644</c:v>
                </c:pt>
                <c:pt idx="4">
                  <c:v>221404.024</c:v>
                </c:pt>
                <c:pt idx="5">
                  <c:v>89528.03</c:v>
                </c:pt>
                <c:pt idx="6">
                  <c:v>85529.683000000005</c:v>
                </c:pt>
                <c:pt idx="7">
                  <c:v>76197.475999999995</c:v>
                </c:pt>
                <c:pt idx="8">
                  <c:v>73090.013999999996</c:v>
                </c:pt>
                <c:pt idx="9">
                  <c:v>71088.557000000001</c:v>
                </c:pt>
                <c:pt idx="10">
                  <c:v>393662.55399999989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3-4716-89DC-609FD0F992E1}"/>
            </c:ext>
          </c:extLst>
        </c:ser>
        <c:ser>
          <c:idx val="1"/>
          <c:order val="1"/>
          <c:tx>
            <c:strRef>
              <c:f>'معاملات فرابورس-صنایع-حجم'!$K$2</c:f>
              <c:strCache>
                <c:ptCount val="1"/>
                <c:pt idx="0">
                  <c:v>اسفندماه 1396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4549649249302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E7-479C-B5F2-D9FCF122E8E6}"/>
                </c:ext>
              </c:extLst>
            </c:dLbl>
            <c:dLbl>
              <c:idx val="2"/>
              <c:layout>
                <c:manualLayout>
                  <c:x val="-1.6004097052570747E-7"/>
                  <c:y val="2.0648215676815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1D-418A-AFCC-26084A2F8C5F}"/>
                </c:ext>
              </c:extLst>
            </c:dLbl>
            <c:dLbl>
              <c:idx val="4"/>
              <c:layout>
                <c:manualLayout>
                  <c:x val="2.192981698790683E-3"/>
                  <c:y val="2.4188170161931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4-4575-A59C-2BE0D62369F8}"/>
                </c:ext>
              </c:extLst>
            </c:dLbl>
            <c:dLbl>
              <c:idx val="5"/>
              <c:layout>
                <c:manualLayout>
                  <c:x val="5.6737789495168705E-3"/>
                  <c:y val="2.104255649940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F-4556-A934-B90611217067}"/>
                </c:ext>
              </c:extLst>
            </c:dLbl>
            <c:dLbl>
              <c:idx val="6"/>
              <c:layout>
                <c:manualLayout>
                  <c:x val="3.4524784319386547E-3"/>
                  <c:y val="3.0617472004701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F-4556-A934-B90611217067}"/>
                </c:ext>
              </c:extLst>
            </c:dLbl>
            <c:dLbl>
              <c:idx val="7"/>
              <c:layout>
                <c:manualLayout>
                  <c:x val="3.480797250726188E-3"/>
                  <c:y val="-1.49948926235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F-48EC-9A78-139C198EA7E6}"/>
                </c:ext>
              </c:extLst>
            </c:dLbl>
            <c:dLbl>
              <c:idx val="8"/>
              <c:layout>
                <c:manualLayout>
                  <c:x val="4.6343063824339035E-3"/>
                  <c:y val="3.7414328213622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4F-48EC-9A78-139C198EA7E6}"/>
                </c:ext>
              </c:extLst>
            </c:dLbl>
            <c:dLbl>
              <c:idx val="9"/>
              <c:layout>
                <c:manualLayout>
                  <c:x val="1.8913172084137283E-3"/>
                  <c:y val="-5.05905032899015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4F-48EC-9A78-139C198EA7E6}"/>
                </c:ext>
              </c:extLst>
            </c:dLbl>
            <c:dLbl>
              <c:idx val="10"/>
              <c:layout>
                <c:manualLayout>
                  <c:x val="7.7300291269369161E-3"/>
                  <c:y val="3.0913355786761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F-4556-A934-B90611217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فرابورس-صنایع-حجم'!$I$3:$I$13</c:f>
              <c:strCache>
                <c:ptCount val="11"/>
                <c:pt idx="0">
                  <c:v>فلزات اساسي</c:v>
                </c:pt>
                <c:pt idx="1">
                  <c:v>محصولات شيميايي</c:v>
                </c:pt>
                <c:pt idx="2">
                  <c:v>محصولات غذايي و آشاميدني به جز قند و شكر</c:v>
                </c:pt>
                <c:pt idx="3">
                  <c:v>انبوه سازي، املاك و مستغلات</c:v>
                </c:pt>
                <c:pt idx="4">
                  <c:v>بيمه وصندوق بازنشستگي به جزتامين اجتماعي</c:v>
                </c:pt>
                <c:pt idx="5">
                  <c:v>سرمايه گذاريها</c:v>
                </c:pt>
                <c:pt idx="6">
                  <c:v>حمل ونقل، انبارداري و ارتباطات</c:v>
                </c:pt>
                <c:pt idx="7">
                  <c:v>هتل و رستوران</c:v>
                </c:pt>
                <c:pt idx="8">
                  <c:v>ساير محصولات كاني غيرفلزي</c:v>
                </c:pt>
                <c:pt idx="9">
                  <c:v>ساخت دستگاه‌ها و وسايل ارتباطي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فرابورس-صنایع-حجم'!$K$3:$K$13</c:f>
              <c:numCache>
                <c:formatCode>#,##0</c:formatCode>
                <c:ptCount val="11"/>
                <c:pt idx="0">
                  <c:v>6640820.3380000005</c:v>
                </c:pt>
                <c:pt idx="1">
                  <c:v>1378221.4779999999</c:v>
                </c:pt>
                <c:pt idx="2">
                  <c:v>330919.31099999999</c:v>
                </c:pt>
                <c:pt idx="3">
                  <c:v>292795.109</c:v>
                </c:pt>
                <c:pt idx="4">
                  <c:v>377634.40100000001</c:v>
                </c:pt>
                <c:pt idx="5">
                  <c:v>1593105.19</c:v>
                </c:pt>
                <c:pt idx="6">
                  <c:v>198660.228</c:v>
                </c:pt>
                <c:pt idx="7">
                  <c:v>163774.288</c:v>
                </c:pt>
                <c:pt idx="8">
                  <c:v>190577.829</c:v>
                </c:pt>
                <c:pt idx="9">
                  <c:v>128632.868</c:v>
                </c:pt>
                <c:pt idx="10">
                  <c:v>1199735.8389999967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3-4716-89DC-609FD0F99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63108736"/>
        <c:axId val="163106816"/>
      </c:barChart>
      <c:valAx>
        <c:axId val="163106816"/>
        <c:scaling>
          <c:orientation val="minMax"/>
          <c:max val="67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</a:t>
                </a:r>
                <a:r>
                  <a:rPr lang="fa-IR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هزار سهم</a:t>
                </a:r>
                <a:endParaRPr lang="en-US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0.41615867882321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63108736"/>
        <c:crosses val="autoZero"/>
        <c:crossBetween val="between"/>
        <c:majorUnit val="1000000"/>
      </c:valAx>
      <c:catAx>
        <c:axId val="16310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8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63106816"/>
        <c:crosses val="autoZero"/>
        <c:auto val="0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54997615763942"/>
          <c:y val="0.94867908251139876"/>
          <c:w val="0.47828234250041701"/>
          <c:h val="4.9352251015054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نمودار10- ده صنعت فرابورسی با بیشترین تعداد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30506930412506017"/>
          <c:y val="2.02876048944586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213884267158398E-2"/>
          <c:y val="0.10505491876806539"/>
          <c:w val="0.89982520319608317"/>
          <c:h val="0.67044678570108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فرابورس-صنایع-تعداد'!$L$2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623576027736501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E-440B-A3C7-6C46628D171F}"/>
                </c:ext>
              </c:extLst>
            </c:dLbl>
            <c:dLbl>
              <c:idx val="3"/>
              <c:layout>
                <c:manualLayout>
                  <c:x val="-2.051282051282089E-3"/>
                  <c:y val="2.2544283413848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D0-4F2E-86A0-ED7C1073B29B}"/>
                </c:ext>
              </c:extLst>
            </c:dLbl>
            <c:dLbl>
              <c:idx val="6"/>
              <c:layout>
                <c:manualLayout>
                  <c:x val="-2.0512820512820513E-3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B5-48DF-BF8C-7FBA69CB3140}"/>
                </c:ext>
              </c:extLst>
            </c:dLbl>
            <c:dLbl>
              <c:idx val="7"/>
              <c:layout>
                <c:manualLayout>
                  <c:x val="-6.1538461538461538E-3"/>
                  <c:y val="1.93236714975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5-48DF-BF8C-7FBA69CB3140}"/>
                </c:ext>
              </c:extLst>
            </c:dLbl>
            <c:dLbl>
              <c:idx val="8"/>
              <c:layout>
                <c:manualLayout>
                  <c:x val="-6.1538461538461538E-3"/>
                  <c:y val="1.6412771188411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D0-4F2E-86A0-ED7C1073B29B}"/>
                </c:ext>
              </c:extLst>
            </c:dLbl>
            <c:dLbl>
              <c:idx val="9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D0-4F2E-86A0-ED7C1073B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فرابورس-صنایع-تعداد'!$K$3:$K$13</c:f>
              <c:strCache>
                <c:ptCount val="11"/>
                <c:pt idx="0">
                  <c:v>محصولات غذايي و آشاميدني به جز قند و شكر</c:v>
                </c:pt>
                <c:pt idx="1">
                  <c:v>فلزات اساسي</c:v>
                </c:pt>
                <c:pt idx="2">
                  <c:v>محصولات شيميايي</c:v>
                </c:pt>
                <c:pt idx="3">
                  <c:v>انبوه سازي، املاك و مستغلات</c:v>
                </c:pt>
                <c:pt idx="4">
                  <c:v>بيمه وصندوق بازنشستگي به جزتامين اجتماعي</c:v>
                </c:pt>
                <c:pt idx="5">
                  <c:v>حمل ونقل، انبارداري و ارتباطات</c:v>
                </c:pt>
                <c:pt idx="6">
                  <c:v>هتل و رستوران</c:v>
                </c:pt>
                <c:pt idx="7">
                  <c:v>ساير محصولات كاني غيرفلزي</c:v>
                </c:pt>
                <c:pt idx="8">
                  <c:v>سرمايه گذاريها</c:v>
                </c:pt>
                <c:pt idx="9">
                  <c:v>واسطه‌گري‌هاي مالي و پولي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فرابورس-صنایع-تعداد'!$L$3:$L$13</c:f>
              <c:numCache>
                <c:formatCode>#,##0</c:formatCode>
                <c:ptCount val="11"/>
                <c:pt idx="0">
                  <c:v>102297</c:v>
                </c:pt>
                <c:pt idx="1">
                  <c:v>48384</c:v>
                </c:pt>
                <c:pt idx="2">
                  <c:v>42905</c:v>
                </c:pt>
                <c:pt idx="3">
                  <c:v>30802</c:v>
                </c:pt>
                <c:pt idx="4">
                  <c:v>20801</c:v>
                </c:pt>
                <c:pt idx="5">
                  <c:v>15227</c:v>
                </c:pt>
                <c:pt idx="6">
                  <c:v>11628</c:v>
                </c:pt>
                <c:pt idx="7">
                  <c:v>11153</c:v>
                </c:pt>
                <c:pt idx="8">
                  <c:v>10684</c:v>
                </c:pt>
                <c:pt idx="9">
                  <c:v>9680</c:v>
                </c:pt>
                <c:pt idx="10">
                  <c:v>82349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5-49E3-A228-52DA47D02740}"/>
            </c:ext>
          </c:extLst>
        </c:ser>
        <c:ser>
          <c:idx val="1"/>
          <c:order val="1"/>
          <c:tx>
            <c:strRef>
              <c:f>'معاملات فرابورس-صنایع-تعداد'!$M$2</c:f>
              <c:strCache>
                <c:ptCount val="1"/>
                <c:pt idx="0">
                  <c:v>اسفندماه 1396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1025641025641026E-3"/>
                  <c:y val="-6.4412238325281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0-4F2E-86A0-ED7C1073B29B}"/>
                </c:ext>
              </c:extLst>
            </c:dLbl>
            <c:dLbl>
              <c:idx val="6"/>
              <c:layout>
                <c:manualLayout>
                  <c:x val="0"/>
                  <c:y val="-3.3755274261603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B5-48DF-BF8C-7FBA69CB3140}"/>
                </c:ext>
              </c:extLst>
            </c:dLbl>
            <c:dLbl>
              <c:idx val="7"/>
              <c:layout>
                <c:manualLayout>
                  <c:x val="6.1536846355743991E-3"/>
                  <c:y val="-7.21592079471078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D0-4F2E-86A0-ED7C1073B29B}"/>
                </c:ext>
              </c:extLst>
            </c:dLbl>
            <c:dLbl>
              <c:idx val="8"/>
              <c:layout>
                <c:manualLayout>
                  <c:x val="2.0512820512820513E-3"/>
                  <c:y val="-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D0-4F2E-86A0-ED7C1073B29B}"/>
                </c:ext>
              </c:extLst>
            </c:dLbl>
            <c:dLbl>
              <c:idx val="9"/>
              <c:layout>
                <c:manualLayout>
                  <c:x val="0"/>
                  <c:y val="-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D0-4F2E-86A0-ED7C1073B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فرابورس-صنایع-تعداد'!$K$3:$K$13</c:f>
              <c:strCache>
                <c:ptCount val="11"/>
                <c:pt idx="0">
                  <c:v>محصولات غذايي و آشاميدني به جز قند و شكر</c:v>
                </c:pt>
                <c:pt idx="1">
                  <c:v>فلزات اساسي</c:v>
                </c:pt>
                <c:pt idx="2">
                  <c:v>محصولات شيميايي</c:v>
                </c:pt>
                <c:pt idx="3">
                  <c:v>انبوه سازي، املاك و مستغلات</c:v>
                </c:pt>
                <c:pt idx="4">
                  <c:v>بيمه وصندوق بازنشستگي به جزتامين اجتماعي</c:v>
                </c:pt>
                <c:pt idx="5">
                  <c:v>حمل ونقل، انبارداري و ارتباطات</c:v>
                </c:pt>
                <c:pt idx="6">
                  <c:v>هتل و رستوران</c:v>
                </c:pt>
                <c:pt idx="7">
                  <c:v>ساير محصولات كاني غيرفلزي</c:v>
                </c:pt>
                <c:pt idx="8">
                  <c:v>سرمايه گذاريها</c:v>
                </c:pt>
                <c:pt idx="9">
                  <c:v>واسطه‌گري‌هاي مالي و پولي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فرابورس-صنایع-تعداد'!$M$3:$M$13</c:f>
              <c:numCache>
                <c:formatCode>#,##0</c:formatCode>
                <c:ptCount val="11"/>
                <c:pt idx="0">
                  <c:v>107341</c:v>
                </c:pt>
                <c:pt idx="1">
                  <c:v>68311</c:v>
                </c:pt>
                <c:pt idx="2">
                  <c:v>79756</c:v>
                </c:pt>
                <c:pt idx="3">
                  <c:v>42022</c:v>
                </c:pt>
                <c:pt idx="4">
                  <c:v>28222</c:v>
                </c:pt>
                <c:pt idx="5">
                  <c:v>29683</c:v>
                </c:pt>
                <c:pt idx="6">
                  <c:v>15027</c:v>
                </c:pt>
                <c:pt idx="7">
                  <c:v>23348</c:v>
                </c:pt>
                <c:pt idx="8">
                  <c:v>32781</c:v>
                </c:pt>
                <c:pt idx="9">
                  <c:v>13484</c:v>
                </c:pt>
                <c:pt idx="10">
                  <c:v>142476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5-49E3-A228-52DA47D0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63143040"/>
        <c:axId val="163141504"/>
      </c:barChart>
      <c:valAx>
        <c:axId val="163141504"/>
        <c:scaling>
          <c:orientation val="minMax"/>
          <c:max val="15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63143040"/>
        <c:crosses val="autoZero"/>
        <c:crossBetween val="between"/>
        <c:majorUnit val="50000"/>
      </c:valAx>
      <c:catAx>
        <c:axId val="1631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6314150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086024631536438"/>
          <c:y val="0.93465058639821919"/>
          <c:w val="0.43581277892313935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3800475</xdr:colOff>
      <xdr:row>0</xdr:row>
      <xdr:rowOff>9525</xdr:rowOff>
    </xdr:from>
    <xdr:to>
      <xdr:col>10</xdr:col>
      <xdr:colOff>142875</xdr:colOff>
      <xdr:row>21</xdr:row>
      <xdr:rowOff>9525</xdr:rowOff>
    </xdr:to>
    <xdr:sp macro="" textlink="">
      <xdr:nvSpPr>
        <xdr:cNvPr id="2" name="Text Box 76"/>
        <xdr:cNvSpPr txBox="1"/>
      </xdr:nvSpPr>
      <xdr:spPr>
        <a:xfrm>
          <a:off x="9981447525" y="9525"/>
          <a:ext cx="5029200" cy="5048250"/>
        </a:xfrm>
        <a:prstGeom prst="rect">
          <a:avLst/>
        </a:prstGeom>
        <a:gradFill flip="none" rotWithShape="1">
          <a:gsLst>
            <a:gs pos="20000">
              <a:schemeClr val="accent3">
                <a:lumMod val="40000"/>
                <a:lumOff val="60000"/>
                <a:shade val="30000"/>
                <a:satMod val="115000"/>
              </a:schemeClr>
            </a:gs>
            <a:gs pos="50000">
              <a:schemeClr val="accent3">
                <a:lumMod val="40000"/>
                <a:lumOff val="60000"/>
                <a:shade val="67500"/>
                <a:satMod val="115000"/>
              </a:schemeClr>
            </a:gs>
            <a:gs pos="100000">
              <a:schemeClr val="accent3">
                <a:lumMod val="40000"/>
                <a:lumOff val="60000"/>
                <a:shade val="100000"/>
                <a:satMod val="115000"/>
              </a:schemeClr>
            </a:gs>
          </a:gsLst>
          <a:lin ang="2700000" scaled="1"/>
          <a:tileRect/>
        </a:gra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5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مرکز پژوهش، توسعه و مطالعات اسلامی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گروه آمار و تحلیل ریسک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rgbClr val="1F4E79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عنوان: 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گزارش آماری بازار سرمایه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تهیه­کنندگان: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 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indent="0" algn="just" defTabSz="914400" rtl="1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زانیار احمدی (سرپرست) 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حسن </a:t>
          </a:r>
          <a:r>
            <a:rPr lang="fa-IR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حکیمیان - سامان ابراهیم­پور- زهره گیوی  </a:t>
          </a:r>
          <a:r>
            <a:rPr lang="fa-I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</a:t>
          </a:r>
          <a:r>
            <a:rPr lang="fa-I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تاریخ گزارش: </a:t>
          </a: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فروردین‌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ماه 1397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</xdr:txBody>
    </xdr:sp>
    <xdr:clientData/>
  </xdr:twoCellAnchor>
  <xdr:twoCellAnchor editAs="oneCell">
    <xdr:from>
      <xdr:col>3</xdr:col>
      <xdr:colOff>47625</xdr:colOff>
      <xdr:row>2</xdr:row>
      <xdr:rowOff>57151</xdr:rowOff>
    </xdr:from>
    <xdr:to>
      <xdr:col>9</xdr:col>
      <xdr:colOff>200025</xdr:colOff>
      <xdr:row>6</xdr:row>
      <xdr:rowOff>84419</xdr:rowOff>
    </xdr:to>
    <xdr:pic>
      <xdr:nvPicPr>
        <xdr:cNvPr id="3" name="Picture 2" descr="Image result for ‫لوگوی سازمان بورس‬‎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999975" y="400051"/>
          <a:ext cx="3810000" cy="101786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314326</xdr:colOff>
      <xdr:row>15</xdr:row>
      <xdr:rowOff>7792</xdr:rowOff>
    </xdr:from>
    <xdr:to>
      <xdr:col>14</xdr:col>
      <xdr:colOff>171451</xdr:colOff>
      <xdr:row>34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14</xdr:row>
      <xdr:rowOff>76200</xdr:rowOff>
    </xdr:from>
    <xdr:to>
      <xdr:col>15</xdr:col>
      <xdr:colOff>285750</xdr:colOff>
      <xdr:row>33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133349</xdr:rowOff>
    </xdr:from>
    <xdr:to>
      <xdr:col>14</xdr:col>
      <xdr:colOff>28574</xdr:colOff>
      <xdr:row>20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403662</xdr:colOff>
      <xdr:row>1</xdr:row>
      <xdr:rowOff>69630</xdr:rowOff>
    </xdr:from>
    <xdr:to>
      <xdr:col>18</xdr:col>
      <xdr:colOff>470009</xdr:colOff>
      <xdr:row>19</xdr:row>
      <xdr:rowOff>79155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80342</xdr:colOff>
      <xdr:row>10</xdr:row>
      <xdr:rowOff>0</xdr:rowOff>
    </xdr:from>
    <xdr:to>
      <xdr:col>13</xdr:col>
      <xdr:colOff>800101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6</xdr:row>
      <xdr:rowOff>9526</xdr:rowOff>
    </xdr:from>
    <xdr:to>
      <xdr:col>21</xdr:col>
      <xdr:colOff>349624</xdr:colOff>
      <xdr:row>19</xdr:row>
      <xdr:rowOff>131672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590551</xdr:colOff>
      <xdr:row>62</xdr:row>
      <xdr:rowOff>0</xdr:rowOff>
    </xdr:from>
    <xdr:to>
      <xdr:col>22</xdr:col>
      <xdr:colOff>466166</xdr:colOff>
      <xdr:row>78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635577</xdr:colOff>
      <xdr:row>93</xdr:row>
      <xdr:rowOff>47626</xdr:rowOff>
    </xdr:from>
    <xdr:to>
      <xdr:col>19</xdr:col>
      <xdr:colOff>362257</xdr:colOff>
      <xdr:row>104</xdr:row>
      <xdr:rowOff>162792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34</xdr:row>
      <xdr:rowOff>19049</xdr:rowOff>
    </xdr:from>
    <xdr:to>
      <xdr:col>22</xdr:col>
      <xdr:colOff>471768</xdr:colOff>
      <xdr:row>47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647699</xdr:colOff>
      <xdr:row>11</xdr:row>
      <xdr:rowOff>19050</xdr:rowOff>
    </xdr:from>
    <xdr:to>
      <xdr:col>18</xdr:col>
      <xdr:colOff>247649</xdr:colOff>
      <xdr:row>24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57151</xdr:colOff>
      <xdr:row>26</xdr:row>
      <xdr:rowOff>180976</xdr:rowOff>
    </xdr:from>
    <xdr:to>
      <xdr:col>10</xdr:col>
      <xdr:colOff>95251</xdr:colOff>
      <xdr:row>42</xdr:row>
      <xdr:rowOff>20956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819150</xdr:colOff>
      <xdr:row>26</xdr:row>
      <xdr:rowOff>152399</xdr:rowOff>
    </xdr:from>
    <xdr:to>
      <xdr:col>4</xdr:col>
      <xdr:colOff>588645</xdr:colOff>
      <xdr:row>41</xdr:row>
      <xdr:rowOff>180974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293543</xdr:colOff>
      <xdr:row>1</xdr:row>
      <xdr:rowOff>106516</xdr:rowOff>
    </xdr:from>
    <xdr:to>
      <xdr:col>15</xdr:col>
      <xdr:colOff>384258</xdr:colOff>
      <xdr:row>16</xdr:row>
      <xdr:rowOff>203489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0.35901</cdr:x>
      <cdr:y>0.79478</cdr:y>
    </cdr:from>
    <cdr:to>
      <cdr:x>0.36003</cdr:x>
      <cdr:y>0.88288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2124736" y="2967545"/>
          <a:ext cx="6052" cy="32896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0.97644</cdr:x>
      <cdr:y>0.79645</cdr:y>
    </cdr:from>
    <cdr:to>
      <cdr:x>0.97807</cdr:x>
      <cdr:y>0.87593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5778872" y="2973781"/>
          <a:ext cx="9624" cy="29674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0.05236</cdr:x>
      <cdr:y>0.79331</cdr:y>
    </cdr:from>
    <cdr:to>
      <cdr:x>0.05322</cdr:x>
      <cdr:y>0.87825</cdr:y>
    </cdr:to>
    <cdr:cxnSp macro="">
      <cdr:nvCxnSpPr>
        <cdr:cNvPr id="8" name="Straight Connector 7"/>
        <cdr:cNvCxnSpPr/>
      </cdr:nvCxnSpPr>
      <cdr:spPr>
        <a:xfrm xmlns:a="http://schemas.openxmlformats.org/drawingml/2006/main" flipH="1" flipV="1">
          <a:off x="309881" y="2962057"/>
          <a:ext cx="5105" cy="31713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405342</xdr:colOff>
      <xdr:row>52</xdr:row>
      <xdr:rowOff>141816</xdr:rowOff>
    </xdr:from>
    <xdr:to>
      <xdr:col>15</xdr:col>
      <xdr:colOff>136401</xdr:colOff>
      <xdr:row>69</xdr:row>
      <xdr:rowOff>121832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62</xdr:row>
      <xdr:rowOff>97366</xdr:rowOff>
    </xdr:from>
    <xdr:to>
      <xdr:col>15</xdr:col>
      <xdr:colOff>242358</xdr:colOff>
      <xdr:row>80</xdr:row>
      <xdr:rowOff>2116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397328</xdr:colOff>
      <xdr:row>14</xdr:row>
      <xdr:rowOff>59873</xdr:rowOff>
    </xdr:from>
    <xdr:to>
      <xdr:col>12</xdr:col>
      <xdr:colOff>142875</xdr:colOff>
      <xdr:row>31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626919</xdr:colOff>
      <xdr:row>14</xdr:row>
      <xdr:rowOff>95249</xdr:rowOff>
    </xdr:from>
    <xdr:to>
      <xdr:col>14</xdr:col>
      <xdr:colOff>171450</xdr:colOff>
      <xdr:row>33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757238</xdr:colOff>
      <xdr:row>14</xdr:row>
      <xdr:rowOff>78582</xdr:rowOff>
    </xdr:from>
    <xdr:to>
      <xdr:col>14</xdr:col>
      <xdr:colOff>47625</xdr:colOff>
      <xdr:row>33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14</xdr:row>
      <xdr:rowOff>112091</xdr:rowOff>
    </xdr:from>
    <xdr:to>
      <xdr:col>14</xdr:col>
      <xdr:colOff>523875</xdr:colOff>
      <xdr:row>32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40.20\rdis%20riskstats\Users\Najmeh\Desktop\SEO\SEO_The%20impact%20of%20parallel%20trade\The%20impact%20on%20the%20index\Co-list%20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وامل موثر"/>
      <sheetName val="بورس"/>
      <sheetName val="تاثیر بر شاخص کل بورس"/>
      <sheetName val="تاثیر برشاخص هم وزن بورس"/>
      <sheetName val="فرابورس"/>
      <sheetName val="تاثیر بر شاخص فرابورس"/>
      <sheetName val="تاثیر بر شاخص (بورس)"/>
      <sheetName val="تاثیر بر شاخص (فرابورس)"/>
    </sheetNames>
    <sheetDataSet>
      <sheetData sheetId="0"/>
      <sheetData sheetId="1"/>
      <sheetData sheetId="2">
        <row r="289">
          <cell r="E289">
            <v>306.43004137393768</v>
          </cell>
        </row>
      </sheetData>
      <sheetData sheetId="3">
        <row r="289">
          <cell r="E289">
            <v>126.61618700413838</v>
          </cell>
        </row>
      </sheetData>
      <sheetData sheetId="4"/>
      <sheetData sheetId="5">
        <row r="80">
          <cell r="E80">
            <v>6.5771050811847918</v>
          </cell>
          <cell r="F80">
            <v>4.8648517773245148</v>
          </cell>
          <cell r="J80">
            <v>0.124357639360681</v>
          </cell>
          <cell r="K80">
            <v>3.2940975821384599</v>
          </cell>
          <cell r="L80">
            <v>-7.9736945508095953</v>
          </cell>
          <cell r="N80">
            <v>0.70161394050673098</v>
          </cell>
          <cell r="P80">
            <v>-8.3215086496173072</v>
          </cell>
          <cell r="R80">
            <v>1.105199283563806</v>
          </cell>
          <cell r="S80">
            <v>1.000415160544166</v>
          </cell>
        </row>
      </sheetData>
      <sheetData sheetId="6"/>
      <sheetData sheetId="7"/>
    </sheetDataSet>
  </externalBook>
</externalLink>
</file>

<file path=xl/tables/table1.xml><?xml version="1.0" encoding="utf-8"?>
<table xmlns="http://schemas.openxmlformats.org/spreadsheetml/2006/main" id="7" name="Table3" displayName="Table3" ref="B2:G48" totalsRowShown="0" headerRowDxfId="49" tableBorderDxfId="48">
  <autoFilter ref="B2:G48"/>
  <sortState ref="B3:G48">
    <sortCondition descending="1" ref="C2:C48"/>
  </sortState>
  <tableColumns count="6">
    <tableColumn id="1" name="نام نوع صنعت" dataDxfId="47"/>
    <tableColumn id="2" name="فروردین‌ماه 1397" dataDxfId="46"/>
    <tableColumn id="5" name="اسفندماه 1396" dataDxfId="45"/>
    <tableColumn id="3" name="فروردین‌ماه 1396" dataDxfId="44"/>
    <tableColumn id="6" name="نسبت به ماه قبل" dataDxfId="43">
      <calculatedColumnFormula>Table3[[#This Row],[فروردین‌ماه 1397]]/Table3[[#This Row],[اسفندماه 1396]]-1</calculatedColumnFormula>
    </tableColumn>
    <tableColumn id="4" name="نسبت به ماه مشابه سال قبل" dataDxfId="42">
      <calculatedColumnFormula>Table3[[#This Row],[فروردین‌ماه 1397]]/Table3[[#This Row],[فروردین‌ماه 1396]]-1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5" displayName="Table5" ref="B2:F46" totalsRowShown="0" tableBorderDxfId="41">
  <autoFilter ref="B2:F46"/>
  <sortState ref="B3:F46">
    <sortCondition descending="1" ref="C2:C46"/>
  </sortState>
  <tableColumns count="5">
    <tableColumn id="1" name="نام نوع صنعت" dataDxfId="40"/>
    <tableColumn id="4" name="فروردین‌ماه 1397" dataDxfId="39"/>
    <tableColumn id="2" name="اسفندماه 1396" dataDxfId="38"/>
    <tableColumn id="3" name="فروردین‌ماه 1396" dataDxfId="37"/>
    <tableColumn id="5" name="نسبت به ماه قبل" dataDxfId="36">
      <calculatedColumnFormula>Table5[[#This Row],[فروردین‌ماه 1397]]/Table5[[#This Row],[اسفندماه 1396]]-1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e7" displayName="Table7" ref="B2:F47" totalsRowShown="0" tableBorderDxfId="35">
  <autoFilter ref="B2:F47"/>
  <sortState ref="B3:F47">
    <sortCondition descending="1" ref="C2:C47"/>
  </sortState>
  <tableColumns count="5">
    <tableColumn id="1" name="نام نوع صنعت" dataDxfId="34"/>
    <tableColumn id="5" name="فروردین‌ماه 1397" dataDxfId="33"/>
    <tableColumn id="2" name="اسفندماه 1396" dataDxfId="32"/>
    <tableColumn id="4" name="فروردین‌ماه 1396" dataDxfId="31"/>
    <tableColumn id="3" name="نسبت به ماه قبل" dataDxfId="30">
      <calculatedColumnFormula>Table7[[#This Row],[فروردین‌ماه 1397]]/Table7[[#This Row],[اسفندماه 1396]]-1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le8" displayName="Table8" ref="B2:F46" totalsRowShown="0" headerRowDxfId="29" tableBorderDxfId="28">
  <autoFilter ref="B2:F46"/>
  <sortState ref="B3:F46">
    <sortCondition descending="1" ref="C2:C46"/>
  </sortState>
  <tableColumns count="5">
    <tableColumn id="1" name="نام نوع صنعت" dataDxfId="27"/>
    <tableColumn id="4" name="فروردین‌ماه 1397" dataDxfId="26"/>
    <tableColumn id="2" name="اسفندماه 1396" dataDxfId="25"/>
    <tableColumn id="3" name="فروردین‌ماه 1396" dataDxfId="24"/>
    <tableColumn id="6" name="نسبت به ماه قبل" dataDxfId="23">
      <calculatedColumnFormula>Table8[[#This Row],[فروردین‌ماه 1397]]/Table8[[#This Row],[اسفندماه 1396]]-1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10" displayName="Table10" ref="B2:F46" totalsRowShown="0" headerRowDxfId="22" tableBorderDxfId="21">
  <autoFilter ref="B2:F46"/>
  <sortState ref="B3:F46">
    <sortCondition descending="1" ref="C2:C46"/>
  </sortState>
  <tableColumns count="5">
    <tableColumn id="1" name="نام نوع صنعت" dataDxfId="20"/>
    <tableColumn id="4" name="فروردین‌ماه 1397" dataDxfId="19"/>
    <tableColumn id="2" name="اسفندماه 1396" dataDxfId="18"/>
    <tableColumn id="3" name="فروردین‌ماه 1396" dataDxfId="17"/>
    <tableColumn id="5" name="نسبت به ماه قبل" dataDxfId="16">
      <calculatedColumnFormula>Table10[[#This Row],[فروردین‌ماه 1397]]/Table10[[#This Row],[اسفندماه 1396]]-1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11" displayName="Table11" ref="B2:F46" totalsRowShown="0" headerRowDxfId="15" tableBorderDxfId="14">
  <autoFilter ref="B2:F46"/>
  <sortState ref="B3:F46">
    <sortCondition descending="1" ref="C2:C46"/>
  </sortState>
  <tableColumns count="5">
    <tableColumn id="1" name="نام نوع صنعت" dataDxfId="13"/>
    <tableColumn id="4" name="فروردین‌ماه 1397" dataDxfId="12"/>
    <tableColumn id="2" name="اسفندماه 1396" dataDxfId="11"/>
    <tableColumn id="3" name="فروردین‌ماه 1396" dataDxfId="10"/>
    <tableColumn id="5" name="نسبت به ماه قبل" dataDxfId="9">
      <calculatedColumnFormula>Table11[[#This Row],[فروردین‌ماه 1397]]/Table11[[#This Row],[اسفندماه 1396]]-1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1:F24" totalsRowShown="0" headerRowDxfId="8" dataDxfId="7" tableBorderDxfId="6" headerRowCellStyle="Normal 3" dataCellStyle="Normal 3">
  <tableColumns count="6">
    <tableColumn id="1" name="بورس  " dataDxfId="5" dataCellStyle="Normal 3"/>
    <tableColumn id="2" name="صنعت" dataDxfId="4" dataCellStyle="Normal 3"/>
    <tableColumn id="3" name="شرکت" dataDxfId="3" dataCellStyle="Normal 3"/>
    <tableColumn id="4" name="نماد" dataDxfId="2" dataCellStyle="Normal 3"/>
    <tableColumn id="5" name="علت توقف" dataDxfId="1" dataCellStyle="Normal 3"/>
    <tableColumn id="6" name="تاریخ توقف" dataDxfId="0" dataCellStyle="Normal 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39997558519241921"/>
  </sheetPr>
  <dimension ref="A1:B21"/>
  <sheetViews>
    <sheetView showGridLines="0" rightToLeft="1" tabSelected="1" zoomScaleNormal="100" workbookViewId="0">
      <selection activeCell="B6" sqref="B6"/>
    </sheetView>
  </sheetViews>
  <sheetFormatPr defaultRowHeight="18"/>
  <cols>
    <col min="1" max="1" width="49.875" style="83" customWidth="1"/>
    <col min="2" max="2" width="57.125" bestFit="1" customWidth="1"/>
  </cols>
  <sheetData>
    <row r="1" spans="1:2" ht="15" customHeight="1">
      <c r="A1" s="829" t="s">
        <v>592</v>
      </c>
      <c r="B1" s="829"/>
    </row>
    <row r="2" spans="1:2" ht="12" customHeight="1">
      <c r="A2" s="829"/>
      <c r="B2" s="829"/>
    </row>
    <row r="3" spans="1:2" ht="19.5" customHeight="1">
      <c r="A3" s="216" t="s">
        <v>593</v>
      </c>
      <c r="B3" s="115" t="s">
        <v>598</v>
      </c>
    </row>
    <row r="4" spans="1:2" ht="19.5" customHeight="1">
      <c r="A4" s="115" t="s">
        <v>594</v>
      </c>
      <c r="B4" s="116" t="s">
        <v>620</v>
      </c>
    </row>
    <row r="5" spans="1:2" ht="19.5" customHeight="1">
      <c r="A5" s="116" t="s">
        <v>50</v>
      </c>
      <c r="B5" s="115" t="s">
        <v>599</v>
      </c>
    </row>
    <row r="6" spans="1:2" ht="19.5" customHeight="1">
      <c r="A6" s="116" t="s">
        <v>371</v>
      </c>
      <c r="B6" s="115" t="s">
        <v>622</v>
      </c>
    </row>
    <row r="7" spans="1:2" ht="19.5" customHeight="1">
      <c r="A7" s="115" t="s">
        <v>595</v>
      </c>
      <c r="B7" s="116" t="s">
        <v>621</v>
      </c>
    </row>
    <row r="8" spans="1:2" ht="19.5" customHeight="1">
      <c r="A8" s="116" t="s">
        <v>608</v>
      </c>
      <c r="B8" s="115" t="s">
        <v>623</v>
      </c>
    </row>
    <row r="9" spans="1:2" ht="19.5" customHeight="1">
      <c r="A9" s="116" t="s">
        <v>609</v>
      </c>
      <c r="B9" s="116" t="s">
        <v>600</v>
      </c>
    </row>
    <row r="10" spans="1:2" ht="19.5" customHeight="1">
      <c r="A10" s="116" t="s">
        <v>610</v>
      </c>
      <c r="B10" s="116" t="s">
        <v>601</v>
      </c>
    </row>
    <row r="11" spans="1:2" ht="19.5" customHeight="1">
      <c r="A11" s="116" t="s">
        <v>611</v>
      </c>
      <c r="B11" s="116" t="s">
        <v>602</v>
      </c>
    </row>
    <row r="12" spans="1:2" ht="19.5" customHeight="1">
      <c r="A12" s="116" t="s">
        <v>612</v>
      </c>
      <c r="B12" s="116" t="s">
        <v>603</v>
      </c>
    </row>
    <row r="13" spans="1:2" ht="19.5" customHeight="1">
      <c r="A13" s="116" t="s">
        <v>613</v>
      </c>
      <c r="B13" s="115" t="s">
        <v>604</v>
      </c>
    </row>
    <row r="14" spans="1:2" ht="19.5" customHeight="1">
      <c r="A14" s="116" t="s">
        <v>614</v>
      </c>
      <c r="B14" s="115" t="s">
        <v>624</v>
      </c>
    </row>
    <row r="15" spans="1:2" ht="19.5" customHeight="1">
      <c r="A15" s="116" t="s">
        <v>615</v>
      </c>
      <c r="B15" s="116" t="s">
        <v>605</v>
      </c>
    </row>
    <row r="16" spans="1:2" ht="19.5" customHeight="1">
      <c r="A16" s="116" t="s">
        <v>616</v>
      </c>
      <c r="B16" s="116" t="s">
        <v>625</v>
      </c>
    </row>
    <row r="17" spans="1:2" ht="19.5" customHeight="1">
      <c r="A17" s="116" t="s">
        <v>617</v>
      </c>
      <c r="B17" s="115" t="s">
        <v>606</v>
      </c>
    </row>
    <row r="18" spans="1:2" ht="19.5" customHeight="1">
      <c r="A18" s="116" t="s">
        <v>618</v>
      </c>
      <c r="B18" s="115" t="s">
        <v>607</v>
      </c>
    </row>
    <row r="19" spans="1:2" ht="19.5" customHeight="1">
      <c r="A19" s="116" t="s">
        <v>619</v>
      </c>
      <c r="B19" s="116" t="s">
        <v>655</v>
      </c>
    </row>
    <row r="20" spans="1:2" ht="19.5" customHeight="1">
      <c r="A20" s="116" t="s">
        <v>596</v>
      </c>
      <c r="B20" s="116"/>
    </row>
    <row r="21" spans="1:2" ht="19.5" customHeight="1">
      <c r="A21" s="116" t="s">
        <v>597</v>
      </c>
      <c r="B21" s="116"/>
    </row>
  </sheetData>
  <mergeCells count="1">
    <mergeCell ref="A1:B2"/>
  </mergeCells>
  <hyperlinks>
    <hyperlink ref="A3" location="'بورس و فرابورس'!A1" display="ارزش کل بازار به تفکیک بازارها"/>
    <hyperlink ref="A5" location="'ارزش بورس'!A1" display="بورس اوراق بهادار تهران"/>
    <hyperlink ref="A6" location="'ارزش فرابورس'!A1" display="فرابورس ایران"/>
    <hyperlink ref="A8" location="'معاملات بورس - بخش بازار'!A1" display="آمار معاملات در بورس اوراق بهادار تهران به تفکیک بخش"/>
    <hyperlink ref="A9" location="'معاملات بورس - بازار'!A1" display="آمار معاملات در بورس اوراق بهادار تهران به تفکیک بازار"/>
    <hyperlink ref="A10" location="'معاملات بورس - نوع اوراق'!A1" display="آمار معاملات در بورس اوراق بهادار تهران به تفکیک نوع اوراق"/>
    <hyperlink ref="A11" location="'معاملات بورس - صنایع - ارزش'!A1" display="ارزش معاملات در بازار بورس اوراق بهادار تهران به تفکیک صنایع"/>
    <hyperlink ref="A12" location="'معاملات بورس - صنایع - حجم'!A1" display="حجم معاملات در بازار بورس اوراق بهادار تهران به تفکیک صنایع"/>
    <hyperlink ref="A13" location="'معاملات بورس - صنایع - تعداد'!A1" display="تعداد معاملات در بازار بورس اوراق بهادار تهران به تفکیک صنایع"/>
    <hyperlink ref="A14" location="'معاملات فرابورس - بخش بازار'!A1" display="آمار معاملات در فرابورس ایران به تفکیک بخش"/>
    <hyperlink ref="A15" location="'معاملات فرابورس- بازار'!A1" display="آمار معاملات در فرابورس ایران به تفکیک بازار"/>
    <hyperlink ref="A16" location="'معاملات فرابورس- نوع اوراق'!A1" display="آمار معاملات در فرابورس ایران به تفکیک نوع اوراق"/>
    <hyperlink ref="A17" location="'معاملات فرابورس-صنایع- ارزش'!A1" display="ارزش معاملات در بازار فرابورس ایران به تفکیک صنایع"/>
    <hyperlink ref="A18" location="'معاملات فرابورس-صنایع-حجم'!A1" display="حجم معاملات در بازار فرابورس ایران به تفکیک صنایع"/>
    <hyperlink ref="A19" location="'معاملات فرابورس-صنایع-تعداد'!A1" display="تعداد معاملات در بازار فرابورس ایران به تفکیک صنایع"/>
    <hyperlink ref="A20" location="'معاملات بورس کالا و انرژی'!A1" display="آمار معاملات در بورس کالا"/>
    <hyperlink ref="A21" location="'معاملات بورس کالا و انرژی'!A1" display="آمار معاملات در بورس انرژی"/>
    <hyperlink ref="B3" location="'شاخص ها'!A1" display="شاخص‌های بازار سرمایه"/>
    <hyperlink ref="B4" location="'نمودار شاخص بورس و فرابورس'!A1" display="نمودار شاخص ها"/>
    <hyperlink ref="B5" location="MSCI!A1" display="مقایسه شاخص کل با شاخص‌های کشورهای در حال توسعه و اسلامی"/>
    <hyperlink ref="B6" location="'نسبت pe'!A1" display="نسبت P/E "/>
    <hyperlink ref="B15" location="'بیشترین حجم مناطق-حقیقی و حقوقی'!A1" display="نسبت حجم معاملات به تفکیک معاملات برخط و غیربرخط"/>
    <hyperlink ref="B16" location="'بیشترین حجم مناطق-حقیقی و حقوقی'!A1" display="استان ها با بیشترین و کمترین حجم معاملات اشخاص حقیقی"/>
    <hyperlink ref="B9" location="'آمار معاملات حقیقی و حقوقی'!A1" display="آمار معاملات حقیقی و حقوقی در سهام"/>
    <hyperlink ref="B10" location="'آمار معاملات حقیقی و حقوقی'!A1" display="آمار معاملات حقیقی و حقوقی در اوراق بدهی"/>
    <hyperlink ref="B11" location="'خرید و فروش حقیقی و حقوقی'!A1" display="ارزش و حجم معاملات به تفکیک خرید و فروش حقیقی و حقوقی در بورس و فرابورس"/>
    <hyperlink ref="B12" location="'نسبت معاملات حقیقی و حقوقی'!A1" display="ارزش معاملات حقیقی و حقوقی به تفکیک نوع اوراق بهادار"/>
    <hyperlink ref="B13" location="'توقف-بسته و تا پایان ماه باز  '!A1" display="لیست نمادهای متوقف"/>
    <hyperlink ref="B17" location="'صندوق '!A1" display="ارزش صندوق‌های سرمایه‌گذاری به تفکیک انواع صندوق‌ها"/>
    <hyperlink ref="B18" location="'آمار تامین مالی'!A1" display="آمار تأمین مالی"/>
    <hyperlink ref="B19" location="'مانده اوراق تامین مالی'!A1" display="مانده و سررسید اوراق بدهی منتشره"/>
    <hyperlink ref="B7" location="'نمودار pe بازار'!A1" display="نمودار P/E بازار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K61"/>
  <sheetViews>
    <sheetView showGridLines="0" rightToLeft="1" zoomScaleNormal="100" workbookViewId="0">
      <selection activeCell="F56" sqref="F56"/>
    </sheetView>
  </sheetViews>
  <sheetFormatPr defaultRowHeight="15"/>
  <cols>
    <col min="1" max="1" width="5.75" customWidth="1"/>
    <col min="2" max="2" width="28.375" style="26" customWidth="1"/>
    <col min="3" max="5" width="13.25" style="26" customWidth="1"/>
    <col min="6" max="6" width="12.25" style="26" customWidth="1"/>
    <col min="7" max="7" width="17.375" customWidth="1"/>
    <col min="8" max="8" width="13.125" customWidth="1"/>
    <col min="9" max="9" width="28" customWidth="1"/>
    <col min="10" max="10" width="11.625" customWidth="1"/>
    <col min="11" max="11" width="12.75" customWidth="1"/>
  </cols>
  <sheetData>
    <row r="1" spans="1:11" ht="25.5" customHeight="1">
      <c r="A1" s="231" t="s">
        <v>72</v>
      </c>
      <c r="B1" s="231"/>
      <c r="C1" s="283"/>
      <c r="D1" s="870" t="s">
        <v>47</v>
      </c>
      <c r="E1" s="870"/>
      <c r="F1" s="870"/>
      <c r="G1" s="231" t="s">
        <v>68</v>
      </c>
    </row>
    <row r="2" spans="1:11" ht="23.25" customHeight="1" thickBot="1">
      <c r="A2" s="29"/>
      <c r="B2" s="235" t="s">
        <v>4</v>
      </c>
      <c r="C2" s="446" t="s">
        <v>1007</v>
      </c>
      <c r="D2" s="446" t="s">
        <v>900</v>
      </c>
      <c r="E2" s="446" t="s">
        <v>1009</v>
      </c>
      <c r="F2" s="240" t="s">
        <v>48</v>
      </c>
      <c r="G2" s="240" t="s">
        <v>721</v>
      </c>
      <c r="I2" s="689" t="s">
        <v>4</v>
      </c>
      <c r="J2" s="690" t="s">
        <v>1007</v>
      </c>
      <c r="K2" s="691" t="s">
        <v>900</v>
      </c>
    </row>
    <row r="3" spans="1:11" ht="15.75" thickTop="1">
      <c r="A3" s="234">
        <v>1</v>
      </c>
      <c r="B3" s="65" t="s">
        <v>16</v>
      </c>
      <c r="C3" s="141">
        <v>142137</v>
      </c>
      <c r="D3" s="138">
        <v>314050</v>
      </c>
      <c r="E3" s="141">
        <v>287530</v>
      </c>
      <c r="F3" s="139">
        <f>Table7[[#This Row],[فروردین‌ماه 1397]]/Table7[[#This Row],[اسفندماه 1396]]-1</f>
        <v>-0.54740646393886316</v>
      </c>
      <c r="G3" s="142">
        <f>Table7[[#This Row],[فروردین‌ماه 1397]]/Table7[[#This Row],[فروردین‌ماه 1396]]-1</f>
        <v>-0.50566201787639553</v>
      </c>
      <c r="I3" s="516" t="s">
        <v>16</v>
      </c>
      <c r="J3" s="138">
        <v>142137</v>
      </c>
      <c r="K3" s="693">
        <v>314050</v>
      </c>
    </row>
    <row r="4" spans="1:11">
      <c r="A4" s="234">
        <v>2</v>
      </c>
      <c r="B4" s="65" t="s">
        <v>29</v>
      </c>
      <c r="C4" s="141">
        <v>72656</v>
      </c>
      <c r="D4" s="138">
        <v>100423</v>
      </c>
      <c r="E4" s="141">
        <v>85131</v>
      </c>
      <c r="F4" s="139">
        <f>Table7[[#This Row],[فروردین‌ماه 1397]]/Table7[[#This Row],[اسفندماه 1396]]-1</f>
        <v>-0.27650040329406611</v>
      </c>
      <c r="G4" s="142">
        <f>Table7[[#This Row],[فروردین‌ماه 1397]]/Table7[[#This Row],[فروردین‌ماه 1396]]-1</f>
        <v>-0.14653886363369395</v>
      </c>
      <c r="I4" s="516" t="s">
        <v>29</v>
      </c>
      <c r="J4" s="138">
        <v>72656</v>
      </c>
      <c r="K4" s="693">
        <v>100423</v>
      </c>
    </row>
    <row r="5" spans="1:11">
      <c r="A5" s="234">
        <v>3</v>
      </c>
      <c r="B5" s="65" t="s">
        <v>12</v>
      </c>
      <c r="C5" s="141">
        <v>68964</v>
      </c>
      <c r="D5" s="138">
        <v>49551</v>
      </c>
      <c r="E5" s="141">
        <v>34247</v>
      </c>
      <c r="F5" s="139">
        <f>Table7[[#This Row],[فروردین‌ماه 1397]]/Table7[[#This Row],[اسفندماه 1396]]-1</f>
        <v>0.39177816794817466</v>
      </c>
      <c r="G5" s="142">
        <f>Table7[[#This Row],[فروردین‌ماه 1397]]/Table7[[#This Row],[فروردین‌ماه 1396]]-1</f>
        <v>1.0137238298245101</v>
      </c>
      <c r="I5" s="516" t="s">
        <v>12</v>
      </c>
      <c r="J5" s="138">
        <v>68964</v>
      </c>
      <c r="K5" s="693">
        <v>49551</v>
      </c>
    </row>
    <row r="6" spans="1:11">
      <c r="A6" s="234">
        <v>4</v>
      </c>
      <c r="B6" s="65" t="s">
        <v>18</v>
      </c>
      <c r="C6" s="141">
        <v>59270</v>
      </c>
      <c r="D6" s="138">
        <v>76161</v>
      </c>
      <c r="E6" s="141">
        <v>35450</v>
      </c>
      <c r="F6" s="139">
        <f>Table7[[#This Row],[فروردین‌ماه 1397]]/Table7[[#This Row],[اسفندماه 1396]]-1</f>
        <v>-0.22178017620566959</v>
      </c>
      <c r="G6" s="142">
        <f>Table7[[#This Row],[فروردین‌ماه 1397]]/Table7[[#This Row],[فروردین‌ماه 1396]]-1</f>
        <v>0.67193229901269391</v>
      </c>
      <c r="I6" s="516" t="s">
        <v>18</v>
      </c>
      <c r="J6" s="138">
        <v>59270</v>
      </c>
      <c r="K6" s="693">
        <v>76161</v>
      </c>
    </row>
    <row r="7" spans="1:11">
      <c r="A7" s="234">
        <v>5</v>
      </c>
      <c r="B7" s="302" t="s">
        <v>35</v>
      </c>
      <c r="C7" s="141">
        <v>50558</v>
      </c>
      <c r="D7" s="138">
        <v>124817</v>
      </c>
      <c r="E7" s="141">
        <v>137451</v>
      </c>
      <c r="F7" s="139">
        <f>Table7[[#This Row],[فروردین‌ماه 1397]]/Table7[[#This Row],[اسفندماه 1396]]-1</f>
        <v>-0.59494299654694471</v>
      </c>
      <c r="G7" s="142">
        <f>Table7[[#This Row],[فروردین‌ماه 1397]]/Table7[[#This Row],[فروردین‌ماه 1396]]-1</f>
        <v>-0.63217437486813477</v>
      </c>
      <c r="I7" s="516" t="s">
        <v>35</v>
      </c>
      <c r="J7" s="138">
        <v>50558</v>
      </c>
      <c r="K7" s="693">
        <v>124817</v>
      </c>
    </row>
    <row r="8" spans="1:11">
      <c r="A8" s="234">
        <v>6</v>
      </c>
      <c r="B8" s="65" t="s">
        <v>9</v>
      </c>
      <c r="C8" s="141">
        <v>38562</v>
      </c>
      <c r="D8" s="138">
        <v>44313</v>
      </c>
      <c r="E8" s="141">
        <v>44230</v>
      </c>
      <c r="F8" s="139">
        <f>Table7[[#This Row],[فروردین‌ماه 1397]]/Table7[[#This Row],[اسفندماه 1396]]-1</f>
        <v>-0.12978132827838329</v>
      </c>
      <c r="G8" s="142">
        <f>Table7[[#This Row],[فروردین‌ماه 1397]]/Table7[[#This Row],[فروردین‌ماه 1396]]-1</f>
        <v>-0.12814831562288043</v>
      </c>
      <c r="I8" s="516" t="s">
        <v>9</v>
      </c>
      <c r="J8" s="138">
        <v>38562</v>
      </c>
      <c r="K8" s="693">
        <v>44313</v>
      </c>
    </row>
    <row r="9" spans="1:11">
      <c r="A9" s="234">
        <v>7</v>
      </c>
      <c r="B9" s="65" t="s">
        <v>41</v>
      </c>
      <c r="C9" s="141">
        <v>30513</v>
      </c>
      <c r="D9" s="138">
        <v>292847</v>
      </c>
      <c r="E9" s="141">
        <v>22521</v>
      </c>
      <c r="F9" s="139">
        <f>Table7[[#This Row],[فروردین‌ماه 1397]]/Table7[[#This Row],[اسفندماه 1396]]-1</f>
        <v>-0.89580565961064995</v>
      </c>
      <c r="G9" s="142">
        <f>Table7[[#This Row],[فروردین‌ماه 1397]]/Table7[[#This Row],[فروردین‌ماه 1396]]-1</f>
        <v>0.35486878913014519</v>
      </c>
      <c r="I9" s="516" t="s">
        <v>41</v>
      </c>
      <c r="J9" s="138">
        <v>30513</v>
      </c>
      <c r="K9" s="693">
        <v>292847</v>
      </c>
    </row>
    <row r="10" spans="1:11">
      <c r="A10" s="234">
        <v>8</v>
      </c>
      <c r="B10" s="65" t="s">
        <v>28</v>
      </c>
      <c r="C10" s="141">
        <v>26491</v>
      </c>
      <c r="D10" s="138">
        <v>38416</v>
      </c>
      <c r="E10" s="141">
        <v>54396</v>
      </c>
      <c r="F10" s="139">
        <f>Table7[[#This Row],[فروردین‌ماه 1397]]/Table7[[#This Row],[اسفندماه 1396]]-1</f>
        <v>-0.31041753436068309</v>
      </c>
      <c r="G10" s="142">
        <f>Table7[[#This Row],[فروردین‌ماه 1397]]/Table7[[#This Row],[فروردین‌ماه 1396]]-1</f>
        <v>-0.51299727921170679</v>
      </c>
      <c r="I10" s="516" t="s">
        <v>28</v>
      </c>
      <c r="J10" s="138">
        <v>26491</v>
      </c>
      <c r="K10" s="693">
        <v>38416</v>
      </c>
    </row>
    <row r="11" spans="1:11">
      <c r="A11" s="234">
        <v>9</v>
      </c>
      <c r="B11" s="65" t="s">
        <v>27</v>
      </c>
      <c r="C11" s="141">
        <v>22967</v>
      </c>
      <c r="D11" s="138">
        <v>40834</v>
      </c>
      <c r="E11" s="141">
        <v>2537</v>
      </c>
      <c r="F11" s="139">
        <f>Table7[[#This Row],[فروردین‌ماه 1397]]/Table7[[#This Row],[اسفندماه 1396]]-1</f>
        <v>-0.43755203996669445</v>
      </c>
      <c r="G11" s="142">
        <f>Table7[[#This Row],[فروردین‌ماه 1397]]/Table7[[#This Row],[فروردین‌ماه 1396]]-1</f>
        <v>8.0528182893180915</v>
      </c>
      <c r="I11" s="516" t="s">
        <v>27</v>
      </c>
      <c r="J11" s="138">
        <v>22967</v>
      </c>
      <c r="K11" s="693">
        <v>40834</v>
      </c>
    </row>
    <row r="12" spans="1:11">
      <c r="A12" s="234">
        <v>10</v>
      </c>
      <c r="B12" s="65" t="s">
        <v>24</v>
      </c>
      <c r="C12" s="141">
        <v>19796</v>
      </c>
      <c r="D12" s="138">
        <v>54126</v>
      </c>
      <c r="E12" s="141">
        <v>65783</v>
      </c>
      <c r="F12" s="139">
        <f>Table7[[#This Row],[فروردین‌ماه 1397]]/Table7[[#This Row],[اسفندماه 1396]]-1</f>
        <v>-0.63426079887669506</v>
      </c>
      <c r="G12" s="142">
        <f>Table7[[#This Row],[فروردین‌ماه 1397]]/Table7[[#This Row],[فروردین‌ماه 1396]]-1</f>
        <v>-0.69907118860495876</v>
      </c>
      <c r="I12" s="516" t="s">
        <v>24</v>
      </c>
      <c r="J12" s="138">
        <v>19796</v>
      </c>
      <c r="K12" s="693">
        <v>54126</v>
      </c>
    </row>
    <row r="13" spans="1:11">
      <c r="A13" s="234">
        <v>11</v>
      </c>
      <c r="B13" s="302" t="s">
        <v>22</v>
      </c>
      <c r="C13" s="141">
        <v>16781</v>
      </c>
      <c r="D13" s="303">
        <v>35602</v>
      </c>
      <c r="E13" s="141">
        <v>53574</v>
      </c>
      <c r="F13" s="139">
        <f>Table7[[#This Row],[فروردین‌ماه 1397]]/Table7[[#This Row],[اسفندماه 1396]]-1</f>
        <v>-0.52865007583843604</v>
      </c>
      <c r="G13" s="142">
        <f>Table7[[#This Row],[فروردین‌ماه 1397]]/Table7[[#This Row],[فروردین‌ماه 1396]]-1</f>
        <v>-0.68676970172098406</v>
      </c>
      <c r="I13" s="694" t="s">
        <v>154</v>
      </c>
      <c r="J13" s="688">
        <f>SUM(C3:C44)-C61-C24</f>
        <v>180324</v>
      </c>
      <c r="K13" s="695">
        <f>SUM(D3:D44)-D61-D24</f>
        <v>336776</v>
      </c>
    </row>
    <row r="14" spans="1:11">
      <c r="A14" s="234">
        <v>12</v>
      </c>
      <c r="B14" s="65" t="s">
        <v>10</v>
      </c>
      <c r="C14" s="141">
        <v>15030</v>
      </c>
      <c r="D14" s="138">
        <v>25139</v>
      </c>
      <c r="E14" s="141">
        <v>53422</v>
      </c>
      <c r="F14" s="139">
        <f>Table7[[#This Row],[فروردین‌ماه 1397]]/Table7[[#This Row],[اسفندماه 1396]]-1</f>
        <v>-0.40212418950634476</v>
      </c>
      <c r="G14" s="142">
        <f>Table7[[#This Row],[فروردین‌ماه 1397]]/Table7[[#This Row],[فروردین‌ماه 1396]]-1</f>
        <v>-0.71865523567069745</v>
      </c>
    </row>
    <row r="15" spans="1:11">
      <c r="A15" s="234">
        <v>13</v>
      </c>
      <c r="B15" s="65" t="s">
        <v>33</v>
      </c>
      <c r="C15" s="141">
        <v>14598</v>
      </c>
      <c r="D15" s="138">
        <v>23666</v>
      </c>
      <c r="E15" s="141">
        <v>40452</v>
      </c>
      <c r="F15" s="139">
        <f>Table7[[#This Row],[فروردین‌ماه 1397]]/Table7[[#This Row],[اسفندماه 1396]]-1</f>
        <v>-0.38316572297811202</v>
      </c>
      <c r="G15" s="142">
        <f>Table7[[#This Row],[فروردین‌ماه 1397]]/Table7[[#This Row],[فروردین‌ماه 1396]]-1</f>
        <v>-0.63912785523583504</v>
      </c>
    </row>
    <row r="16" spans="1:11">
      <c r="A16" s="234">
        <v>14</v>
      </c>
      <c r="B16" s="65" t="s">
        <v>31</v>
      </c>
      <c r="C16" s="141">
        <v>12876</v>
      </c>
      <c r="D16" s="138">
        <v>8873</v>
      </c>
      <c r="E16" s="141">
        <v>19358</v>
      </c>
      <c r="F16" s="139">
        <f>Table7[[#This Row],[فروردین‌ماه 1397]]/Table7[[#This Row],[اسفندماه 1396]]-1</f>
        <v>0.45114391975656476</v>
      </c>
      <c r="G16" s="142">
        <f>Table7[[#This Row],[فروردین‌ماه 1397]]/Table7[[#This Row],[فروردین‌ماه 1396]]-1</f>
        <v>-0.33484864138857318</v>
      </c>
    </row>
    <row r="17" spans="1:7">
      <c r="A17" s="234">
        <v>15</v>
      </c>
      <c r="B17" s="65" t="s">
        <v>26</v>
      </c>
      <c r="C17" s="141">
        <v>11886</v>
      </c>
      <c r="D17" s="138">
        <v>20737</v>
      </c>
      <c r="E17" s="141">
        <v>16162</v>
      </c>
      <c r="F17" s="139">
        <f>Table7[[#This Row],[فروردین‌ماه 1397]]/Table7[[#This Row],[اسفندماه 1396]]-1</f>
        <v>-0.42682162318561023</v>
      </c>
      <c r="G17" s="142">
        <f>Table7[[#This Row],[فروردین‌ماه 1397]]/Table7[[#This Row],[فروردین‌ماه 1396]]-1</f>
        <v>-0.2645712164336097</v>
      </c>
    </row>
    <row r="18" spans="1:7">
      <c r="A18" s="234">
        <v>16</v>
      </c>
      <c r="B18" s="65" t="s">
        <v>36</v>
      </c>
      <c r="C18" s="141">
        <v>11732</v>
      </c>
      <c r="D18" s="138">
        <v>25244</v>
      </c>
      <c r="E18" s="141">
        <v>35906</v>
      </c>
      <c r="F18" s="139">
        <f>Table7[[#This Row],[فروردین‌ماه 1397]]/Table7[[#This Row],[اسفندماه 1396]]-1</f>
        <v>-0.53525590239264775</v>
      </c>
      <c r="G18" s="142">
        <f>Table7[[#This Row],[فروردین‌ماه 1397]]/Table7[[#This Row],[فروردین‌ماه 1396]]-1</f>
        <v>-0.67325795131732857</v>
      </c>
    </row>
    <row r="19" spans="1:7">
      <c r="A19" s="234">
        <v>17</v>
      </c>
      <c r="B19" s="65" t="s">
        <v>30</v>
      </c>
      <c r="C19" s="141">
        <v>10891</v>
      </c>
      <c r="D19" s="138">
        <v>16908</v>
      </c>
      <c r="E19" s="141">
        <v>39276</v>
      </c>
      <c r="F19" s="139">
        <f>Table7[[#This Row],[فروردین‌ماه 1397]]/Table7[[#This Row],[اسفندماه 1396]]-1</f>
        <v>-0.35586704518571088</v>
      </c>
      <c r="G19" s="142">
        <f>Table7[[#This Row],[فروردین‌ماه 1397]]/Table7[[#This Row],[فروردین‌ماه 1396]]-1</f>
        <v>-0.72270597820551985</v>
      </c>
    </row>
    <row r="20" spans="1:7">
      <c r="A20" s="234">
        <v>18</v>
      </c>
      <c r="B20" s="65" t="s">
        <v>23</v>
      </c>
      <c r="C20" s="141">
        <v>10861</v>
      </c>
      <c r="D20" s="138">
        <v>34373</v>
      </c>
      <c r="E20" s="141">
        <v>25504</v>
      </c>
      <c r="F20" s="139">
        <f>Table7[[#This Row],[فروردین‌ماه 1397]]/Table7[[#This Row],[اسفندماه 1396]]-1</f>
        <v>-0.68402525237832013</v>
      </c>
      <c r="G20" s="142">
        <f>Table7[[#This Row],[فروردین‌ماه 1397]]/Table7[[#This Row],[فروردین‌ماه 1396]]-1</f>
        <v>-0.57414523212045165</v>
      </c>
    </row>
    <row r="21" spans="1:7">
      <c r="A21" s="234">
        <v>19</v>
      </c>
      <c r="B21" s="65" t="s">
        <v>88</v>
      </c>
      <c r="C21" s="141">
        <v>10607</v>
      </c>
      <c r="D21" s="138">
        <v>26272</v>
      </c>
      <c r="E21" s="141">
        <v>1715</v>
      </c>
      <c r="F21" s="139">
        <f>Table7[[#This Row],[فروردین‌ماه 1397]]/Table7[[#This Row],[اسفندماه 1396]]-1</f>
        <v>-0.59626218026796596</v>
      </c>
      <c r="G21" s="142">
        <f>Table7[[#This Row],[فروردین‌ماه 1397]]/Table7[[#This Row],[فروردین‌ماه 1396]]-1</f>
        <v>5.184839650145773</v>
      </c>
    </row>
    <row r="22" spans="1:7">
      <c r="A22" s="234">
        <v>20</v>
      </c>
      <c r="B22" s="65" t="s">
        <v>32</v>
      </c>
      <c r="C22" s="141">
        <v>9247</v>
      </c>
      <c r="D22" s="138">
        <v>25960</v>
      </c>
      <c r="E22" s="141">
        <v>33342</v>
      </c>
      <c r="F22" s="139">
        <f>Table7[[#This Row],[فروردین‌ماه 1397]]/Table7[[#This Row],[اسفندماه 1396]]-1</f>
        <v>-0.64379815100154081</v>
      </c>
      <c r="G22" s="142">
        <f>Table7[[#This Row],[فروردین‌ماه 1397]]/Table7[[#This Row],[فروردین‌ماه 1396]]-1</f>
        <v>-0.7226621078519585</v>
      </c>
    </row>
    <row r="23" spans="1:7">
      <c r="A23" s="234">
        <v>21</v>
      </c>
      <c r="B23" s="65" t="s">
        <v>25</v>
      </c>
      <c r="C23" s="141">
        <v>9039</v>
      </c>
      <c r="D23" s="138">
        <v>18464</v>
      </c>
      <c r="E23" s="141">
        <v>41267</v>
      </c>
      <c r="F23" s="139">
        <f>Table7[[#This Row],[فروردین‌ماه 1397]]/Table7[[#This Row],[اسفندماه 1396]]-1</f>
        <v>-0.51045277296360481</v>
      </c>
      <c r="G23" s="142">
        <f>Table7[[#This Row],[فروردین‌ماه 1397]]/Table7[[#This Row],[فروردین‌ماه 1396]]-1</f>
        <v>-0.78096299706787509</v>
      </c>
    </row>
    <row r="24" spans="1:7">
      <c r="A24" s="234">
        <v>22</v>
      </c>
      <c r="B24" s="65" t="s">
        <v>57</v>
      </c>
      <c r="C24" s="141">
        <v>8455</v>
      </c>
      <c r="D24" s="138">
        <v>18242</v>
      </c>
      <c r="E24" s="141">
        <v>2261</v>
      </c>
      <c r="F24" s="139">
        <f>Table7[[#This Row],[فروردین‌ماه 1397]]/Table7[[#This Row],[اسفندماه 1396]]-1</f>
        <v>-0.5365091546979498</v>
      </c>
      <c r="G24" s="142">
        <f>Table7[[#This Row],[فروردین‌ماه 1397]]/Table7[[#This Row],[فروردین‌ماه 1396]]-1</f>
        <v>2.7394957983193278</v>
      </c>
    </row>
    <row r="25" spans="1:7">
      <c r="A25" s="234">
        <v>23</v>
      </c>
      <c r="B25" s="65" t="s">
        <v>21</v>
      </c>
      <c r="C25" s="141">
        <v>7783</v>
      </c>
      <c r="D25" s="138">
        <v>16189</v>
      </c>
      <c r="E25" s="141">
        <v>40660</v>
      </c>
      <c r="F25" s="139">
        <f>Table7[[#This Row],[فروردین‌ماه 1397]]/Table7[[#This Row],[اسفندماه 1396]]-1</f>
        <v>-0.51924146025078755</v>
      </c>
      <c r="G25" s="142">
        <f>Table7[[#This Row],[فروردین‌ماه 1397]]/Table7[[#This Row],[فروردین‌ماه 1396]]-1</f>
        <v>-0.80858337432365968</v>
      </c>
    </row>
    <row r="26" spans="1:7">
      <c r="A26" s="234">
        <v>24</v>
      </c>
      <c r="B26" s="65" t="s">
        <v>14</v>
      </c>
      <c r="C26" s="141">
        <v>7409</v>
      </c>
      <c r="D26" s="138">
        <v>10738</v>
      </c>
      <c r="E26" s="141">
        <v>20683</v>
      </c>
      <c r="F26" s="139">
        <f>Table7[[#This Row],[فروردین‌ماه 1397]]/Table7[[#This Row],[اسفندماه 1396]]-1</f>
        <v>-0.31002048798658965</v>
      </c>
      <c r="G26" s="142">
        <f>Table7[[#This Row],[فروردین‌ماه 1397]]/Table7[[#This Row],[فروردین‌ماه 1396]]-1</f>
        <v>-0.641783106899386</v>
      </c>
    </row>
    <row r="27" spans="1:7">
      <c r="A27" s="234">
        <v>25</v>
      </c>
      <c r="B27" s="65" t="s">
        <v>39</v>
      </c>
      <c r="C27" s="141">
        <v>5327</v>
      </c>
      <c r="D27" s="138">
        <v>7329</v>
      </c>
      <c r="E27" s="141">
        <v>7827</v>
      </c>
      <c r="F27" s="139">
        <f>Table7[[#This Row],[فروردین‌ماه 1397]]/Table7[[#This Row],[اسفندماه 1396]]-1</f>
        <v>-0.27316141356255974</v>
      </c>
      <c r="G27" s="142">
        <f>Table7[[#This Row],[فروردین‌ماه 1397]]/Table7[[#This Row],[فروردین‌ماه 1396]]-1</f>
        <v>-0.31940718027341253</v>
      </c>
    </row>
    <row r="28" spans="1:7">
      <c r="A28" s="234">
        <v>26</v>
      </c>
      <c r="B28" s="65" t="s">
        <v>34</v>
      </c>
      <c r="C28" s="141">
        <v>4376</v>
      </c>
      <c r="D28" s="138">
        <v>6722</v>
      </c>
      <c r="E28" s="141">
        <v>18169</v>
      </c>
      <c r="F28" s="139">
        <f>Table7[[#This Row],[فروردین‌ماه 1397]]/Table7[[#This Row],[اسفندماه 1396]]-1</f>
        <v>-0.34900327283546562</v>
      </c>
      <c r="G28" s="142">
        <f>Table7[[#This Row],[فروردین‌ماه 1397]]/Table7[[#This Row],[فروردین‌ماه 1396]]-1</f>
        <v>-0.75915020089162866</v>
      </c>
    </row>
    <row r="29" spans="1:7">
      <c r="A29" s="234">
        <v>27</v>
      </c>
      <c r="B29" s="65" t="s">
        <v>8</v>
      </c>
      <c r="C29" s="141">
        <v>4353</v>
      </c>
      <c r="D29" s="138">
        <v>2333</v>
      </c>
      <c r="E29" s="141">
        <v>4318</v>
      </c>
      <c r="F29" s="139">
        <f>Table7[[#This Row],[فروردین‌ماه 1397]]/Table7[[#This Row],[اسفندماه 1396]]-1</f>
        <v>0.86583797685383623</v>
      </c>
      <c r="G29" s="142">
        <f>Table7[[#This Row],[فروردین‌ماه 1397]]/Table7[[#This Row],[فروردین‌ماه 1396]]-1</f>
        <v>8.1056044465031007E-3</v>
      </c>
    </row>
    <row r="30" spans="1:7">
      <c r="A30" s="234">
        <v>28</v>
      </c>
      <c r="B30" s="65" t="s">
        <v>37</v>
      </c>
      <c r="C30" s="141">
        <v>4009</v>
      </c>
      <c r="D30" s="138">
        <v>8704</v>
      </c>
      <c r="E30" s="141">
        <v>7469</v>
      </c>
      <c r="F30" s="139">
        <f>Table7[[#This Row],[فروردین‌ماه 1397]]/Table7[[#This Row],[اسفندماه 1396]]-1</f>
        <v>-0.53940716911764708</v>
      </c>
      <c r="G30" s="142">
        <f>Table7[[#This Row],[فروردین‌ماه 1397]]/Table7[[#This Row],[فروردین‌ماه 1396]]-1</f>
        <v>-0.46324809211407147</v>
      </c>
    </row>
    <row r="31" spans="1:7">
      <c r="A31" s="234">
        <v>29</v>
      </c>
      <c r="B31" s="65" t="s">
        <v>13</v>
      </c>
      <c r="C31" s="141">
        <v>3819</v>
      </c>
      <c r="D31" s="138">
        <v>5990</v>
      </c>
      <c r="E31" s="141">
        <v>6140</v>
      </c>
      <c r="F31" s="139">
        <f>Table7[[#This Row],[فروردین‌ماه 1397]]/Table7[[#This Row],[اسفندماه 1396]]-1</f>
        <v>-0.36243739565943234</v>
      </c>
      <c r="G31" s="142">
        <f>Table7[[#This Row],[فروردین‌ماه 1397]]/Table7[[#This Row],[فروردین‌ماه 1396]]-1</f>
        <v>-0.37801302931596092</v>
      </c>
    </row>
    <row r="32" spans="1:7">
      <c r="A32" s="234">
        <v>30</v>
      </c>
      <c r="B32" s="65" t="s">
        <v>7</v>
      </c>
      <c r="C32" s="141">
        <v>3252</v>
      </c>
      <c r="D32" s="138">
        <v>2069</v>
      </c>
      <c r="E32" s="141"/>
      <c r="F32" s="139">
        <f>Table7[[#This Row],[فروردین‌ماه 1397]]/Table7[[#This Row],[اسفندماه 1396]]-1</f>
        <v>0.57177380376993714</v>
      </c>
      <c r="G32" s="142" t="s">
        <v>153</v>
      </c>
    </row>
    <row r="33" spans="1:7">
      <c r="A33" s="234">
        <v>31</v>
      </c>
      <c r="B33" s="65" t="s">
        <v>6</v>
      </c>
      <c r="C33" s="141">
        <v>2169</v>
      </c>
      <c r="D33" s="138">
        <v>4416</v>
      </c>
      <c r="E33" s="141"/>
      <c r="F33" s="139">
        <f>Table7[[#This Row],[فروردین‌ماه 1397]]/Table7[[#This Row],[اسفندماه 1396]]-1</f>
        <v>-0.50883152173913038</v>
      </c>
      <c r="G33" s="142" t="s">
        <v>153</v>
      </c>
    </row>
    <row r="34" spans="1:7">
      <c r="A34" s="234">
        <v>32</v>
      </c>
      <c r="B34" s="65" t="s">
        <v>15</v>
      </c>
      <c r="C34" s="141">
        <v>2073</v>
      </c>
      <c r="D34" s="138">
        <v>4491</v>
      </c>
      <c r="E34" s="141">
        <v>7278</v>
      </c>
      <c r="F34" s="139">
        <f>Table7[[#This Row],[فروردین‌ماه 1397]]/Table7[[#This Row],[اسفندماه 1396]]-1</f>
        <v>-0.53841015364061451</v>
      </c>
      <c r="G34" s="142">
        <f>Table7[[#This Row],[فروردین‌ماه 1397]]/Table7[[#This Row],[فروردین‌ماه 1396]]-1</f>
        <v>-0.71516900247320692</v>
      </c>
    </row>
    <row r="35" spans="1:7">
      <c r="A35" s="234">
        <v>33</v>
      </c>
      <c r="B35" s="65" t="s">
        <v>20</v>
      </c>
      <c r="C35" s="141">
        <v>660</v>
      </c>
      <c r="D35" s="138">
        <v>1319</v>
      </c>
      <c r="E35" s="141"/>
      <c r="F35" s="139">
        <f>Table7[[#This Row],[فروردین‌ماه 1397]]/Table7[[#This Row],[اسفندماه 1396]]-1</f>
        <v>-0.4996209249431387</v>
      </c>
      <c r="G35" s="142" t="s">
        <v>153</v>
      </c>
    </row>
    <row r="36" spans="1:7">
      <c r="A36" s="234">
        <v>34</v>
      </c>
      <c r="B36" s="65" t="s">
        <v>5</v>
      </c>
      <c r="C36" s="141">
        <v>553</v>
      </c>
      <c r="D36" s="138">
        <v>804</v>
      </c>
      <c r="E36" s="141"/>
      <c r="F36" s="139">
        <f>Table7[[#This Row],[فروردین‌ماه 1397]]/Table7[[#This Row],[اسفندماه 1396]]-1</f>
        <v>-0.31218905472636815</v>
      </c>
      <c r="G36" s="142" t="s">
        <v>153</v>
      </c>
    </row>
    <row r="37" spans="1:7">
      <c r="A37" s="234">
        <v>35</v>
      </c>
      <c r="B37" s="65" t="s">
        <v>19</v>
      </c>
      <c r="C37" s="141">
        <v>420</v>
      </c>
      <c r="D37" s="138">
        <v>2653</v>
      </c>
      <c r="E37" s="141">
        <v>1043</v>
      </c>
      <c r="F37" s="139">
        <f>Table7[[#This Row],[فروردین‌ماه 1397]]/Table7[[#This Row],[اسفندماه 1396]]-1</f>
        <v>-0.84168865435356199</v>
      </c>
      <c r="G37" s="142" t="s">
        <v>153</v>
      </c>
    </row>
    <row r="38" spans="1:7">
      <c r="A38" s="234">
        <v>36</v>
      </c>
      <c r="B38" s="65" t="s">
        <v>11</v>
      </c>
      <c r="C38" s="141">
        <v>303</v>
      </c>
      <c r="D38" s="138">
        <v>600</v>
      </c>
      <c r="E38" s="141">
        <v>501</v>
      </c>
      <c r="F38" s="139">
        <f>Table7[[#This Row],[فروردین‌ماه 1397]]/Table7[[#This Row],[اسفندماه 1396]]-1</f>
        <v>-0.495</v>
      </c>
      <c r="G38" s="142">
        <f>Table7[[#This Row],[فروردین‌ماه 1397]]/Table7[[#This Row],[فروردین‌ماه 1396]]-1</f>
        <v>-0.39520958083832336</v>
      </c>
    </row>
    <row r="39" spans="1:7">
      <c r="A39" s="234">
        <v>37</v>
      </c>
      <c r="B39" s="65" t="s">
        <v>38</v>
      </c>
      <c r="C39" s="141">
        <v>179</v>
      </c>
      <c r="D39" s="138">
        <v>780</v>
      </c>
      <c r="E39" s="141">
        <v>243</v>
      </c>
      <c r="F39" s="139">
        <f>Table7[[#This Row],[فروردین‌ماه 1397]]/Table7[[#This Row],[اسفندماه 1396]]-1</f>
        <v>-0.77051282051282055</v>
      </c>
      <c r="G39" s="142">
        <f>Table7[[#This Row],[فروردین‌ماه 1397]]/Table7[[#This Row],[فروردین‌ماه 1396]]-1</f>
        <v>-0.26337448559670784</v>
      </c>
    </row>
    <row r="40" spans="1:7">
      <c r="A40" s="234">
        <v>38</v>
      </c>
      <c r="B40" s="65" t="s">
        <v>59</v>
      </c>
      <c r="C40" s="141">
        <v>64</v>
      </c>
      <c r="D40" s="138">
        <v>280</v>
      </c>
      <c r="E40" s="141">
        <v>100</v>
      </c>
      <c r="F40" s="139" t="s">
        <v>153</v>
      </c>
      <c r="G40" s="142">
        <f>Table7[[#This Row],[فروردین‌ماه 1397]]/Table7[[#This Row],[فروردین‌ماه 1396]]-1</f>
        <v>-0.36</v>
      </c>
    </row>
    <row r="41" spans="1:7">
      <c r="A41" s="234">
        <v>39</v>
      </c>
      <c r="B41" s="65" t="s">
        <v>40</v>
      </c>
      <c r="C41" s="141">
        <v>10</v>
      </c>
      <c r="D41" s="138">
        <v>12</v>
      </c>
      <c r="E41" s="141">
        <v>32</v>
      </c>
      <c r="F41" s="139">
        <f>Table7[[#This Row],[فروردین‌ماه 1397]]/Table7[[#This Row],[اسفندماه 1396]]-1</f>
        <v>-0.16666666666666663</v>
      </c>
      <c r="G41" s="142">
        <f>Table7[[#This Row],[فروردین‌ماه 1397]]/Table7[[#This Row],[فروردین‌ماه 1396]]-1</f>
        <v>-0.6875</v>
      </c>
    </row>
    <row r="42" spans="1:7">
      <c r="A42" s="234">
        <v>40</v>
      </c>
      <c r="B42" s="65" t="s">
        <v>85</v>
      </c>
      <c r="C42" s="141">
        <v>9</v>
      </c>
      <c r="D42" s="138"/>
      <c r="E42" s="141"/>
      <c r="F42" s="139" t="s">
        <v>153</v>
      </c>
      <c r="G42" s="142" t="s">
        <v>153</v>
      </c>
    </row>
    <row r="43" spans="1:7">
      <c r="A43" s="287">
        <v>41</v>
      </c>
      <c r="B43" s="65" t="s">
        <v>17</v>
      </c>
      <c r="C43" s="141">
        <v>7</v>
      </c>
      <c r="D43" s="138">
        <v>104</v>
      </c>
      <c r="E43" s="141">
        <v>44</v>
      </c>
      <c r="F43" s="139">
        <f>Table7[[#This Row],[فروردین‌ماه 1397]]/Table7[[#This Row],[اسفندماه 1396]]-1</f>
        <v>-0.93269230769230771</v>
      </c>
      <c r="G43" s="142">
        <f>Table7[[#This Row],[فروردین‌ماه 1397]]/Table7[[#This Row],[فروردین‌ماه 1396]]-1</f>
        <v>-0.84090909090909094</v>
      </c>
    </row>
    <row r="44" spans="1:7">
      <c r="A44" s="287">
        <v>42</v>
      </c>
      <c r="B44" s="65" t="s">
        <v>42</v>
      </c>
      <c r="C44" s="141">
        <v>1</v>
      </c>
      <c r="D44" s="138">
        <v>5</v>
      </c>
      <c r="E44" s="141">
        <v>5617</v>
      </c>
      <c r="F44" s="139" t="s">
        <v>153</v>
      </c>
      <c r="G44" s="142" t="s">
        <v>153</v>
      </c>
    </row>
    <row r="45" spans="1:7">
      <c r="A45" s="432">
        <v>43</v>
      </c>
      <c r="B45" s="65" t="s">
        <v>58</v>
      </c>
      <c r="C45" s="141"/>
      <c r="D45" s="241"/>
      <c r="E45" s="141">
        <v>3</v>
      </c>
      <c r="F45" s="139" t="s">
        <v>153</v>
      </c>
      <c r="G45" s="142" t="s">
        <v>153</v>
      </c>
    </row>
    <row r="46" spans="1:7" ht="14.25" customHeight="1">
      <c r="A46" s="287">
        <v>44</v>
      </c>
      <c r="B46" s="65"/>
      <c r="C46" s="138"/>
      <c r="D46" s="138"/>
      <c r="E46" s="138"/>
      <c r="F46" s="139"/>
    </row>
    <row r="47" spans="1:7" ht="18.75" customHeight="1"/>
    <row r="48" spans="1:7" ht="18.75" customHeight="1"/>
    <row r="49" spans="1:10" ht="37.5">
      <c r="A49" s="252" t="s">
        <v>72</v>
      </c>
      <c r="B49" s="428" t="s">
        <v>426</v>
      </c>
      <c r="C49" s="841" t="s">
        <v>47</v>
      </c>
      <c r="D49" s="841"/>
      <c r="E49" s="841"/>
      <c r="F49" s="871" t="s">
        <v>68</v>
      </c>
      <c r="G49" s="872"/>
      <c r="H49" s="166" t="s">
        <v>663</v>
      </c>
    </row>
    <row r="50" spans="1:10" ht="21" customHeight="1">
      <c r="A50" s="176"/>
      <c r="B50" s="340"/>
      <c r="C50" s="434" t="s">
        <v>1007</v>
      </c>
      <c r="D50" s="434" t="s">
        <v>900</v>
      </c>
      <c r="E50" s="434" t="s">
        <v>1009</v>
      </c>
      <c r="F50" s="360" t="s">
        <v>48</v>
      </c>
      <c r="G50" s="431" t="s">
        <v>721</v>
      </c>
      <c r="H50" s="339" t="s">
        <v>1007</v>
      </c>
    </row>
    <row r="51" spans="1:10" ht="17.25">
      <c r="A51" s="304">
        <v>1</v>
      </c>
      <c r="B51" s="331" t="s">
        <v>16</v>
      </c>
      <c r="C51" s="334">
        <v>142137</v>
      </c>
      <c r="D51" s="335">
        <v>314050</v>
      </c>
      <c r="E51" s="335">
        <v>287530</v>
      </c>
      <c r="F51" s="143">
        <v>-0.54740646393886316</v>
      </c>
      <c r="G51" s="430">
        <v>-0.50566201787639553</v>
      </c>
      <c r="H51" s="455">
        <v>4737.8999999999996</v>
      </c>
    </row>
    <row r="52" spans="1:10" ht="17.25">
      <c r="A52" s="304">
        <v>2</v>
      </c>
      <c r="B52" s="332" t="s">
        <v>29</v>
      </c>
      <c r="C52" s="336">
        <v>72656</v>
      </c>
      <c r="D52" s="328">
        <v>100423</v>
      </c>
      <c r="E52" s="328">
        <v>85131</v>
      </c>
      <c r="F52" s="143">
        <v>-0.27650040329406611</v>
      </c>
      <c r="G52" s="556">
        <v>-0.14653886363369395</v>
      </c>
      <c r="H52" s="673">
        <v>3632.8</v>
      </c>
      <c r="I52" s="676"/>
      <c r="J52" s="676"/>
    </row>
    <row r="53" spans="1:10" ht="17.25">
      <c r="A53" s="304">
        <v>3</v>
      </c>
      <c r="B53" s="332" t="s">
        <v>12</v>
      </c>
      <c r="C53" s="336">
        <v>68964</v>
      </c>
      <c r="D53" s="328">
        <v>49551</v>
      </c>
      <c r="E53" s="329">
        <v>34247</v>
      </c>
      <c r="F53" s="143">
        <v>0.39177816794817466</v>
      </c>
      <c r="G53" s="556">
        <v>1.0137238298245101</v>
      </c>
      <c r="H53" s="673">
        <v>6269.454545454545</v>
      </c>
      <c r="I53" s="676"/>
      <c r="J53" s="676"/>
    </row>
    <row r="54" spans="1:10" ht="17.25">
      <c r="A54" s="304">
        <v>4</v>
      </c>
      <c r="B54" s="332" t="s">
        <v>18</v>
      </c>
      <c r="C54" s="336">
        <v>59270</v>
      </c>
      <c r="D54" s="328">
        <v>76161</v>
      </c>
      <c r="E54" s="328">
        <v>35450</v>
      </c>
      <c r="F54" s="143">
        <v>-0.22178017620566959</v>
      </c>
      <c r="G54" s="556">
        <v>0.67193229901269391</v>
      </c>
      <c r="H54" s="673">
        <v>7408.75</v>
      </c>
      <c r="I54" s="676"/>
      <c r="J54" s="676"/>
    </row>
    <row r="55" spans="1:10" ht="17.25">
      <c r="A55" s="304">
        <v>5</v>
      </c>
      <c r="B55" s="332" t="s">
        <v>35</v>
      </c>
      <c r="C55" s="336">
        <v>50558</v>
      </c>
      <c r="D55" s="328">
        <v>124817</v>
      </c>
      <c r="E55" s="328">
        <v>137451</v>
      </c>
      <c r="F55" s="143">
        <v>-0.59494299654694471</v>
      </c>
      <c r="G55" s="556">
        <v>-0.63217437486813477</v>
      </c>
      <c r="H55" s="673">
        <v>1872.5185185185185</v>
      </c>
      <c r="I55" s="676"/>
      <c r="J55" s="676"/>
    </row>
    <row r="56" spans="1:10" ht="17.25">
      <c r="A56" s="304">
        <v>6</v>
      </c>
      <c r="B56" s="332" t="s">
        <v>9</v>
      </c>
      <c r="C56" s="336">
        <v>38562</v>
      </c>
      <c r="D56" s="328">
        <v>44313</v>
      </c>
      <c r="E56" s="328">
        <v>44230</v>
      </c>
      <c r="F56" s="143">
        <v>-0.12978132827838329</v>
      </c>
      <c r="G56" s="556">
        <v>-0.12814831562288043</v>
      </c>
      <c r="H56" s="673">
        <v>4284.666666666667</v>
      </c>
      <c r="I56" s="676"/>
      <c r="J56" s="676"/>
    </row>
    <row r="57" spans="1:10" ht="17.25">
      <c r="A57" s="304">
        <v>7</v>
      </c>
      <c r="B57" s="332" t="s">
        <v>41</v>
      </c>
      <c r="C57" s="336">
        <v>30513</v>
      </c>
      <c r="D57" s="328">
        <v>292847</v>
      </c>
      <c r="E57" s="328">
        <v>22521</v>
      </c>
      <c r="F57" s="143">
        <v>-0.89580565961064995</v>
      </c>
      <c r="G57" s="556">
        <v>0.35486878913014519</v>
      </c>
      <c r="H57" s="673">
        <v>1052.1724137931035</v>
      </c>
      <c r="I57" s="676"/>
      <c r="J57" s="676"/>
    </row>
    <row r="58" spans="1:10" ht="17.25">
      <c r="A58" s="304">
        <v>8</v>
      </c>
      <c r="B58" s="332" t="s">
        <v>28</v>
      </c>
      <c r="C58" s="336">
        <v>26491</v>
      </c>
      <c r="D58" s="328">
        <v>38416</v>
      </c>
      <c r="E58" s="328">
        <v>54396</v>
      </c>
      <c r="F58" s="143">
        <v>-0.31041753436068309</v>
      </c>
      <c r="G58" s="556">
        <v>-0.51299727921170679</v>
      </c>
      <c r="H58" s="673">
        <v>3311.375</v>
      </c>
      <c r="I58" s="676"/>
      <c r="J58" s="676"/>
    </row>
    <row r="59" spans="1:10" ht="17.25">
      <c r="A59" s="304">
        <v>9</v>
      </c>
      <c r="B59" s="332" t="s">
        <v>27</v>
      </c>
      <c r="C59" s="336">
        <v>22967</v>
      </c>
      <c r="D59" s="328">
        <v>40834</v>
      </c>
      <c r="E59" s="329">
        <v>2537</v>
      </c>
      <c r="F59" s="143">
        <v>-0.43755203996669445</v>
      </c>
      <c r="G59" s="556">
        <v>8.0528182893180915</v>
      </c>
      <c r="H59" s="673">
        <v>7655.666666666667</v>
      </c>
      <c r="I59" s="676"/>
      <c r="J59" s="676"/>
    </row>
    <row r="60" spans="1:10" ht="17.25">
      <c r="A60" s="304">
        <v>10</v>
      </c>
      <c r="B60" s="333" t="s">
        <v>24</v>
      </c>
      <c r="C60" s="337">
        <v>19796</v>
      </c>
      <c r="D60" s="338">
        <v>54126</v>
      </c>
      <c r="E60" s="338">
        <v>65783</v>
      </c>
      <c r="F60" s="143">
        <v>-0.63426079887669506</v>
      </c>
      <c r="G60" s="556">
        <v>-0.69907118860495876</v>
      </c>
      <c r="H60" s="673">
        <v>1237.25</v>
      </c>
      <c r="I60" s="676"/>
      <c r="J60" s="676"/>
    </row>
    <row r="61" spans="1:10" ht="18">
      <c r="A61" s="294"/>
      <c r="B61" s="429" t="s">
        <v>43</v>
      </c>
      <c r="C61" s="330">
        <f>SUM(C51:C60)</f>
        <v>531914</v>
      </c>
      <c r="D61" s="330">
        <f>SUM(D51:D60)</f>
        <v>1135538</v>
      </c>
      <c r="E61" s="330">
        <f>SUM(E51:E60)</f>
        <v>769276</v>
      </c>
      <c r="F61" s="315">
        <f>C61/D61-1</f>
        <v>-0.53157534138003304</v>
      </c>
      <c r="G61" s="449">
        <f>C61/E61-1</f>
        <v>-0.30855245711552159</v>
      </c>
      <c r="H61" s="483">
        <v>3303.8136645962732</v>
      </c>
      <c r="J61" s="676"/>
    </row>
  </sheetData>
  <mergeCells count="3">
    <mergeCell ref="D1:F1"/>
    <mergeCell ref="C49:E49"/>
    <mergeCell ref="F49:G49"/>
  </mergeCells>
  <pageMargins left="0.7" right="0.7" top="0.75" bottom="0.75" header="0.3" footer="0.3"/>
  <pageSetup orientation="portrait" r:id="rId1"/>
  <ignoredErrors>
    <ignoredError sqref="F44:F45" calculatedColumn="1"/>
  </ignoredError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A04591D-27B6-4914-9133-5BCBBCEAF2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2:H18"/>
  <sheetViews>
    <sheetView showGridLines="0" rightToLeft="1" zoomScaleNormal="100" workbookViewId="0">
      <selection activeCell="C17" sqref="C17"/>
    </sheetView>
  </sheetViews>
  <sheetFormatPr defaultRowHeight="15"/>
  <cols>
    <col min="1" max="1" width="12.25" customWidth="1"/>
    <col min="2" max="2" width="17.25" customWidth="1"/>
    <col min="3" max="3" width="13.375" bestFit="1" customWidth="1"/>
    <col min="4" max="4" width="12.125" customWidth="1"/>
    <col min="5" max="5" width="13.375" bestFit="1" customWidth="1"/>
    <col min="6" max="6" width="12.125" customWidth="1"/>
    <col min="7" max="7" width="9.875" customWidth="1"/>
    <col min="8" max="8" width="7.375" customWidth="1"/>
  </cols>
  <sheetData>
    <row r="2" spans="1:8" ht="18.75" customHeight="1">
      <c r="A2" s="279" t="s">
        <v>340</v>
      </c>
      <c r="B2" s="175"/>
      <c r="C2" s="841" t="s">
        <v>47</v>
      </c>
      <c r="D2" s="841"/>
      <c r="E2" s="841"/>
      <c r="F2" s="839" t="s">
        <v>68</v>
      </c>
      <c r="G2" s="841"/>
      <c r="H2" s="840"/>
    </row>
    <row r="3" spans="1:8" ht="18.75" customHeight="1">
      <c r="A3" s="530"/>
      <c r="B3" s="530"/>
      <c r="C3" s="308" t="s">
        <v>1007</v>
      </c>
      <c r="D3" s="308" t="s">
        <v>900</v>
      </c>
      <c r="E3" s="342" t="s">
        <v>1009</v>
      </c>
      <c r="F3" s="354" t="s">
        <v>48</v>
      </c>
      <c r="G3" s="883" t="s">
        <v>721</v>
      </c>
      <c r="H3" s="884"/>
    </row>
    <row r="4" spans="1:8" ht="20.25" customHeight="1">
      <c r="A4" s="837" t="s">
        <v>418</v>
      </c>
      <c r="B4" s="284" t="s">
        <v>427</v>
      </c>
      <c r="C4" s="750">
        <v>34</v>
      </c>
      <c r="D4" s="536">
        <v>129</v>
      </c>
      <c r="E4" s="750">
        <v>28</v>
      </c>
      <c r="F4" s="143">
        <f>C4/D4-1</f>
        <v>-0.73643410852713176</v>
      </c>
      <c r="G4" s="879">
        <f>(C4/E4)-1</f>
        <v>0.21428571428571419</v>
      </c>
      <c r="H4" s="880"/>
    </row>
    <row r="5" spans="1:8" ht="20.25" customHeight="1">
      <c r="A5" s="837"/>
      <c r="B5" s="284" t="s">
        <v>51</v>
      </c>
      <c r="C5" s="748">
        <v>15385.402</v>
      </c>
      <c r="D5" s="534">
        <v>6869906.926</v>
      </c>
      <c r="E5" s="748">
        <v>66803.955000000002</v>
      </c>
      <c r="F5" s="143">
        <f t="shared" ref="F5:F18" si="0">C5/D5-1</f>
        <v>-0.99776046427328269</v>
      </c>
      <c r="G5" s="879">
        <f>(C5/E5)-1</f>
        <v>-0.76969324645524351</v>
      </c>
      <c r="H5" s="880"/>
    </row>
    <row r="6" spans="1:8" ht="20.25" customHeight="1">
      <c r="A6" s="837"/>
      <c r="B6" s="281" t="s">
        <v>55</v>
      </c>
      <c r="C6" s="137">
        <v>7478.5785115999997</v>
      </c>
      <c r="D6" s="137">
        <v>13080.857152457</v>
      </c>
      <c r="E6" s="137">
        <v>167.11255399999999</v>
      </c>
      <c r="F6" s="314">
        <f t="shared" si="0"/>
        <v>-0.42828069870059815</v>
      </c>
      <c r="G6" s="881">
        <f t="shared" ref="G6:G18" si="1">(C6/E6)-1</f>
        <v>43.751745650419537</v>
      </c>
      <c r="H6" s="882"/>
    </row>
    <row r="7" spans="1:8" ht="20.25" customHeight="1">
      <c r="A7" s="837" t="s">
        <v>419</v>
      </c>
      <c r="B7" s="280" t="s">
        <v>427</v>
      </c>
      <c r="C7" s="163">
        <v>139</v>
      </c>
      <c r="D7" s="163">
        <v>995</v>
      </c>
      <c r="E7" s="163">
        <v>115</v>
      </c>
      <c r="F7" s="143">
        <f>C7/D7-1</f>
        <v>-0.86030150753768841</v>
      </c>
      <c r="G7" s="879">
        <f t="shared" si="1"/>
        <v>0.20869565217391295</v>
      </c>
      <c r="H7" s="880"/>
    </row>
    <row r="8" spans="1:8" ht="20.25" customHeight="1">
      <c r="A8" s="837"/>
      <c r="B8" s="284" t="s">
        <v>51</v>
      </c>
      <c r="C8" s="748">
        <v>67124.290999999997</v>
      </c>
      <c r="D8" s="534">
        <v>540891.56200000003</v>
      </c>
      <c r="E8" s="748">
        <v>302650.44</v>
      </c>
      <c r="F8" s="143">
        <f t="shared" si="0"/>
        <v>-0.87590065048934895</v>
      </c>
      <c r="G8" s="879">
        <f t="shared" si="1"/>
        <v>-0.77821181756748814</v>
      </c>
      <c r="H8" s="880"/>
    </row>
    <row r="9" spans="1:8" ht="20.25" customHeight="1">
      <c r="A9" s="837"/>
      <c r="B9" s="281" t="s">
        <v>55</v>
      </c>
      <c r="C9" s="137">
        <v>2719.5819939160001</v>
      </c>
      <c r="D9" s="137">
        <v>11713.406751265</v>
      </c>
      <c r="E9" s="137">
        <v>8586.7245805420007</v>
      </c>
      <c r="F9" s="314">
        <f t="shared" si="0"/>
        <v>-0.767823140469164</v>
      </c>
      <c r="G9" s="881">
        <f>(C9/E9)-1</f>
        <v>-0.68328063065179412</v>
      </c>
      <c r="H9" s="882"/>
    </row>
    <row r="10" spans="1:8" ht="20.25" customHeight="1">
      <c r="A10" s="837" t="s">
        <v>420</v>
      </c>
      <c r="B10" s="280" t="s">
        <v>427</v>
      </c>
      <c r="C10" s="163">
        <v>463805</v>
      </c>
      <c r="D10" s="163">
        <v>710460</v>
      </c>
      <c r="E10" s="163">
        <v>626274</v>
      </c>
      <c r="F10" s="143">
        <f t="shared" si="0"/>
        <v>-0.34717647721194722</v>
      </c>
      <c r="G10" s="879">
        <f t="shared" si="1"/>
        <v>-0.25942159502070983</v>
      </c>
      <c r="H10" s="880"/>
    </row>
    <row r="11" spans="1:8" ht="20.25" customHeight="1">
      <c r="A11" s="837"/>
      <c r="B11" s="284" t="s">
        <v>51</v>
      </c>
      <c r="C11" s="748">
        <v>2528680.5529999998</v>
      </c>
      <c r="D11" s="534">
        <v>5519105.3720000004</v>
      </c>
      <c r="E11" s="748">
        <v>6103734.7139999997</v>
      </c>
      <c r="F11" s="143">
        <f t="shared" si="0"/>
        <v>-0.5418314414091967</v>
      </c>
      <c r="G11" s="879">
        <f t="shared" si="1"/>
        <v>-0.58571584915051733</v>
      </c>
      <c r="H11" s="880"/>
    </row>
    <row r="12" spans="1:8" ht="20.25" customHeight="1">
      <c r="A12" s="837"/>
      <c r="B12" s="281" t="s">
        <v>55</v>
      </c>
      <c r="C12" s="137">
        <v>17369.359479315</v>
      </c>
      <c r="D12" s="137">
        <v>119288.538051428</v>
      </c>
      <c r="E12" s="137">
        <v>18485.832806422</v>
      </c>
      <c r="F12" s="314">
        <f t="shared" si="0"/>
        <v>-0.85439205004066132</v>
      </c>
      <c r="G12" s="881">
        <f t="shared" si="1"/>
        <v>-6.0396160605711846E-2</v>
      </c>
      <c r="H12" s="882"/>
    </row>
    <row r="13" spans="1:8" ht="20.25" customHeight="1">
      <c r="A13" s="837" t="s">
        <v>43</v>
      </c>
      <c r="B13" s="282" t="s">
        <v>427</v>
      </c>
      <c r="C13" s="171">
        <v>463978</v>
      </c>
      <c r="D13" s="171">
        <v>711584</v>
      </c>
      <c r="E13" s="171">
        <v>626417</v>
      </c>
      <c r="F13" s="357">
        <f t="shared" si="0"/>
        <v>-0.34796454108018171</v>
      </c>
      <c r="G13" s="873">
        <f t="shared" si="1"/>
        <v>-0.25931448220594266</v>
      </c>
      <c r="H13" s="874"/>
    </row>
    <row r="14" spans="1:8" ht="20.25" customHeight="1">
      <c r="A14" s="837"/>
      <c r="B14" s="285" t="s">
        <v>51</v>
      </c>
      <c r="C14" s="156">
        <v>2611190.2459999998</v>
      </c>
      <c r="D14" s="156">
        <v>12929903.859999999</v>
      </c>
      <c r="E14" s="156">
        <v>6473189.1090000002</v>
      </c>
      <c r="F14" s="357">
        <f t="shared" si="0"/>
        <v>-0.79805029687204498</v>
      </c>
      <c r="G14" s="875">
        <f t="shared" si="1"/>
        <v>-0.59661455859994406</v>
      </c>
      <c r="H14" s="876"/>
    </row>
    <row r="15" spans="1:8" ht="20.25" customHeight="1">
      <c r="A15" s="837"/>
      <c r="B15" s="286" t="s">
        <v>55</v>
      </c>
      <c r="C15" s="156">
        <v>27567.519984831</v>
      </c>
      <c r="D15" s="135">
        <v>144082.80195515</v>
      </c>
      <c r="E15" s="135">
        <v>27239.669940963999</v>
      </c>
      <c r="F15" s="201">
        <f t="shared" si="0"/>
        <v>-0.80866890697050575</v>
      </c>
      <c r="G15" s="877">
        <f t="shared" si="1"/>
        <v>1.2035756842044831E-2</v>
      </c>
      <c r="H15" s="878"/>
    </row>
    <row r="16" spans="1:8" ht="20.25" customHeight="1">
      <c r="A16" s="837" t="s">
        <v>421</v>
      </c>
      <c r="B16" s="282" t="s">
        <v>427</v>
      </c>
      <c r="C16" s="171">
        <f>C13/15</f>
        <v>30931.866666666665</v>
      </c>
      <c r="D16" s="171">
        <f>D13/19</f>
        <v>37451.789473684214</v>
      </c>
      <c r="E16" s="171">
        <f>E13/17</f>
        <v>36848.058823529413</v>
      </c>
      <c r="F16" s="357">
        <f>C16/D16-1</f>
        <v>-0.17408841870156355</v>
      </c>
      <c r="G16" s="873">
        <f>(C16/E16)-1</f>
        <v>-0.16055641316673508</v>
      </c>
      <c r="H16" s="874"/>
    </row>
    <row r="17" spans="1:8" ht="20.25" customHeight="1">
      <c r="A17" s="837"/>
      <c r="B17" s="285" t="s">
        <v>51</v>
      </c>
      <c r="C17" s="156">
        <f>C14/15</f>
        <v>174079.34973333331</v>
      </c>
      <c r="D17" s="156">
        <f>D14/19</f>
        <v>680521.25578947365</v>
      </c>
      <c r="E17" s="156">
        <f>E14/17</f>
        <v>380775.82994117646</v>
      </c>
      <c r="F17" s="357">
        <f t="shared" si="0"/>
        <v>-0.74419704270459031</v>
      </c>
      <c r="G17" s="875">
        <f>(C17/E17)-1</f>
        <v>-0.5428298330799366</v>
      </c>
      <c r="H17" s="876"/>
    </row>
    <row r="18" spans="1:8" ht="15.75">
      <c r="A18" s="838"/>
      <c r="B18" s="286" t="s">
        <v>55</v>
      </c>
      <c r="C18" s="135">
        <f>C15/15</f>
        <v>1837.8346656553999</v>
      </c>
      <c r="D18" s="135">
        <f>D15/19</f>
        <v>7583.3053660605265</v>
      </c>
      <c r="E18" s="135">
        <f>E15/17</f>
        <v>1602.3335259390587</v>
      </c>
      <c r="F18" s="201">
        <f t="shared" si="0"/>
        <v>-0.75764728216264066</v>
      </c>
      <c r="G18" s="877">
        <f t="shared" si="1"/>
        <v>0.14697385775431737</v>
      </c>
      <c r="H18" s="878"/>
    </row>
  </sheetData>
  <mergeCells count="23">
    <mergeCell ref="C2:E2"/>
    <mergeCell ref="F2:H2"/>
    <mergeCell ref="A4:A6"/>
    <mergeCell ref="G4:H4"/>
    <mergeCell ref="G5:H5"/>
    <mergeCell ref="G6:H6"/>
    <mergeCell ref="G3:H3"/>
    <mergeCell ref="A7:A9"/>
    <mergeCell ref="G7:H7"/>
    <mergeCell ref="G8:H8"/>
    <mergeCell ref="G9:H9"/>
    <mergeCell ref="A10:A12"/>
    <mergeCell ref="G10:H10"/>
    <mergeCell ref="G11:H11"/>
    <mergeCell ref="G12:H12"/>
    <mergeCell ref="A13:A15"/>
    <mergeCell ref="G13:H13"/>
    <mergeCell ref="G14:H14"/>
    <mergeCell ref="G15:H15"/>
    <mergeCell ref="A16:A18"/>
    <mergeCell ref="G16:H16"/>
    <mergeCell ref="G17:H17"/>
    <mergeCell ref="G18:H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2:G27"/>
  <sheetViews>
    <sheetView showGridLines="0" rightToLeft="1" topLeftCell="A10" zoomScaleNormal="100" workbookViewId="0">
      <selection activeCell="E20" sqref="E20"/>
    </sheetView>
  </sheetViews>
  <sheetFormatPr defaultRowHeight="15"/>
  <cols>
    <col min="1" max="1" width="15" customWidth="1"/>
    <col min="2" max="2" width="20" customWidth="1"/>
    <col min="3" max="5" width="12.375" customWidth="1"/>
    <col min="6" max="6" width="13.75" customWidth="1"/>
    <col min="7" max="7" width="16.625" customWidth="1"/>
  </cols>
  <sheetData>
    <row r="2" spans="1:7" ht="21" customHeight="1">
      <c r="A2" s="306"/>
      <c r="B2" s="101" t="s">
        <v>428</v>
      </c>
      <c r="C2" s="841" t="s">
        <v>47</v>
      </c>
      <c r="D2" s="841"/>
      <c r="E2" s="840"/>
      <c r="F2" s="839" t="s">
        <v>68</v>
      </c>
      <c r="G2" s="840"/>
    </row>
    <row r="3" spans="1:7" ht="21" customHeight="1">
      <c r="A3" s="176"/>
      <c r="B3" s="307"/>
      <c r="C3" s="308" t="s">
        <v>1007</v>
      </c>
      <c r="D3" s="308" t="s">
        <v>900</v>
      </c>
      <c r="E3" s="342" t="s">
        <v>1009</v>
      </c>
      <c r="F3" s="305" t="s">
        <v>48</v>
      </c>
      <c r="G3" s="309" t="s">
        <v>721</v>
      </c>
    </row>
    <row r="4" spans="1:7" ht="15.75" customHeight="1">
      <c r="A4" s="885" t="s">
        <v>71</v>
      </c>
      <c r="B4" s="742" t="s">
        <v>73</v>
      </c>
      <c r="C4" s="173">
        <v>93640.349000000002</v>
      </c>
      <c r="D4" s="163">
        <v>435026.98100000003</v>
      </c>
      <c r="E4" s="173">
        <v>83798.553</v>
      </c>
      <c r="F4" s="258">
        <f>C4/D4-1</f>
        <v>-0.78474818094098864</v>
      </c>
      <c r="G4" s="258">
        <f>(C4/E4)-1</f>
        <v>0.11744589432230423</v>
      </c>
    </row>
    <row r="5" spans="1:7" ht="15.75" customHeight="1">
      <c r="A5" s="886"/>
      <c r="B5" s="743" t="s">
        <v>1</v>
      </c>
      <c r="C5" s="749">
        <v>235652</v>
      </c>
      <c r="D5" s="748">
        <v>1743972.9369999999</v>
      </c>
      <c r="E5" s="749">
        <v>722211.2</v>
      </c>
      <c r="F5" s="745">
        <f t="shared" ref="F5:F27" si="0">C5/D5-1</f>
        <v>-0.86487634354844345</v>
      </c>
      <c r="G5" s="745">
        <f t="shared" ref="G5:G27" si="1">(C5/E5)-1</f>
        <v>-0.67370763566114733</v>
      </c>
    </row>
    <row r="6" spans="1:7" ht="15.75" customHeight="1">
      <c r="A6" s="886"/>
      <c r="B6" s="743" t="s">
        <v>2</v>
      </c>
      <c r="C6" s="749">
        <v>1122149.7649999999</v>
      </c>
      <c r="D6" s="748">
        <v>7997645.4119999995</v>
      </c>
      <c r="E6" s="749">
        <v>2543867.091</v>
      </c>
      <c r="F6" s="745">
        <f t="shared" si="0"/>
        <v>-0.85968998283966425</v>
      </c>
      <c r="G6" s="745">
        <f t="shared" si="1"/>
        <v>-0.55888034836014944</v>
      </c>
    </row>
    <row r="7" spans="1:7" ht="15.75" customHeight="1">
      <c r="A7" s="886"/>
      <c r="B7" s="743" t="s">
        <v>74</v>
      </c>
      <c r="C7" s="749">
        <v>0</v>
      </c>
      <c r="D7" s="748">
        <v>1</v>
      </c>
      <c r="E7" s="749">
        <v>0</v>
      </c>
      <c r="F7" s="745">
        <f t="shared" si="0"/>
        <v>-1</v>
      </c>
      <c r="G7" s="745" t="s">
        <v>153</v>
      </c>
    </row>
    <row r="8" spans="1:7" ht="16.5" customHeight="1">
      <c r="A8" s="886"/>
      <c r="B8" s="743" t="s">
        <v>75</v>
      </c>
      <c r="C8" s="749">
        <v>1159281.132</v>
      </c>
      <c r="D8" s="748">
        <v>2740999.753</v>
      </c>
      <c r="E8" s="749">
        <v>3122138.4550000001</v>
      </c>
      <c r="F8" s="745">
        <f t="shared" si="0"/>
        <v>-0.57705901624720068</v>
      </c>
      <c r="G8" s="745">
        <f t="shared" si="1"/>
        <v>-0.62869003130099821</v>
      </c>
    </row>
    <row r="9" spans="1:7" ht="15.75" customHeight="1">
      <c r="A9" s="886"/>
      <c r="B9" s="744" t="s">
        <v>429</v>
      </c>
      <c r="C9" s="180">
        <v>467</v>
      </c>
      <c r="D9" s="136">
        <v>12257.777</v>
      </c>
      <c r="E9" s="180">
        <v>1173.8</v>
      </c>
      <c r="F9" s="746">
        <f t="shared" si="0"/>
        <v>-0.96190173797418566</v>
      </c>
      <c r="G9" s="746">
        <f t="shared" si="1"/>
        <v>-0.60214687340262396</v>
      </c>
    </row>
    <row r="10" spans="1:7" ht="15.75" customHeight="1">
      <c r="A10" s="886" t="s">
        <v>55</v>
      </c>
      <c r="B10" s="742" t="s">
        <v>73</v>
      </c>
      <c r="C10" s="173">
        <v>22690.468974873002</v>
      </c>
      <c r="D10" s="163">
        <v>127348.33225758201</v>
      </c>
      <c r="E10" s="173">
        <v>14873.055581352</v>
      </c>
      <c r="F10" s="258">
        <f t="shared" si="0"/>
        <v>-0.82182358753644325</v>
      </c>
      <c r="G10" s="258">
        <f t="shared" si="1"/>
        <v>0.52560910236377789</v>
      </c>
    </row>
    <row r="11" spans="1:7" ht="15.75" customHeight="1">
      <c r="A11" s="886"/>
      <c r="B11" s="743" t="s">
        <v>1</v>
      </c>
      <c r="C11" s="749">
        <v>460.76884203399999</v>
      </c>
      <c r="D11" s="748">
        <v>3958.6865950619999</v>
      </c>
      <c r="E11" s="749">
        <v>1583.913249365</v>
      </c>
      <c r="F11" s="745">
        <f t="shared" si="0"/>
        <v>-0.88360562753092009</v>
      </c>
      <c r="G11" s="745">
        <f t="shared" si="1"/>
        <v>-0.70909464756436313</v>
      </c>
    </row>
    <row r="12" spans="1:7" ht="15.75" customHeight="1">
      <c r="A12" s="886"/>
      <c r="B12" s="743" t="s">
        <v>2</v>
      </c>
      <c r="C12" s="749">
        <v>2708.344048725</v>
      </c>
      <c r="D12" s="748">
        <v>9713.1299126270005</v>
      </c>
      <c r="E12" s="749">
        <v>6180.6497974659997</v>
      </c>
      <c r="F12" s="745">
        <f t="shared" si="0"/>
        <v>-0.72116670186772946</v>
      </c>
      <c r="G12" s="745">
        <f t="shared" si="1"/>
        <v>-0.5618027007717874</v>
      </c>
    </row>
    <row r="13" spans="1:7" ht="16.5" customHeight="1">
      <c r="A13" s="886"/>
      <c r="B13" s="743" t="s">
        <v>74</v>
      </c>
      <c r="C13" s="749">
        <v>0</v>
      </c>
      <c r="D13" s="748">
        <v>1.6</v>
      </c>
      <c r="E13" s="749">
        <v>0</v>
      </c>
      <c r="F13" s="745">
        <f t="shared" si="0"/>
        <v>-1</v>
      </c>
      <c r="G13" s="745" t="s">
        <v>153</v>
      </c>
    </row>
    <row r="14" spans="1:7" ht="15.75" customHeight="1">
      <c r="A14" s="886"/>
      <c r="B14" s="743" t="s">
        <v>75</v>
      </c>
      <c r="C14" s="749">
        <v>1706.927069199</v>
      </c>
      <c r="D14" s="748">
        <v>3008.2785118789998</v>
      </c>
      <c r="E14" s="749">
        <v>4585.8727251809996</v>
      </c>
      <c r="F14" s="745">
        <f t="shared" si="0"/>
        <v>-0.4325900801874768</v>
      </c>
      <c r="G14" s="745">
        <f t="shared" si="1"/>
        <v>-0.627785773506911</v>
      </c>
    </row>
    <row r="15" spans="1:7" ht="15.75" customHeight="1">
      <c r="A15" s="886"/>
      <c r="B15" s="744" t="s">
        <v>429</v>
      </c>
      <c r="C15" s="181">
        <v>1.01105</v>
      </c>
      <c r="D15" s="144">
        <v>52.774678000000002</v>
      </c>
      <c r="E15" s="181">
        <v>16.162587599999998</v>
      </c>
      <c r="F15" s="746">
        <f t="shared" si="0"/>
        <v>-0.98084213796624209</v>
      </c>
      <c r="G15" s="746">
        <f t="shared" si="1"/>
        <v>-0.93744504128781947</v>
      </c>
    </row>
    <row r="16" spans="1:7" ht="15.75" customHeight="1">
      <c r="A16" s="886" t="s">
        <v>427</v>
      </c>
      <c r="B16" s="742" t="s">
        <v>73</v>
      </c>
      <c r="C16" s="173">
        <v>78068</v>
      </c>
      <c r="D16" s="163">
        <v>129132</v>
      </c>
      <c r="E16" s="173">
        <v>61626</v>
      </c>
      <c r="F16" s="258">
        <f t="shared" si="0"/>
        <v>-0.39544032462906176</v>
      </c>
      <c r="G16" s="258">
        <f t="shared" si="1"/>
        <v>0.26680297277123288</v>
      </c>
    </row>
    <row r="17" spans="1:7" ht="15.75" customHeight="1">
      <c r="A17" s="886"/>
      <c r="B17" s="743" t="s">
        <v>1</v>
      </c>
      <c r="C17" s="749">
        <v>29469</v>
      </c>
      <c r="D17" s="748">
        <v>45417</v>
      </c>
      <c r="E17" s="749">
        <v>83938</v>
      </c>
      <c r="F17" s="745">
        <f t="shared" si="0"/>
        <v>-0.35114604663452009</v>
      </c>
      <c r="G17" s="745">
        <f t="shared" si="1"/>
        <v>-0.64891944053944584</v>
      </c>
    </row>
    <row r="18" spans="1:7" ht="15.75" customHeight="1">
      <c r="A18" s="886"/>
      <c r="B18" s="743" t="s">
        <v>2</v>
      </c>
      <c r="C18" s="749">
        <v>210026</v>
      </c>
      <c r="D18" s="748">
        <v>292942</v>
      </c>
      <c r="E18" s="749">
        <v>264875</v>
      </c>
      <c r="F18" s="745">
        <f t="shared" si="0"/>
        <v>-0.28304579063432356</v>
      </c>
      <c r="G18" s="745">
        <f t="shared" si="1"/>
        <v>-0.20707503539405381</v>
      </c>
    </row>
    <row r="19" spans="1:7" ht="15.75" customHeight="1">
      <c r="A19" s="886"/>
      <c r="B19" s="743" t="s">
        <v>74</v>
      </c>
      <c r="C19" s="749">
        <v>0</v>
      </c>
      <c r="D19" s="748">
        <v>1</v>
      </c>
      <c r="E19" s="749">
        <v>0</v>
      </c>
      <c r="F19" s="745">
        <f t="shared" si="0"/>
        <v>-1</v>
      </c>
      <c r="G19" s="745" t="s">
        <v>153</v>
      </c>
    </row>
    <row r="20" spans="1:7" ht="15" customHeight="1">
      <c r="A20" s="886"/>
      <c r="B20" s="743" t="s">
        <v>75</v>
      </c>
      <c r="C20" s="749">
        <v>146402</v>
      </c>
      <c r="D20" s="748">
        <v>243824</v>
      </c>
      <c r="E20" s="749">
        <v>215919</v>
      </c>
      <c r="F20" s="745">
        <f t="shared" si="0"/>
        <v>-0.39955869807730171</v>
      </c>
      <c r="G20" s="745">
        <f t="shared" si="1"/>
        <v>-0.32195869747451589</v>
      </c>
    </row>
    <row r="21" spans="1:7" ht="15.75" customHeight="1">
      <c r="A21" s="886"/>
      <c r="B21" s="744" t="s">
        <v>429</v>
      </c>
      <c r="C21" s="180">
        <v>13</v>
      </c>
      <c r="D21" s="136">
        <v>268</v>
      </c>
      <c r="E21" s="180">
        <v>58</v>
      </c>
      <c r="F21" s="746">
        <f t="shared" si="0"/>
        <v>-0.95149253731343286</v>
      </c>
      <c r="G21" s="746">
        <f t="shared" si="1"/>
        <v>-0.77586206896551724</v>
      </c>
    </row>
    <row r="22" spans="1:7" ht="15.75" customHeight="1">
      <c r="A22" s="837" t="s">
        <v>43</v>
      </c>
      <c r="B22" s="177" t="s">
        <v>71</v>
      </c>
      <c r="C22" s="174">
        <v>2611190.2459999998</v>
      </c>
      <c r="D22" s="171">
        <v>12929903.859999999</v>
      </c>
      <c r="E22" s="174">
        <v>6473189.1090000002</v>
      </c>
      <c r="F22" s="753">
        <f t="shared" si="0"/>
        <v>-0.79805029687204498</v>
      </c>
      <c r="G22" s="754">
        <f t="shared" si="1"/>
        <v>-0.59661455859994406</v>
      </c>
    </row>
    <row r="23" spans="1:7" ht="15" customHeight="1">
      <c r="A23" s="837"/>
      <c r="B23" s="178" t="s">
        <v>55</v>
      </c>
      <c r="C23" s="157">
        <v>27567.519984831</v>
      </c>
      <c r="D23" s="156">
        <v>144082.80195515</v>
      </c>
      <c r="E23" s="157">
        <v>27239.669940963999</v>
      </c>
      <c r="F23" s="755">
        <f t="shared" si="0"/>
        <v>-0.80866890697050575</v>
      </c>
      <c r="G23" s="238">
        <f t="shared" si="1"/>
        <v>1.2035756842044831E-2</v>
      </c>
    </row>
    <row r="24" spans="1:7" ht="15.75" customHeight="1">
      <c r="A24" s="837"/>
      <c r="B24" s="178" t="s">
        <v>152</v>
      </c>
      <c r="C24" s="157">
        <v>463978</v>
      </c>
      <c r="D24" s="156">
        <v>711584</v>
      </c>
      <c r="E24" s="157">
        <v>626417</v>
      </c>
      <c r="F24" s="756">
        <f t="shared" si="0"/>
        <v>-0.34796454108018171</v>
      </c>
      <c r="G24" s="757">
        <f t="shared" si="1"/>
        <v>-0.25931448220594266</v>
      </c>
    </row>
    <row r="25" spans="1:7" ht="15.75">
      <c r="A25" s="837" t="s">
        <v>421</v>
      </c>
      <c r="B25" s="177" t="s">
        <v>71</v>
      </c>
      <c r="C25" s="171">
        <f>C22/15</f>
        <v>174079.34973333331</v>
      </c>
      <c r="D25" s="640">
        <f>D22/19</f>
        <v>680521.25578947365</v>
      </c>
      <c r="E25" s="174">
        <f>E22/17</f>
        <v>380775.82994117646</v>
      </c>
      <c r="F25" s="238">
        <f t="shared" si="0"/>
        <v>-0.74419704270459031</v>
      </c>
      <c r="G25" s="238">
        <f t="shared" si="1"/>
        <v>-0.5428298330799366</v>
      </c>
    </row>
    <row r="26" spans="1:7" ht="15.75">
      <c r="A26" s="837"/>
      <c r="B26" s="178" t="s">
        <v>55</v>
      </c>
      <c r="C26" s="156">
        <f t="shared" ref="C26:C27" si="2">C23/15</f>
        <v>1837.8346656553999</v>
      </c>
      <c r="D26" s="641">
        <f t="shared" ref="D26:D27" si="3">D23/19</f>
        <v>7583.3053660605265</v>
      </c>
      <c r="E26" s="157">
        <f t="shared" ref="E26:E27" si="4">E23/17</f>
        <v>1602.3335259390587</v>
      </c>
      <c r="F26" s="238">
        <f t="shared" si="0"/>
        <v>-0.75764728216264066</v>
      </c>
      <c r="G26" s="238">
        <f t="shared" si="1"/>
        <v>0.14697385775431737</v>
      </c>
    </row>
    <row r="27" spans="1:7" ht="15.75">
      <c r="A27" s="838"/>
      <c r="B27" s="179" t="s">
        <v>152</v>
      </c>
      <c r="C27" s="135">
        <f t="shared" si="2"/>
        <v>30931.866666666665</v>
      </c>
      <c r="D27" s="642">
        <f t="shared" si="3"/>
        <v>37451.789473684214</v>
      </c>
      <c r="E27" s="410">
        <f t="shared" si="4"/>
        <v>36848.058823529413</v>
      </c>
      <c r="F27" s="757">
        <f t="shared" si="0"/>
        <v>-0.17408841870156355</v>
      </c>
      <c r="G27" s="757">
        <f t="shared" si="1"/>
        <v>-0.16055641316673508</v>
      </c>
    </row>
  </sheetData>
  <mergeCells count="7">
    <mergeCell ref="F2:G2"/>
    <mergeCell ref="A22:A24"/>
    <mergeCell ref="A25:A27"/>
    <mergeCell ref="A4:A9"/>
    <mergeCell ref="A10:A15"/>
    <mergeCell ref="A16:A21"/>
    <mergeCell ref="C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39997558519241921"/>
  </sheetPr>
  <dimension ref="A1:R57"/>
  <sheetViews>
    <sheetView showGridLines="0" rightToLeft="1" topLeftCell="B1" zoomScaleNormal="100" workbookViewId="0">
      <selection activeCell="N17" sqref="N17"/>
    </sheetView>
  </sheetViews>
  <sheetFormatPr defaultRowHeight="15"/>
  <cols>
    <col min="1" max="1" width="11.625" customWidth="1"/>
    <col min="2" max="2" width="15" customWidth="1"/>
    <col min="3" max="3" width="11.125" customWidth="1"/>
    <col min="4" max="4" width="8.375" customWidth="1"/>
    <col min="5" max="5" width="11.25" customWidth="1"/>
    <col min="6" max="6" width="13.25" bestFit="1" customWidth="1"/>
    <col min="7" max="7" width="12" customWidth="1"/>
    <col min="8" max="9" width="13.875" customWidth="1"/>
    <col min="10" max="10" width="10.375" customWidth="1"/>
    <col min="11" max="11" width="13.125" customWidth="1"/>
    <col min="12" max="12" width="12.25" customWidth="1"/>
    <col min="13" max="13" width="8.375" customWidth="1"/>
    <col min="14" max="14" width="13.875" customWidth="1"/>
    <col min="15" max="15" width="12.625" customWidth="1"/>
    <col min="16" max="16" width="11.875" customWidth="1"/>
    <col min="17" max="17" width="13.375" customWidth="1"/>
    <col min="18" max="18" width="11.875" customWidth="1"/>
  </cols>
  <sheetData>
    <row r="1" spans="1:18">
      <c r="I1" s="99"/>
    </row>
    <row r="2" spans="1:18" ht="20.25" customHeight="1">
      <c r="A2" s="165"/>
      <c r="B2" s="343" t="s">
        <v>423</v>
      </c>
      <c r="C2" s="839" t="s">
        <v>47</v>
      </c>
      <c r="D2" s="841"/>
      <c r="E2" s="841"/>
      <c r="F2" s="841"/>
      <c r="G2" s="840"/>
      <c r="H2" s="839" t="s">
        <v>68</v>
      </c>
      <c r="I2" s="840"/>
      <c r="K2" s="166" t="s">
        <v>423</v>
      </c>
      <c r="L2" s="868"/>
      <c r="M2" s="850"/>
      <c r="N2" s="841" t="s">
        <v>47</v>
      </c>
      <c r="O2" s="841"/>
      <c r="P2" s="840"/>
      <c r="Q2" s="839" t="s">
        <v>68</v>
      </c>
      <c r="R2" s="840"/>
    </row>
    <row r="3" spans="1:18" ht="18.75" customHeight="1">
      <c r="A3" s="167"/>
      <c r="B3" s="176"/>
      <c r="C3" s="895"/>
      <c r="D3" s="851"/>
      <c r="E3" s="308" t="s">
        <v>1007</v>
      </c>
      <c r="F3" s="308" t="s">
        <v>900</v>
      </c>
      <c r="G3" s="342" t="s">
        <v>1009</v>
      </c>
      <c r="H3" s="305" t="s">
        <v>48</v>
      </c>
      <c r="I3" s="305" t="s">
        <v>721</v>
      </c>
      <c r="K3" s="176"/>
      <c r="L3" s="851"/>
      <c r="M3" s="851"/>
      <c r="N3" s="308" t="s">
        <v>1007</v>
      </c>
      <c r="O3" s="308" t="s">
        <v>900</v>
      </c>
      <c r="P3" s="342" t="s">
        <v>1009</v>
      </c>
      <c r="Q3" s="326" t="s">
        <v>48</v>
      </c>
      <c r="R3" s="359" t="s">
        <v>723</v>
      </c>
    </row>
    <row r="4" spans="1:18" ht="19.5" customHeight="1">
      <c r="A4" s="894" t="s">
        <v>73</v>
      </c>
      <c r="B4" s="891" t="s">
        <v>76</v>
      </c>
      <c r="C4" s="858" t="s">
        <v>152</v>
      </c>
      <c r="D4" s="859"/>
      <c r="E4" s="748">
        <v>11006</v>
      </c>
      <c r="F4" s="637">
        <v>19106</v>
      </c>
      <c r="G4" s="748">
        <v>9879</v>
      </c>
      <c r="H4" s="202">
        <f>E4/F4-1</f>
        <v>-0.42395059143724489</v>
      </c>
      <c r="I4" s="232">
        <f>(E4/G4)-1</f>
        <v>0.11408037250733871</v>
      </c>
      <c r="K4" s="861" t="s">
        <v>368</v>
      </c>
      <c r="L4" s="858" t="s">
        <v>152</v>
      </c>
      <c r="M4" s="859"/>
      <c r="N4" s="534">
        <f>E43+E7+E22+E25+E28+E37+E40+E19+E31</f>
        <v>445781</v>
      </c>
      <c r="O4" s="672">
        <f t="shared" ref="O4:P6" si="0">F43+F7+F22+F25+F28+F37+F40+F19</f>
        <v>679317</v>
      </c>
      <c r="P4" s="672">
        <f t="shared" si="0"/>
        <v>610625</v>
      </c>
      <c r="Q4" s="356">
        <f t="shared" ref="Q4:Q9" si="1">N4/O4-1</f>
        <v>-0.34378059138811479</v>
      </c>
      <c r="R4" s="258">
        <f>N4/P4-1</f>
        <v>-0.26995946775844426</v>
      </c>
    </row>
    <row r="5" spans="1:18" ht="16.5" customHeight="1">
      <c r="A5" s="888"/>
      <c r="B5" s="891"/>
      <c r="C5" s="854" t="s">
        <v>51</v>
      </c>
      <c r="D5" s="855"/>
      <c r="E5" s="748">
        <v>9900.4349999999995</v>
      </c>
      <c r="F5" s="637">
        <v>64212.216999999997</v>
      </c>
      <c r="G5" s="748">
        <v>13834.744000000001</v>
      </c>
      <c r="H5" s="202">
        <f t="shared" ref="H5:H15" si="2">E5/F5-1</f>
        <v>-0.84581695723105155</v>
      </c>
      <c r="I5" s="232">
        <f t="shared" ref="I5:I9" si="3">(E5/G5)-1</f>
        <v>-0.28437887972484355</v>
      </c>
      <c r="K5" s="848"/>
      <c r="L5" s="854" t="s">
        <v>51</v>
      </c>
      <c r="M5" s="855"/>
      <c r="N5" s="534">
        <f>E44+E8+E23+E26+E29+E38+E41+E20+E32</f>
        <v>2518256.8199999998</v>
      </c>
      <c r="O5" s="672">
        <f t="shared" si="0"/>
        <v>12496069.826000001</v>
      </c>
      <c r="P5" s="672">
        <f t="shared" si="0"/>
        <v>6389961.5209999997</v>
      </c>
      <c r="Q5" s="143">
        <f t="shared" si="1"/>
        <v>-0.79847609247826234</v>
      </c>
      <c r="R5" s="438">
        <f>N5/P5-1</f>
        <v>-0.60590422779167152</v>
      </c>
    </row>
    <row r="6" spans="1:18" ht="18.75" customHeight="1">
      <c r="A6" s="888"/>
      <c r="B6" s="891"/>
      <c r="C6" s="856" t="s">
        <v>55</v>
      </c>
      <c r="D6" s="857"/>
      <c r="E6" s="137">
        <v>8551.9957251479991</v>
      </c>
      <c r="F6" s="137">
        <v>59101.315377350002</v>
      </c>
      <c r="G6" s="137">
        <v>13486.047470334001</v>
      </c>
      <c r="H6" s="172">
        <f t="shared" si="2"/>
        <v>-0.85529940119699144</v>
      </c>
      <c r="I6" s="233">
        <f t="shared" si="3"/>
        <v>-0.3658634419046578</v>
      </c>
      <c r="K6" s="848"/>
      <c r="L6" s="856" t="s">
        <v>55</v>
      </c>
      <c r="M6" s="857"/>
      <c r="N6" s="534">
        <f>E45+E9+E24+E27+E30+E39+E42+E21+E33</f>
        <v>5316.635954806</v>
      </c>
      <c r="O6" s="672">
        <f t="shared" si="0"/>
        <v>17539.893307285998</v>
      </c>
      <c r="P6" s="672">
        <f t="shared" si="0"/>
        <v>12771.316601914999</v>
      </c>
      <c r="Q6" s="314">
        <f t="shared" si="1"/>
        <v>-0.69688322148473436</v>
      </c>
      <c r="R6" s="439">
        <f t="shared" ref="R6:R12" si="4">N6/P6-1</f>
        <v>-0.58370494440574783</v>
      </c>
    </row>
    <row r="7" spans="1:18" ht="18.75" customHeight="1">
      <c r="A7" s="888"/>
      <c r="B7" s="891" t="s">
        <v>77</v>
      </c>
      <c r="C7" s="854" t="s">
        <v>152</v>
      </c>
      <c r="D7" s="855"/>
      <c r="E7" s="748">
        <v>59871</v>
      </c>
      <c r="F7" s="447">
        <v>96866</v>
      </c>
      <c r="G7" s="748">
        <v>45835</v>
      </c>
      <c r="H7" s="202">
        <f t="shared" si="2"/>
        <v>-0.38191935250758779</v>
      </c>
      <c r="I7" s="232">
        <f t="shared" si="3"/>
        <v>0.30622886440493069</v>
      </c>
      <c r="K7" s="848" t="s">
        <v>363</v>
      </c>
      <c r="L7" s="858" t="s">
        <v>152</v>
      </c>
      <c r="M7" s="859"/>
      <c r="N7" s="163">
        <f>E4+E13</f>
        <v>11987</v>
      </c>
      <c r="O7" s="163">
        <f t="shared" ref="N7:P8" si="5">F4+F13</f>
        <v>21236</v>
      </c>
      <c r="P7" s="163">
        <f t="shared" si="5"/>
        <v>9879</v>
      </c>
      <c r="Q7" s="356">
        <f t="shared" si="1"/>
        <v>-0.43553399886984367</v>
      </c>
      <c r="R7" s="258">
        <f t="shared" si="4"/>
        <v>0.21338192124708977</v>
      </c>
    </row>
    <row r="8" spans="1:18" ht="18.75" customHeight="1">
      <c r="A8" s="888"/>
      <c r="B8" s="891"/>
      <c r="C8" s="854" t="s">
        <v>51</v>
      </c>
      <c r="D8" s="855"/>
      <c r="E8" s="748">
        <v>706.923</v>
      </c>
      <c r="F8" s="447">
        <v>1193.9469999999999</v>
      </c>
      <c r="G8" s="748">
        <v>570.97500000000002</v>
      </c>
      <c r="H8" s="202">
        <f t="shared" si="2"/>
        <v>-0.40791090391784557</v>
      </c>
      <c r="I8" s="232">
        <f t="shared" si="3"/>
        <v>0.23809799027978462</v>
      </c>
      <c r="K8" s="848"/>
      <c r="L8" s="854" t="s">
        <v>51</v>
      </c>
      <c r="M8" s="855"/>
      <c r="N8" s="447">
        <f t="shared" si="5"/>
        <v>23503.252999999997</v>
      </c>
      <c r="O8" s="672">
        <f t="shared" si="5"/>
        <v>129704.928</v>
      </c>
      <c r="P8" s="672">
        <f t="shared" si="5"/>
        <v>13834.744000000001</v>
      </c>
      <c r="Q8" s="143">
        <f t="shared" si="1"/>
        <v>-0.81879444858101302</v>
      </c>
      <c r="R8" s="438">
        <f t="shared" si="4"/>
        <v>0.69885709486203695</v>
      </c>
    </row>
    <row r="9" spans="1:18" ht="18.75" customHeight="1">
      <c r="A9" s="888"/>
      <c r="B9" s="891"/>
      <c r="C9" s="856" t="s">
        <v>55</v>
      </c>
      <c r="D9" s="857"/>
      <c r="E9" s="137">
        <v>439.58494484800002</v>
      </c>
      <c r="F9" s="137">
        <v>807.02360971799999</v>
      </c>
      <c r="G9" s="137">
        <v>404.71824230300001</v>
      </c>
      <c r="H9" s="172">
        <f t="shared" si="2"/>
        <v>-0.45530101033648185</v>
      </c>
      <c r="I9" s="233">
        <f t="shared" si="3"/>
        <v>8.6150558340526651E-2</v>
      </c>
      <c r="K9" s="848"/>
      <c r="L9" s="854" t="s">
        <v>55</v>
      </c>
      <c r="M9" s="855"/>
      <c r="N9" s="447">
        <f t="shared" ref="N9:P9" si="6">E6+E15</f>
        <v>21171.598473544</v>
      </c>
      <c r="O9" s="672">
        <f t="shared" si="6"/>
        <v>123471.42395081301</v>
      </c>
      <c r="P9" s="672">
        <f t="shared" si="6"/>
        <v>13486.047470334001</v>
      </c>
      <c r="Q9" s="314">
        <f t="shared" si="1"/>
        <v>-0.82853037734481727</v>
      </c>
      <c r="R9" s="439">
        <f t="shared" si="4"/>
        <v>0.56988906646786819</v>
      </c>
    </row>
    <row r="10" spans="1:18" ht="17.25" customHeight="1">
      <c r="A10" s="888"/>
      <c r="B10" s="891" t="s">
        <v>67</v>
      </c>
      <c r="C10" s="855" t="s">
        <v>152</v>
      </c>
      <c r="D10" s="855"/>
      <c r="E10" s="750">
        <v>6210</v>
      </c>
      <c r="F10" s="448">
        <v>11030</v>
      </c>
      <c r="G10" s="750">
        <v>5912</v>
      </c>
      <c r="H10" s="202">
        <f t="shared" ref="H10:H12" si="7">E10/F10-1</f>
        <v>-0.4369900271985494</v>
      </c>
      <c r="I10" s="438">
        <f t="shared" ref="I10:I12" si="8">(E10/G10)-1</f>
        <v>5.0405953991880859E-2</v>
      </c>
      <c r="K10" s="860" t="s">
        <v>367</v>
      </c>
      <c r="L10" s="858" t="s">
        <v>152</v>
      </c>
      <c r="M10" s="859"/>
      <c r="N10" s="163">
        <f t="shared" ref="N10:P12" si="9">E10</f>
        <v>6210</v>
      </c>
      <c r="O10" s="163">
        <f t="shared" si="9"/>
        <v>11030</v>
      </c>
      <c r="P10" s="163">
        <f t="shared" si="9"/>
        <v>5912</v>
      </c>
      <c r="Q10" s="356">
        <f t="shared" ref="Q10:Q12" si="10">N10/O10-1</f>
        <v>-0.4369900271985494</v>
      </c>
      <c r="R10" s="258">
        <f t="shared" si="4"/>
        <v>5.0405953991880859E-2</v>
      </c>
    </row>
    <row r="11" spans="1:18" ht="16.5" customHeight="1">
      <c r="A11" s="888"/>
      <c r="B11" s="891"/>
      <c r="C11" s="855" t="s">
        <v>51</v>
      </c>
      <c r="D11" s="855"/>
      <c r="E11" s="748">
        <v>69430.172999999995</v>
      </c>
      <c r="F11" s="447">
        <v>304128.10600000003</v>
      </c>
      <c r="G11" s="748">
        <v>69392.834000000003</v>
      </c>
      <c r="H11" s="202">
        <f t="shared" si="7"/>
        <v>-0.77170747579640009</v>
      </c>
      <c r="I11" s="438">
        <f t="shared" si="8"/>
        <v>5.3808149700285135E-4</v>
      </c>
      <c r="K11" s="860"/>
      <c r="L11" s="854" t="s">
        <v>51</v>
      </c>
      <c r="M11" s="855"/>
      <c r="N11" s="447">
        <f t="shared" si="9"/>
        <v>69430.172999999995</v>
      </c>
      <c r="O11" s="672">
        <f t="shared" si="9"/>
        <v>304128.10600000003</v>
      </c>
      <c r="P11" s="672">
        <f t="shared" si="9"/>
        <v>69392.834000000003</v>
      </c>
      <c r="Q11" s="143">
        <f>N11/O11-1</f>
        <v>-0.77170747579640009</v>
      </c>
      <c r="R11" s="438">
        <f>N11/P11-1</f>
        <v>5.3808149700285135E-4</v>
      </c>
    </row>
    <row r="12" spans="1:18" ht="18.75" customHeight="1">
      <c r="A12" s="888"/>
      <c r="B12" s="891"/>
      <c r="C12" s="855" t="s">
        <v>55</v>
      </c>
      <c r="D12" s="855"/>
      <c r="E12" s="748">
        <v>1079.285556481</v>
      </c>
      <c r="F12" s="447">
        <v>3069.8846970509999</v>
      </c>
      <c r="G12" s="748">
        <v>982.28986871500001</v>
      </c>
      <c r="H12" s="172">
        <f t="shared" si="7"/>
        <v>-0.6484279824848842</v>
      </c>
      <c r="I12" s="439">
        <f t="shared" si="8"/>
        <v>9.8744465208509657E-2</v>
      </c>
      <c r="K12" s="860"/>
      <c r="L12" s="856" t="s">
        <v>55</v>
      </c>
      <c r="M12" s="857"/>
      <c r="N12" s="137">
        <f t="shared" si="9"/>
        <v>1079.285556481</v>
      </c>
      <c r="O12" s="137">
        <f t="shared" si="9"/>
        <v>3069.8846970509999</v>
      </c>
      <c r="P12" s="137">
        <f t="shared" si="9"/>
        <v>982.28986871500001</v>
      </c>
      <c r="Q12" s="143">
        <f t="shared" si="10"/>
        <v>-0.6484279824848842</v>
      </c>
      <c r="R12" s="438">
        <f t="shared" si="4"/>
        <v>9.8744465208509657E-2</v>
      </c>
    </row>
    <row r="13" spans="1:18" ht="20.25" customHeight="1">
      <c r="A13" s="888"/>
      <c r="B13" s="890" t="s">
        <v>783</v>
      </c>
      <c r="C13" s="858" t="s">
        <v>152</v>
      </c>
      <c r="D13" s="859"/>
      <c r="E13" s="163">
        <v>981</v>
      </c>
      <c r="F13" s="163">
        <v>2130</v>
      </c>
      <c r="G13" s="173"/>
      <c r="H13" s="450">
        <f>E13/F13-1</f>
        <v>-0.53943661971830981</v>
      </c>
      <c r="I13" s="232" t="s">
        <v>153</v>
      </c>
      <c r="K13" s="848" t="s">
        <v>362</v>
      </c>
      <c r="L13" s="858" t="s">
        <v>152</v>
      </c>
      <c r="M13" s="859"/>
      <c r="N13" s="163">
        <f t="shared" ref="N13:P15" si="11">E16</f>
        <v>0</v>
      </c>
      <c r="O13" s="163">
        <f t="shared" si="11"/>
        <v>0</v>
      </c>
      <c r="P13" s="163">
        <f t="shared" si="11"/>
        <v>0</v>
      </c>
      <c r="Q13" s="356" t="s">
        <v>153</v>
      </c>
      <c r="R13" s="258" t="s">
        <v>153</v>
      </c>
    </row>
    <row r="14" spans="1:18" ht="16.5" customHeight="1">
      <c r="A14" s="888"/>
      <c r="B14" s="890"/>
      <c r="C14" s="854" t="s">
        <v>51</v>
      </c>
      <c r="D14" s="855"/>
      <c r="E14" s="748">
        <v>13602.817999999999</v>
      </c>
      <c r="F14" s="748">
        <v>65492.711000000003</v>
      </c>
      <c r="G14" s="749"/>
      <c r="H14" s="202">
        <f t="shared" si="2"/>
        <v>-0.79230027598033015</v>
      </c>
      <c r="I14" s="232" t="s">
        <v>153</v>
      </c>
      <c r="K14" s="848"/>
      <c r="L14" s="854" t="s">
        <v>51</v>
      </c>
      <c r="M14" s="855"/>
      <c r="N14" s="534">
        <f t="shared" si="11"/>
        <v>0</v>
      </c>
      <c r="O14" s="672">
        <f t="shared" si="11"/>
        <v>0</v>
      </c>
      <c r="P14" s="672">
        <f t="shared" si="11"/>
        <v>0</v>
      </c>
      <c r="Q14" s="143" t="s">
        <v>153</v>
      </c>
      <c r="R14" s="488" t="s">
        <v>153</v>
      </c>
    </row>
    <row r="15" spans="1:18" ht="16.5" customHeight="1">
      <c r="A15" s="893"/>
      <c r="B15" s="896"/>
      <c r="C15" s="856" t="s">
        <v>55</v>
      </c>
      <c r="D15" s="857"/>
      <c r="E15" s="137">
        <v>12619.602748396001</v>
      </c>
      <c r="F15" s="137">
        <v>64370.108573463003</v>
      </c>
      <c r="G15" s="152"/>
      <c r="H15" s="172">
        <f t="shared" si="2"/>
        <v>-0.80395243960177942</v>
      </c>
      <c r="I15" s="233" t="s">
        <v>153</v>
      </c>
      <c r="K15" s="848"/>
      <c r="L15" s="856" t="s">
        <v>55</v>
      </c>
      <c r="M15" s="857"/>
      <c r="N15" s="137">
        <f t="shared" si="11"/>
        <v>0</v>
      </c>
      <c r="O15" s="137">
        <f t="shared" si="11"/>
        <v>0</v>
      </c>
      <c r="P15" s="137">
        <f t="shared" si="11"/>
        <v>0</v>
      </c>
      <c r="Q15" s="143" t="s">
        <v>153</v>
      </c>
      <c r="R15" s="488" t="s">
        <v>153</v>
      </c>
    </row>
    <row r="16" spans="1:18" ht="16.5" customHeight="1">
      <c r="A16" s="894" t="s">
        <v>782</v>
      </c>
      <c r="B16" s="891" t="s">
        <v>791</v>
      </c>
      <c r="C16" s="854" t="s">
        <v>152</v>
      </c>
      <c r="D16" s="855"/>
      <c r="E16" s="748"/>
      <c r="F16" s="637"/>
      <c r="G16" s="748"/>
      <c r="H16" s="202" t="s">
        <v>153</v>
      </c>
      <c r="I16" s="488" t="s">
        <v>153</v>
      </c>
      <c r="K16" s="487" t="s">
        <v>43</v>
      </c>
      <c r="L16" s="844" t="s">
        <v>152</v>
      </c>
      <c r="M16" s="845"/>
      <c r="N16" s="171">
        <f>SUM(N13,N10,N7,N4)</f>
        <v>463978</v>
      </c>
      <c r="O16" s="171">
        <f t="shared" ref="O16:P18" si="12">SUM(O13,O10,O7,O4)</f>
        <v>711583</v>
      </c>
      <c r="P16" s="171">
        <f t="shared" si="12"/>
        <v>626416</v>
      </c>
      <c r="Q16" s="400">
        <f t="shared" ref="Q16:Q21" si="13">N16/O16-1</f>
        <v>-0.34796362476337972</v>
      </c>
      <c r="R16" s="401">
        <f t="shared" ref="R16:R21" si="14">N16/P16-1</f>
        <v>-0.25931329978800033</v>
      </c>
    </row>
    <row r="17" spans="1:18" ht="18" customHeight="1">
      <c r="A17" s="888"/>
      <c r="B17" s="891"/>
      <c r="C17" s="854" t="s">
        <v>51</v>
      </c>
      <c r="D17" s="855"/>
      <c r="E17" s="748"/>
      <c r="F17" s="637"/>
      <c r="G17" s="748"/>
      <c r="H17" s="202" t="s">
        <v>153</v>
      </c>
      <c r="I17" s="488" t="s">
        <v>153</v>
      </c>
      <c r="K17" s="487"/>
      <c r="L17" s="846" t="s">
        <v>51</v>
      </c>
      <c r="M17" s="847"/>
      <c r="N17" s="156">
        <f>SUM(N14,N11,N8,N5)</f>
        <v>2611190.2459999998</v>
      </c>
      <c r="O17" s="156">
        <f t="shared" si="12"/>
        <v>12929902.860000001</v>
      </c>
      <c r="P17" s="156">
        <f t="shared" si="12"/>
        <v>6473189.0989999995</v>
      </c>
      <c r="Q17" s="402">
        <f t="shared" si="13"/>
        <v>-0.79805028125323441</v>
      </c>
      <c r="R17" s="390">
        <f t="shared" si="14"/>
        <v>-0.59661455797678065</v>
      </c>
    </row>
    <row r="18" spans="1:18" ht="18" customHeight="1">
      <c r="A18" s="888"/>
      <c r="B18" s="892"/>
      <c r="C18" s="856" t="s">
        <v>55</v>
      </c>
      <c r="D18" s="857"/>
      <c r="E18" s="137"/>
      <c r="F18" s="137"/>
      <c r="G18" s="137"/>
      <c r="H18" s="172" t="s">
        <v>153</v>
      </c>
      <c r="I18" s="489" t="s">
        <v>153</v>
      </c>
      <c r="K18" s="487"/>
      <c r="L18" s="852" t="s">
        <v>55</v>
      </c>
      <c r="M18" s="853"/>
      <c r="N18" s="156">
        <f>SUM(N15,N12,N9,N6)</f>
        <v>27567.519984831</v>
      </c>
      <c r="O18" s="156">
        <f t="shared" si="12"/>
        <v>144081.20195515003</v>
      </c>
      <c r="P18" s="156">
        <f t="shared" si="12"/>
        <v>27239.653940964003</v>
      </c>
      <c r="Q18" s="696">
        <f t="shared" si="13"/>
        <v>-0.80866678226759736</v>
      </c>
      <c r="R18" s="403">
        <f t="shared" si="14"/>
        <v>1.2036351290569902E-2</v>
      </c>
    </row>
    <row r="19" spans="1:18" ht="18" customHeight="1">
      <c r="A19" s="887" t="s">
        <v>1</v>
      </c>
      <c r="B19" s="890" t="s">
        <v>78</v>
      </c>
      <c r="C19" s="858" t="s">
        <v>152</v>
      </c>
      <c r="D19" s="859"/>
      <c r="E19" s="163"/>
      <c r="F19" s="163">
        <v>1876</v>
      </c>
      <c r="G19" s="163">
        <v>7224</v>
      </c>
      <c r="H19" s="202">
        <f>E19/F19-1</f>
        <v>-1</v>
      </c>
      <c r="I19" s="232">
        <f t="shared" ref="I19:I30" si="15">(E19/G19)-1</f>
        <v>-1</v>
      </c>
      <c r="K19" s="848" t="s">
        <v>421</v>
      </c>
      <c r="L19" s="844" t="s">
        <v>152</v>
      </c>
      <c r="M19" s="845"/>
      <c r="N19" s="171">
        <f>N16/15</f>
        <v>30931.866666666665</v>
      </c>
      <c r="O19" s="171">
        <f>O16/19</f>
        <v>37451.73684210526</v>
      </c>
      <c r="P19" s="171">
        <f>P16/17</f>
        <v>36848</v>
      </c>
      <c r="Q19" s="400">
        <f t="shared" si="13"/>
        <v>-0.17408725803361425</v>
      </c>
      <c r="R19" s="401">
        <f>N19/P19-1</f>
        <v>-0.16055507309306705</v>
      </c>
    </row>
    <row r="20" spans="1:18" ht="18" customHeight="1">
      <c r="A20" s="888"/>
      <c r="B20" s="890"/>
      <c r="C20" s="854" t="s">
        <v>51</v>
      </c>
      <c r="D20" s="855"/>
      <c r="E20" s="748"/>
      <c r="F20" s="447">
        <v>28218.186000000002</v>
      </c>
      <c r="G20" s="748">
        <v>121124.10400000001</v>
      </c>
      <c r="H20" s="202">
        <f t="shared" ref="H20:H21" si="16">E20/F20-1</f>
        <v>-1</v>
      </c>
      <c r="I20" s="232">
        <f t="shared" si="15"/>
        <v>-1</v>
      </c>
      <c r="K20" s="848"/>
      <c r="L20" s="846" t="s">
        <v>51</v>
      </c>
      <c r="M20" s="847"/>
      <c r="N20" s="156">
        <f>N17/15</f>
        <v>174079.34973333331</v>
      </c>
      <c r="O20" s="156">
        <f>O17/19</f>
        <v>680521.20315789478</v>
      </c>
      <c r="P20" s="156">
        <f>P17/17</f>
        <v>380775.82935294113</v>
      </c>
      <c r="Q20" s="402">
        <f t="shared" si="13"/>
        <v>-0.74419702292076362</v>
      </c>
      <c r="R20" s="390">
        <f t="shared" si="14"/>
        <v>-0.54282983237368476</v>
      </c>
    </row>
    <row r="21" spans="1:18" ht="18" customHeight="1">
      <c r="A21" s="888"/>
      <c r="B21" s="890"/>
      <c r="C21" s="854" t="s">
        <v>55</v>
      </c>
      <c r="D21" s="855"/>
      <c r="E21" s="145"/>
      <c r="F21" s="145">
        <v>9.8735078000000005</v>
      </c>
      <c r="G21" s="145">
        <v>110.594849559</v>
      </c>
      <c r="H21" s="172">
        <f t="shared" si="16"/>
        <v>-1</v>
      </c>
      <c r="I21" s="233">
        <f t="shared" si="15"/>
        <v>-1</v>
      </c>
      <c r="K21" s="849"/>
      <c r="L21" s="852" t="s">
        <v>55</v>
      </c>
      <c r="M21" s="853"/>
      <c r="N21" s="135">
        <f>N18/15</f>
        <v>1837.8346656553999</v>
      </c>
      <c r="O21" s="135">
        <f>O18/19</f>
        <v>7583.2211555342119</v>
      </c>
      <c r="P21" s="135">
        <f>P18/17</f>
        <v>1602.3325847625883</v>
      </c>
      <c r="Q21" s="696">
        <f t="shared" si="13"/>
        <v>-0.75764459087228997</v>
      </c>
      <c r="R21" s="403">
        <f t="shared" si="14"/>
        <v>0.14697453146264583</v>
      </c>
    </row>
    <row r="22" spans="1:18" ht="16.5" customHeight="1">
      <c r="A22" s="888"/>
      <c r="B22" s="891" t="s">
        <v>77</v>
      </c>
      <c r="C22" s="858" t="s">
        <v>152</v>
      </c>
      <c r="D22" s="859"/>
      <c r="E22" s="748">
        <v>29469</v>
      </c>
      <c r="F22" s="447">
        <v>43541</v>
      </c>
      <c r="G22" s="748">
        <v>76714</v>
      </c>
      <c r="H22" s="202">
        <f t="shared" ref="H22:H30" si="17">E22/F22-1</f>
        <v>-0.3231896373532992</v>
      </c>
      <c r="I22" s="232">
        <f t="shared" si="15"/>
        <v>-0.61585890450243763</v>
      </c>
    </row>
    <row r="23" spans="1:18" ht="16.5" customHeight="1">
      <c r="A23" s="888"/>
      <c r="B23" s="891"/>
      <c r="C23" s="854" t="s">
        <v>51</v>
      </c>
      <c r="D23" s="855"/>
      <c r="E23" s="748">
        <v>235652</v>
      </c>
      <c r="F23" s="447">
        <v>1715754.7509999999</v>
      </c>
      <c r="G23" s="748">
        <v>601087.09600000002</v>
      </c>
      <c r="H23" s="202">
        <f t="shared" si="17"/>
        <v>-0.86265403032533983</v>
      </c>
      <c r="I23" s="232">
        <f t="shared" si="15"/>
        <v>-0.60795698066358095</v>
      </c>
    </row>
    <row r="24" spans="1:18" ht="16.5" customHeight="1">
      <c r="A24" s="893"/>
      <c r="B24" s="892"/>
      <c r="C24" s="856" t="s">
        <v>55</v>
      </c>
      <c r="D24" s="857"/>
      <c r="E24" s="137">
        <v>460.76884203399999</v>
      </c>
      <c r="F24" s="137">
        <v>3948.813087262</v>
      </c>
      <c r="G24" s="137">
        <v>1473.3183998059999</v>
      </c>
      <c r="H24" s="172">
        <f t="shared" si="17"/>
        <v>-0.88331459812054958</v>
      </c>
      <c r="I24" s="233">
        <f t="shared" si="15"/>
        <v>-0.68725779702834633</v>
      </c>
      <c r="N24" s="62"/>
    </row>
    <row r="25" spans="1:18" ht="16.5" customHeight="1">
      <c r="A25" s="887" t="s">
        <v>2</v>
      </c>
      <c r="B25" s="890" t="s">
        <v>78</v>
      </c>
      <c r="C25" s="858" t="s">
        <v>152</v>
      </c>
      <c r="D25" s="859"/>
      <c r="E25" s="163">
        <v>3556</v>
      </c>
      <c r="F25" s="163">
        <v>8816</v>
      </c>
      <c r="G25" s="163">
        <v>554</v>
      </c>
      <c r="H25" s="202">
        <f t="shared" si="17"/>
        <v>-0.59664246823956435</v>
      </c>
      <c r="I25" s="232">
        <f t="shared" si="15"/>
        <v>5.418772563176895</v>
      </c>
      <c r="N25" s="62"/>
    </row>
    <row r="26" spans="1:18" ht="16.5" customHeight="1">
      <c r="A26" s="888"/>
      <c r="B26" s="890"/>
      <c r="C26" s="854" t="s">
        <v>51</v>
      </c>
      <c r="D26" s="855"/>
      <c r="E26" s="748">
        <v>37963.972999999998</v>
      </c>
      <c r="F26" s="447">
        <v>538987.59600000002</v>
      </c>
      <c r="G26" s="748">
        <v>6403.8360000000002</v>
      </c>
      <c r="H26" s="202">
        <f t="shared" si="17"/>
        <v>-0.92956429186544764</v>
      </c>
      <c r="I26" s="232">
        <f t="shared" si="15"/>
        <v>4.9283174959508642</v>
      </c>
    </row>
    <row r="27" spans="1:18" ht="16.5" customHeight="1">
      <c r="A27" s="888"/>
      <c r="B27" s="890"/>
      <c r="C27" s="856" t="s">
        <v>55</v>
      </c>
      <c r="D27" s="857"/>
      <c r="E27" s="145">
        <v>32.527633311000002</v>
      </c>
      <c r="F27" s="145">
        <v>27.526444186999999</v>
      </c>
      <c r="G27" s="145">
        <v>9.1827608119999997</v>
      </c>
      <c r="H27" s="172">
        <f t="shared" si="17"/>
        <v>0.18168671151364801</v>
      </c>
      <c r="I27" s="233">
        <f t="shared" si="15"/>
        <v>2.5422498720094078</v>
      </c>
    </row>
    <row r="28" spans="1:18" ht="16.5" customHeight="1">
      <c r="A28" s="888"/>
      <c r="B28" s="891" t="s">
        <v>77</v>
      </c>
      <c r="C28" s="854" t="s">
        <v>152</v>
      </c>
      <c r="D28" s="855"/>
      <c r="E28" s="748">
        <v>206470</v>
      </c>
      <c r="F28" s="447">
        <v>284126</v>
      </c>
      <c r="G28" s="748">
        <v>264321</v>
      </c>
      <c r="H28" s="202">
        <f t="shared" si="17"/>
        <v>-0.27331536008672208</v>
      </c>
      <c r="I28" s="232">
        <f t="shared" si="15"/>
        <v>-0.2188664540464057</v>
      </c>
    </row>
    <row r="29" spans="1:18" ht="16.5" customHeight="1">
      <c r="A29" s="888"/>
      <c r="B29" s="891"/>
      <c r="C29" s="854" t="s">
        <v>51</v>
      </c>
      <c r="D29" s="855"/>
      <c r="E29" s="748">
        <v>1084185.7919999999</v>
      </c>
      <c r="F29" s="447">
        <v>7458657.8159999996</v>
      </c>
      <c r="G29" s="748">
        <v>2537463.2549999999</v>
      </c>
      <c r="H29" s="202">
        <f t="shared" si="17"/>
        <v>-0.85464063123069545</v>
      </c>
      <c r="I29" s="232">
        <f t="shared" si="15"/>
        <v>-0.57272847602279864</v>
      </c>
    </row>
    <row r="30" spans="1:18" ht="16.5" customHeight="1">
      <c r="A30" s="889"/>
      <c r="B30" s="891"/>
      <c r="C30" s="856" t="s">
        <v>55</v>
      </c>
      <c r="D30" s="857"/>
      <c r="E30" s="137">
        <v>2675.8164154139999</v>
      </c>
      <c r="F30" s="137">
        <v>9685.6034684400001</v>
      </c>
      <c r="G30" s="137">
        <v>6171.4670366540004</v>
      </c>
      <c r="H30" s="172">
        <f t="shared" si="17"/>
        <v>-0.72373260745879198</v>
      </c>
      <c r="I30" s="233">
        <f t="shared" si="15"/>
        <v>-0.56642133879649559</v>
      </c>
    </row>
    <row r="31" spans="1:18" ht="16.5" customHeight="1">
      <c r="A31" s="894" t="s">
        <v>74</v>
      </c>
      <c r="B31" s="897" t="s">
        <v>784</v>
      </c>
      <c r="C31" s="859" t="s">
        <v>152</v>
      </c>
      <c r="D31" s="859"/>
      <c r="E31" s="748"/>
      <c r="F31" s="447">
        <v>1</v>
      </c>
      <c r="G31" s="748"/>
      <c r="H31" s="202" t="s">
        <v>153</v>
      </c>
      <c r="I31" s="438" t="s">
        <v>153</v>
      </c>
    </row>
    <row r="32" spans="1:18" ht="16.5" customHeight="1">
      <c r="A32" s="888"/>
      <c r="B32" s="891"/>
      <c r="C32" s="855" t="s">
        <v>51</v>
      </c>
      <c r="D32" s="855"/>
      <c r="E32" s="748"/>
      <c r="F32" s="447">
        <v>1</v>
      </c>
      <c r="G32" s="748"/>
      <c r="H32" s="202" t="s">
        <v>153</v>
      </c>
      <c r="I32" s="438" t="s">
        <v>153</v>
      </c>
    </row>
    <row r="33" spans="1:9" ht="16.5" customHeight="1">
      <c r="A33" s="888"/>
      <c r="B33" s="891"/>
      <c r="C33" s="857" t="s">
        <v>55</v>
      </c>
      <c r="D33" s="857"/>
      <c r="E33" s="748"/>
      <c r="F33" s="447">
        <v>1.6</v>
      </c>
      <c r="G33" s="748"/>
      <c r="H33" s="172" t="s">
        <v>153</v>
      </c>
      <c r="I33" s="439" t="s">
        <v>153</v>
      </c>
    </row>
    <row r="34" spans="1:9" ht="16.5" customHeight="1">
      <c r="A34" s="888"/>
      <c r="B34" s="891" t="s">
        <v>77</v>
      </c>
      <c r="C34" s="858" t="s">
        <v>152</v>
      </c>
      <c r="D34" s="859"/>
      <c r="E34" s="163"/>
      <c r="F34" s="163"/>
      <c r="G34" s="163"/>
      <c r="H34" s="450" t="s">
        <v>153</v>
      </c>
      <c r="I34" s="438" t="s">
        <v>153</v>
      </c>
    </row>
    <row r="35" spans="1:9" ht="16.5" customHeight="1">
      <c r="A35" s="888"/>
      <c r="B35" s="891"/>
      <c r="C35" s="854" t="s">
        <v>51</v>
      </c>
      <c r="D35" s="855"/>
      <c r="E35" s="748"/>
      <c r="F35" s="447"/>
      <c r="G35" s="748"/>
      <c r="H35" s="202" t="s">
        <v>153</v>
      </c>
      <c r="I35" s="438" t="s">
        <v>153</v>
      </c>
    </row>
    <row r="36" spans="1:9" ht="16.5" customHeight="1">
      <c r="A36" s="888"/>
      <c r="B36" s="891"/>
      <c r="C36" s="856" t="s">
        <v>55</v>
      </c>
      <c r="D36" s="857"/>
      <c r="E36" s="137"/>
      <c r="F36" s="137"/>
      <c r="G36" s="137"/>
      <c r="H36" s="172" t="s">
        <v>153</v>
      </c>
      <c r="I36" s="439" t="s">
        <v>153</v>
      </c>
    </row>
    <row r="37" spans="1:9" ht="16.5" customHeight="1">
      <c r="A37" s="894" t="s">
        <v>75</v>
      </c>
      <c r="B37" s="897" t="s">
        <v>79</v>
      </c>
      <c r="C37" s="854" t="s">
        <v>152</v>
      </c>
      <c r="D37" s="855"/>
      <c r="E37" s="748">
        <v>7113</v>
      </c>
      <c r="F37" s="447">
        <v>33786</v>
      </c>
      <c r="G37" s="748"/>
      <c r="H37" s="202">
        <f t="shared" ref="H37:H51" si="18">E37/F37-1</f>
        <v>-0.78946901083288934</v>
      </c>
      <c r="I37" s="232" t="s">
        <v>153</v>
      </c>
    </row>
    <row r="38" spans="1:9" ht="16.5" customHeight="1">
      <c r="A38" s="888"/>
      <c r="B38" s="891"/>
      <c r="C38" s="854" t="s">
        <v>51</v>
      </c>
      <c r="D38" s="855"/>
      <c r="E38" s="748">
        <v>116256.368</v>
      </c>
      <c r="F38" s="447">
        <v>758759.90899999999</v>
      </c>
      <c r="G38" s="748"/>
      <c r="H38" s="202">
        <f t="shared" si="18"/>
        <v>-0.84678108763914672</v>
      </c>
      <c r="I38" s="232" t="s">
        <v>153</v>
      </c>
    </row>
    <row r="39" spans="1:9" ht="16.5" customHeight="1">
      <c r="A39" s="888"/>
      <c r="B39" s="891"/>
      <c r="C39" s="856" t="s">
        <v>55</v>
      </c>
      <c r="D39" s="857"/>
      <c r="E39" s="137">
        <v>27.310685683999999</v>
      </c>
      <c r="F39" s="137">
        <v>50.628558707000003</v>
      </c>
      <c r="G39" s="137"/>
      <c r="H39" s="172">
        <f t="shared" si="18"/>
        <v>-0.4605675851439166</v>
      </c>
      <c r="I39" s="233" t="s">
        <v>153</v>
      </c>
    </row>
    <row r="40" spans="1:9" ht="15.75">
      <c r="A40" s="888"/>
      <c r="B40" s="891" t="s">
        <v>80</v>
      </c>
      <c r="C40" s="854" t="s">
        <v>152</v>
      </c>
      <c r="D40" s="855"/>
      <c r="E40" s="748">
        <v>139289</v>
      </c>
      <c r="F40" s="447">
        <v>210038</v>
      </c>
      <c r="G40" s="748">
        <v>215919</v>
      </c>
      <c r="H40" s="202">
        <f t="shared" si="18"/>
        <v>-0.33683904817223553</v>
      </c>
      <c r="I40" s="232">
        <f t="shared" ref="I40:I51" si="19">(E40/G40)-1</f>
        <v>-0.35490160662100134</v>
      </c>
    </row>
    <row r="41" spans="1:9" ht="16.5" customHeight="1">
      <c r="A41" s="888"/>
      <c r="B41" s="891"/>
      <c r="C41" s="854" t="s">
        <v>51</v>
      </c>
      <c r="D41" s="855"/>
      <c r="E41" s="748">
        <v>1043024.764</v>
      </c>
      <c r="F41" s="447">
        <v>1982239.844</v>
      </c>
      <c r="G41" s="748">
        <v>3122138.4550000001</v>
      </c>
      <c r="H41" s="202">
        <f t="shared" si="18"/>
        <v>-0.47381505464280238</v>
      </c>
      <c r="I41" s="232">
        <f t="shared" si="19"/>
        <v>-0.66592616598100229</v>
      </c>
    </row>
    <row r="42" spans="1:9" ht="16.5" customHeight="1">
      <c r="A42" s="893"/>
      <c r="B42" s="892"/>
      <c r="C42" s="856" t="s">
        <v>55</v>
      </c>
      <c r="D42" s="857"/>
      <c r="E42" s="137">
        <v>1679.6163835150001</v>
      </c>
      <c r="F42" s="137">
        <v>2957.6499531720001</v>
      </c>
      <c r="G42" s="137">
        <v>4585.8727251809996</v>
      </c>
      <c r="H42" s="172">
        <f t="shared" si="18"/>
        <v>-0.43211116592291232</v>
      </c>
      <c r="I42" s="233">
        <f t="shared" si="19"/>
        <v>-0.63374116898355326</v>
      </c>
    </row>
    <row r="43" spans="1:9" ht="16.5" customHeight="1">
      <c r="A43" s="887" t="s">
        <v>429</v>
      </c>
      <c r="B43" s="891" t="s">
        <v>429</v>
      </c>
      <c r="C43" s="854" t="s">
        <v>152</v>
      </c>
      <c r="D43" s="855"/>
      <c r="E43" s="748">
        <v>13</v>
      </c>
      <c r="F43" s="637">
        <v>268</v>
      </c>
      <c r="G43" s="748">
        <v>58</v>
      </c>
      <c r="H43" s="202" t="s">
        <v>153</v>
      </c>
      <c r="I43" s="525" t="s">
        <v>153</v>
      </c>
    </row>
    <row r="44" spans="1:9" ht="16.5" customHeight="1">
      <c r="A44" s="888"/>
      <c r="B44" s="891"/>
      <c r="C44" s="854" t="s">
        <v>51</v>
      </c>
      <c r="D44" s="855"/>
      <c r="E44" s="748">
        <v>467</v>
      </c>
      <c r="F44" s="637">
        <v>12257.777</v>
      </c>
      <c r="G44" s="748">
        <v>1173.8</v>
      </c>
      <c r="H44" s="202" t="s">
        <v>153</v>
      </c>
      <c r="I44" s="525" t="s">
        <v>153</v>
      </c>
    </row>
    <row r="45" spans="1:9" ht="16.5" customHeight="1">
      <c r="A45" s="893"/>
      <c r="B45" s="892"/>
      <c r="C45" s="856" t="s">
        <v>55</v>
      </c>
      <c r="D45" s="857"/>
      <c r="E45" s="137">
        <v>1.01105</v>
      </c>
      <c r="F45" s="137">
        <v>52.774678000000002</v>
      </c>
      <c r="G45" s="137">
        <v>16.162587599999998</v>
      </c>
      <c r="H45" s="202" t="s">
        <v>153</v>
      </c>
      <c r="I45" s="525" t="s">
        <v>153</v>
      </c>
    </row>
    <row r="46" spans="1:9" ht="16.5" customHeight="1">
      <c r="A46" s="167"/>
      <c r="B46" s="443" t="s">
        <v>43</v>
      </c>
      <c r="C46" s="846" t="s">
        <v>152</v>
      </c>
      <c r="D46" s="847"/>
      <c r="E46" s="156">
        <v>463978</v>
      </c>
      <c r="F46" s="156">
        <v>711584</v>
      </c>
      <c r="G46" s="156">
        <v>626417</v>
      </c>
      <c r="H46" s="361">
        <f t="shared" si="18"/>
        <v>-0.34796454108018171</v>
      </c>
      <c r="I46" s="440">
        <f t="shared" si="19"/>
        <v>-0.25931448220594266</v>
      </c>
    </row>
    <row r="47" spans="1:9" ht="18" customHeight="1">
      <c r="A47" s="167"/>
      <c r="B47" s="443"/>
      <c r="C47" s="846" t="s">
        <v>51</v>
      </c>
      <c r="D47" s="847"/>
      <c r="E47" s="156">
        <v>2611190.2459999998</v>
      </c>
      <c r="F47" s="156">
        <v>12929903.859999999</v>
      </c>
      <c r="G47" s="156">
        <v>6473189.1090000002</v>
      </c>
      <c r="H47" s="362">
        <f t="shared" si="18"/>
        <v>-0.79805029687204498</v>
      </c>
      <c r="I47" s="441">
        <f t="shared" si="19"/>
        <v>-0.59661455859994406</v>
      </c>
    </row>
    <row r="48" spans="1:9" ht="17.25" customHeight="1">
      <c r="A48" s="167"/>
      <c r="B48" s="443"/>
      <c r="C48" s="852" t="s">
        <v>55</v>
      </c>
      <c r="D48" s="853"/>
      <c r="E48" s="135">
        <v>27567.519984831</v>
      </c>
      <c r="F48" s="135">
        <v>144082.80195515</v>
      </c>
      <c r="G48" s="135">
        <v>27239.669940963999</v>
      </c>
      <c r="H48" s="363">
        <f t="shared" si="18"/>
        <v>-0.80866890697050575</v>
      </c>
      <c r="I48" s="442">
        <f t="shared" si="19"/>
        <v>1.2035756842044831E-2</v>
      </c>
    </row>
    <row r="49" spans="1:9" ht="16.5" customHeight="1">
      <c r="A49" s="167"/>
      <c r="B49" s="443" t="s">
        <v>421</v>
      </c>
      <c r="C49" s="844" t="s">
        <v>152</v>
      </c>
      <c r="D49" s="845"/>
      <c r="E49" s="156">
        <f>E46/15</f>
        <v>30931.866666666665</v>
      </c>
      <c r="F49" s="156">
        <f>F46/19</f>
        <v>37451.789473684214</v>
      </c>
      <c r="G49" s="156">
        <f>G46/17</f>
        <v>36848.058823529413</v>
      </c>
      <c r="H49" s="362">
        <f>E49/F49-1</f>
        <v>-0.17408841870156355</v>
      </c>
      <c r="I49" s="441">
        <f t="shared" si="19"/>
        <v>-0.16055641316673508</v>
      </c>
    </row>
    <row r="50" spans="1:9" ht="19.5" customHeight="1">
      <c r="A50" s="167"/>
      <c r="B50" s="443"/>
      <c r="C50" s="846" t="s">
        <v>51</v>
      </c>
      <c r="D50" s="847"/>
      <c r="E50" s="156">
        <f>E47/15</f>
        <v>174079.34973333331</v>
      </c>
      <c r="F50" s="156">
        <f>F47/19</f>
        <v>680521.25578947365</v>
      </c>
      <c r="G50" s="156">
        <f>G47/17</f>
        <v>380775.82994117646</v>
      </c>
      <c r="H50" s="362">
        <f>E50/F50-1</f>
        <v>-0.74419704270459031</v>
      </c>
      <c r="I50" s="441">
        <f>(E50/G50)-1</f>
        <v>-0.5428298330799366</v>
      </c>
    </row>
    <row r="51" spans="1:9" ht="17.25" customHeight="1">
      <c r="A51" s="169"/>
      <c r="B51" s="444"/>
      <c r="C51" s="852" t="s">
        <v>55</v>
      </c>
      <c r="D51" s="853"/>
      <c r="E51" s="135">
        <f>E48/15</f>
        <v>1837.8346656553999</v>
      </c>
      <c r="F51" s="135">
        <f>F48/19</f>
        <v>7583.3053660605265</v>
      </c>
      <c r="G51" s="135">
        <f>G48/17</f>
        <v>1602.3335259390587</v>
      </c>
      <c r="H51" s="363">
        <f t="shared" si="18"/>
        <v>-0.75764728216264066</v>
      </c>
      <c r="I51" s="442">
        <f t="shared" si="19"/>
        <v>0.14697385775431737</v>
      </c>
    </row>
    <row r="52" spans="1:9" ht="16.5" customHeight="1"/>
    <row r="53" spans="1:9" ht="16.5" customHeight="1"/>
    <row r="54" spans="1:9" ht="17.25" customHeight="1"/>
    <row r="55" spans="1:9" ht="17.25" customHeight="1"/>
    <row r="56" spans="1:9" ht="17.25" customHeight="1"/>
    <row r="57" spans="1:9" ht="17.25" customHeight="1"/>
  </sheetData>
  <mergeCells count="99">
    <mergeCell ref="L13:M13"/>
    <mergeCell ref="L14:M14"/>
    <mergeCell ref="L15:M15"/>
    <mergeCell ref="C49:D49"/>
    <mergeCell ref="C50:D50"/>
    <mergeCell ref="L19:M19"/>
    <mergeCell ref="L20:M20"/>
    <mergeCell ref="C43:D43"/>
    <mergeCell ref="C44:D44"/>
    <mergeCell ref="C45:D45"/>
    <mergeCell ref="L16:M16"/>
    <mergeCell ref="L17:M17"/>
    <mergeCell ref="L18:M18"/>
    <mergeCell ref="C51:D51"/>
    <mergeCell ref="C33:D33"/>
    <mergeCell ref="A31:A36"/>
    <mergeCell ref="C48:D48"/>
    <mergeCell ref="C47:D47"/>
    <mergeCell ref="C46:D46"/>
    <mergeCell ref="C41:D41"/>
    <mergeCell ref="C42:D42"/>
    <mergeCell ref="A37:A42"/>
    <mergeCell ref="B40:B42"/>
    <mergeCell ref="B34:B36"/>
    <mergeCell ref="B37:B39"/>
    <mergeCell ref="B31:B33"/>
    <mergeCell ref="A43:A45"/>
    <mergeCell ref="B43:B45"/>
    <mergeCell ref="A4:A15"/>
    <mergeCell ref="B10:B12"/>
    <mergeCell ref="C10:D10"/>
    <mergeCell ref="C11:D11"/>
    <mergeCell ref="C12:D12"/>
    <mergeCell ref="B4:B6"/>
    <mergeCell ref="C14:D14"/>
    <mergeCell ref="B13:B15"/>
    <mergeCell ref="B7:B9"/>
    <mergeCell ref="C15:D15"/>
    <mergeCell ref="C3:D3"/>
    <mergeCell ref="C4:D4"/>
    <mergeCell ref="C5:D5"/>
    <mergeCell ref="C6:D6"/>
    <mergeCell ref="C13:D13"/>
    <mergeCell ref="C7:D7"/>
    <mergeCell ref="C8:D8"/>
    <mergeCell ref="C9:D9"/>
    <mergeCell ref="K4:K6"/>
    <mergeCell ref="L2:M2"/>
    <mergeCell ref="L3:M3"/>
    <mergeCell ref="L4:M4"/>
    <mergeCell ref="L5:M5"/>
    <mergeCell ref="L6:M6"/>
    <mergeCell ref="K7:K9"/>
    <mergeCell ref="K10:K12"/>
    <mergeCell ref="C24:D24"/>
    <mergeCell ref="C40:D40"/>
    <mergeCell ref="C37:D37"/>
    <mergeCell ref="C38:D38"/>
    <mergeCell ref="C39:D39"/>
    <mergeCell ref="C28:D28"/>
    <mergeCell ref="C29:D29"/>
    <mergeCell ref="C30:D30"/>
    <mergeCell ref="C34:D34"/>
    <mergeCell ref="C35:D35"/>
    <mergeCell ref="C36:D36"/>
    <mergeCell ref="C31:D31"/>
    <mergeCell ref="C32:D32"/>
    <mergeCell ref="K13:K15"/>
    <mergeCell ref="L8:M8"/>
    <mergeCell ref="L7:M7"/>
    <mergeCell ref="L9:M9"/>
    <mergeCell ref="L10:M10"/>
    <mergeCell ref="L11:M11"/>
    <mergeCell ref="B16:B18"/>
    <mergeCell ref="C16:D16"/>
    <mergeCell ref="C17:D17"/>
    <mergeCell ref="C18:D18"/>
    <mergeCell ref="A16:A18"/>
    <mergeCell ref="A19:A24"/>
    <mergeCell ref="C21:D21"/>
    <mergeCell ref="L21:M21"/>
    <mergeCell ref="C19:D19"/>
    <mergeCell ref="C20:D20"/>
    <mergeCell ref="H2:I2"/>
    <mergeCell ref="C2:G2"/>
    <mergeCell ref="N2:P2"/>
    <mergeCell ref="Q2:R2"/>
    <mergeCell ref="A25:A30"/>
    <mergeCell ref="B19:B21"/>
    <mergeCell ref="B22:B24"/>
    <mergeCell ref="B28:B30"/>
    <mergeCell ref="B25:B27"/>
    <mergeCell ref="C25:D25"/>
    <mergeCell ref="C26:D26"/>
    <mergeCell ref="C27:D27"/>
    <mergeCell ref="K19:K21"/>
    <mergeCell ref="C22:D22"/>
    <mergeCell ref="C23:D23"/>
    <mergeCell ref="L12:M12"/>
  </mergeCells>
  <pageMargins left="0.7" right="0.7" top="0.75" bottom="0.75" header="0.3" footer="0.3"/>
  <pageSetup paperSize="9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A1:K61"/>
  <sheetViews>
    <sheetView showGridLines="0" rightToLeft="1" zoomScaleNormal="100" workbookViewId="0">
      <selection activeCell="I57" sqref="I57"/>
    </sheetView>
  </sheetViews>
  <sheetFormatPr defaultRowHeight="15"/>
  <cols>
    <col min="1" max="1" width="5.125" customWidth="1"/>
    <col min="2" max="2" width="29.75" style="26" customWidth="1"/>
    <col min="3" max="3" width="12.875" style="26" customWidth="1"/>
    <col min="4" max="5" width="12.875" customWidth="1"/>
    <col min="6" max="6" width="14.625" customWidth="1"/>
    <col min="7" max="7" width="20.625" bestFit="1" customWidth="1"/>
    <col min="8" max="8" width="15.375" customWidth="1"/>
    <col min="9" max="9" width="31.125" bestFit="1" customWidth="1"/>
    <col min="10" max="10" width="13.375" bestFit="1" customWidth="1"/>
    <col min="11" max="11" width="12.875" bestFit="1" customWidth="1"/>
  </cols>
  <sheetData>
    <row r="1" spans="1:11" ht="21.75" customHeight="1">
      <c r="A1" s="231" t="s">
        <v>72</v>
      </c>
      <c r="B1" s="231" t="s">
        <v>4</v>
      </c>
      <c r="C1" s="869" t="s">
        <v>47</v>
      </c>
      <c r="D1" s="869"/>
      <c r="E1" s="869"/>
      <c r="F1" s="870" t="s">
        <v>68</v>
      </c>
      <c r="G1" s="870"/>
    </row>
    <row r="2" spans="1:11" ht="18.75" customHeight="1" thickBot="1">
      <c r="A2" s="29"/>
      <c r="B2" s="235" t="s">
        <v>4</v>
      </c>
      <c r="C2" s="288" t="s">
        <v>1007</v>
      </c>
      <c r="D2" s="446" t="s">
        <v>900</v>
      </c>
      <c r="E2" s="235" t="s">
        <v>1009</v>
      </c>
      <c r="F2" s="242" t="s">
        <v>48</v>
      </c>
      <c r="G2" s="240" t="s">
        <v>721</v>
      </c>
      <c r="I2" s="79"/>
      <c r="J2" s="78" t="s">
        <v>1007</v>
      </c>
      <c r="K2" s="78" t="s">
        <v>900</v>
      </c>
    </row>
    <row r="3" spans="1:11" ht="15.75" thickTop="1">
      <c r="A3" s="234">
        <v>1</v>
      </c>
      <c r="B3" s="404" t="s">
        <v>82</v>
      </c>
      <c r="C3" s="141">
        <v>21171.598473544</v>
      </c>
      <c r="D3" s="138">
        <v>123471.423950813</v>
      </c>
      <c r="E3" s="141">
        <v>13486.047470334001</v>
      </c>
      <c r="F3" s="142">
        <f>Table8[[#This Row],[فروردین‌ماه 1397]]/Table8[[#This Row],[اسفندماه 1396]]-1</f>
        <v>-0.82853037734481727</v>
      </c>
      <c r="G3" s="142">
        <f>(Table8[[#This Row],[فروردین‌ماه 1397]]-Table8[[#This Row],[فروردین‌ماه 1396]])/Table8[[#This Row],[فروردین‌ماه 1396]]</f>
        <v>0.56988906646786819</v>
      </c>
      <c r="I3" s="234" t="s">
        <v>35</v>
      </c>
      <c r="J3" s="138">
        <v>1062.6655505149999</v>
      </c>
      <c r="K3" s="138">
        <v>1964.6303025090001</v>
      </c>
    </row>
    <row r="4" spans="1:11">
      <c r="A4" s="234">
        <v>2</v>
      </c>
      <c r="B4" s="404" t="s">
        <v>57</v>
      </c>
      <c r="C4" s="141">
        <v>1079.285556481</v>
      </c>
      <c r="D4" s="138">
        <v>3069.8846970509999</v>
      </c>
      <c r="E4" s="141">
        <v>982.28986871500001</v>
      </c>
      <c r="F4" s="142">
        <f>Table8[[#This Row],[فروردین‌ماه 1397]]/Table8[[#This Row],[اسفندماه 1396]]-1</f>
        <v>-0.6484279824848842</v>
      </c>
      <c r="G4" s="142">
        <f>(Table8[[#This Row],[فروردین‌ماه 1397]]-Table8[[#This Row],[فروردین‌ماه 1396]])/Table8[[#This Row],[فروردین‌ماه 1396]]</f>
        <v>9.8744465208509768E-2</v>
      </c>
      <c r="I4" s="182" t="s">
        <v>29</v>
      </c>
      <c r="J4" s="138">
        <v>782.26234583400003</v>
      </c>
      <c r="K4" s="138">
        <v>5653.8016441090003</v>
      </c>
    </row>
    <row r="5" spans="1:11" ht="19.5" customHeight="1">
      <c r="A5" s="234">
        <v>3</v>
      </c>
      <c r="B5" s="404" t="s">
        <v>35</v>
      </c>
      <c r="C5" s="141">
        <v>1062.6655505149999</v>
      </c>
      <c r="D5" s="138">
        <v>1964.6303025090001</v>
      </c>
      <c r="E5" s="141">
        <v>901.47874904599996</v>
      </c>
      <c r="F5" s="142">
        <f>Table8[[#This Row],[فروردین‌ماه 1397]]/Table8[[#This Row],[اسفندماه 1396]]-1</f>
        <v>-0.45910151688188583</v>
      </c>
      <c r="G5" s="142">
        <f>(Table8[[#This Row],[فروردین‌ماه 1397]]-Table8[[#This Row],[فروردین‌ماه 1396]])/Table8[[#This Row],[فروردین‌ماه 1396]]</f>
        <v>0.17880266355649285</v>
      </c>
      <c r="I5" s="234" t="s">
        <v>36</v>
      </c>
      <c r="J5" s="138">
        <v>399.24567675499998</v>
      </c>
      <c r="K5" s="138">
        <v>598.40430853199996</v>
      </c>
    </row>
    <row r="6" spans="1:11" ht="19.5" customHeight="1">
      <c r="A6" s="234">
        <v>4</v>
      </c>
      <c r="B6" s="404" t="s">
        <v>29</v>
      </c>
      <c r="C6" s="141">
        <v>782.26234583400003</v>
      </c>
      <c r="D6" s="138">
        <v>5653.8016441090003</v>
      </c>
      <c r="E6" s="141">
        <v>2029.7353946640001</v>
      </c>
      <c r="F6" s="142">
        <f>Table8[[#This Row],[فروردین‌ماه 1397]]/Table8[[#This Row],[اسفندماه 1396]]-1</f>
        <v>-0.86163958428766574</v>
      </c>
      <c r="G6" s="142">
        <f>(Table8[[#This Row],[فروردین‌ماه 1397]]-Table8[[#This Row],[فروردین‌ماه 1396]])/Table8[[#This Row],[فروردین‌ماه 1396]]</f>
        <v>-0.61459885466327269</v>
      </c>
      <c r="I6" s="234" t="s">
        <v>13</v>
      </c>
      <c r="J6" s="138">
        <v>325.44918983000002</v>
      </c>
      <c r="K6" s="138">
        <v>502.648193311</v>
      </c>
    </row>
    <row r="7" spans="1:11">
      <c r="A7" s="234">
        <v>5</v>
      </c>
      <c r="B7" s="404" t="s">
        <v>83</v>
      </c>
      <c r="C7" s="141">
        <v>439.58494484800002</v>
      </c>
      <c r="D7" s="138">
        <v>807.02360971799999</v>
      </c>
      <c r="E7" s="141">
        <v>404.71824230300001</v>
      </c>
      <c r="F7" s="142">
        <f>Table8[[#This Row],[فروردین‌ماه 1397]]/Table8[[#This Row],[اسفندماه 1396]]-1</f>
        <v>-0.45530101033648185</v>
      </c>
      <c r="G7" s="142">
        <f>(Table8[[#This Row],[فروردین‌ماه 1397]]-Table8[[#This Row],[فروردین‌ماه 1396]])/Table8[[#This Row],[فروردین‌ماه 1396]]</f>
        <v>8.6150558340526665E-2</v>
      </c>
      <c r="I7" s="234" t="s">
        <v>10</v>
      </c>
      <c r="J7" s="138">
        <v>287.42004560100003</v>
      </c>
      <c r="K7" s="138">
        <v>590.76598272599995</v>
      </c>
    </row>
    <row r="8" spans="1:11">
      <c r="A8" s="234">
        <v>6</v>
      </c>
      <c r="B8" s="404" t="s">
        <v>36</v>
      </c>
      <c r="C8" s="141">
        <v>399.24567675499998</v>
      </c>
      <c r="D8" s="138">
        <v>598.40430853199996</v>
      </c>
      <c r="E8" s="141">
        <v>1209.170785517</v>
      </c>
      <c r="F8" s="142">
        <f>Table8[[#This Row],[فروردین‌ماه 1397]]/Table8[[#This Row],[اسفندماه 1396]]-1</f>
        <v>-0.33281617284069054</v>
      </c>
      <c r="G8" s="142">
        <f>(Table8[[#This Row],[فروردین‌ماه 1397]]-Table8[[#This Row],[فروردین‌ماه 1396]])/Table8[[#This Row],[فروردین‌ماه 1396]]</f>
        <v>-0.66981862154046656</v>
      </c>
      <c r="I8" s="234" t="s">
        <v>59</v>
      </c>
      <c r="J8" s="138">
        <v>202.430569416</v>
      </c>
      <c r="K8" s="138">
        <v>332.58666965899999</v>
      </c>
    </row>
    <row r="9" spans="1:11">
      <c r="A9" s="234">
        <v>7</v>
      </c>
      <c r="B9" s="404" t="s">
        <v>13</v>
      </c>
      <c r="C9" s="141">
        <v>325.44918983000002</v>
      </c>
      <c r="D9" s="138">
        <v>502.648193311</v>
      </c>
      <c r="E9" s="141">
        <v>149.797169946</v>
      </c>
      <c r="F9" s="142">
        <f>Table8[[#This Row],[فروردین‌ماه 1397]]/Table8[[#This Row],[اسفندماه 1396]]-1</f>
        <v>-0.35253086719315607</v>
      </c>
      <c r="G9" s="142">
        <f>(Table8[[#This Row],[فروردین‌ماه 1397]]-Table8[[#This Row],[فروردین‌ماه 1396]])/Table8[[#This Row],[فروردین‌ماه 1396]]</f>
        <v>1.172599054757312</v>
      </c>
      <c r="I9" s="234" t="s">
        <v>89</v>
      </c>
      <c r="J9" s="138">
        <v>161.93341202900001</v>
      </c>
      <c r="K9" s="138">
        <v>350.85812010799998</v>
      </c>
    </row>
    <row r="10" spans="1:11">
      <c r="A10" s="234">
        <v>8</v>
      </c>
      <c r="B10" s="404" t="s">
        <v>10</v>
      </c>
      <c r="C10" s="141">
        <v>287.42004560100003</v>
      </c>
      <c r="D10" s="138">
        <v>590.76598272599995</v>
      </c>
      <c r="E10" s="141">
        <v>1060.099532553</v>
      </c>
      <c r="F10" s="142">
        <f>Table8[[#This Row],[فروردین‌ماه 1397]]/Table8[[#This Row],[اسفندماه 1396]]-1</f>
        <v>-0.51347901875672686</v>
      </c>
      <c r="G10" s="142">
        <f>(Table8[[#This Row],[فروردین‌ماه 1397]]-Table8[[#This Row],[فروردین‌ماه 1396]])/Table8[[#This Row],[فروردین‌ماه 1396]]</f>
        <v>-0.72887447190093879</v>
      </c>
      <c r="I10" s="234" t="s">
        <v>88</v>
      </c>
      <c r="J10" s="138">
        <v>150.53380625200001</v>
      </c>
      <c r="K10" s="138">
        <v>322.59384293900001</v>
      </c>
    </row>
    <row r="11" spans="1:11">
      <c r="A11" s="234">
        <v>9</v>
      </c>
      <c r="B11" s="404" t="s">
        <v>59</v>
      </c>
      <c r="C11" s="141">
        <v>202.430569416</v>
      </c>
      <c r="D11" s="138">
        <v>332.58666965899999</v>
      </c>
      <c r="E11" s="141">
        <v>1214.4252588740001</v>
      </c>
      <c r="F11" s="142">
        <f>Table8[[#This Row],[فروردین‌ماه 1397]]/Table8[[#This Row],[اسفندماه 1396]]-1</f>
        <v>-0.39134490981387982</v>
      </c>
      <c r="G11" s="142">
        <f>(Table8[[#This Row],[فروردین‌ماه 1397]]-Table8[[#This Row],[فروردین‌ماه 1396]])/Table8[[#This Row],[فروردین‌ماه 1396]]</f>
        <v>-0.83331162791879743</v>
      </c>
      <c r="I11" s="234" t="s">
        <v>28</v>
      </c>
      <c r="J11" s="138">
        <v>148.98564372300001</v>
      </c>
      <c r="K11" s="138">
        <v>212.56937844000001</v>
      </c>
    </row>
    <row r="12" spans="1:11">
      <c r="A12" s="234">
        <v>10</v>
      </c>
      <c r="B12" s="404" t="s">
        <v>89</v>
      </c>
      <c r="C12" s="141">
        <v>161.93341202900001</v>
      </c>
      <c r="D12" s="138">
        <v>350.85812010799998</v>
      </c>
      <c r="E12" s="141">
        <v>324.260399484</v>
      </c>
      <c r="F12" s="142">
        <f>Table8[[#This Row],[فروردین‌ماه 1397]]/Table8[[#This Row],[اسفندماه 1396]]-1</f>
        <v>-0.53846468772290579</v>
      </c>
      <c r="G12" s="142">
        <f>(Table8[[#This Row],[فروردین‌ماه 1397]]-Table8[[#This Row],[فروردین‌ماه 1396]])/Table8[[#This Row],[فروردین‌ماه 1396]]</f>
        <v>-0.50060688173243828</v>
      </c>
      <c r="H12" s="62"/>
      <c r="I12" s="234" t="s">
        <v>14</v>
      </c>
      <c r="J12" s="138">
        <v>148.786241956</v>
      </c>
      <c r="K12" s="138">
        <v>387.72554768600003</v>
      </c>
    </row>
    <row r="13" spans="1:11">
      <c r="A13" s="234">
        <v>11</v>
      </c>
      <c r="B13" s="404" t="s">
        <v>88</v>
      </c>
      <c r="C13" s="141">
        <v>150.53380625200001</v>
      </c>
      <c r="D13" s="138">
        <v>322.59384293900001</v>
      </c>
      <c r="E13" s="141">
        <v>52.348630356000001</v>
      </c>
      <c r="F13" s="142">
        <f>Table8[[#This Row],[فروردین‌ماه 1397]]/Table8[[#This Row],[اسفندماه 1396]]-1</f>
        <v>-0.53336429213726566</v>
      </c>
      <c r="G13" s="142">
        <f>(Table8[[#This Row],[فروردین‌ماه 1397]]-Table8[[#This Row],[فروردین‌ماه 1396]])/Table8[[#This Row],[فروردین‌ماه 1396]]</f>
        <v>1.8756016199141377</v>
      </c>
      <c r="I13" s="387" t="s">
        <v>154</v>
      </c>
      <c r="J13" s="138">
        <f>SUM(C3:C46)-C61-C7-C44-C3-C4</f>
        <v>1207.3385280469972</v>
      </c>
      <c r="K13" s="138">
        <f>SUM(D3:D46)-D61-D7-D44-D3-D4</f>
        <v>5816.2857075489937</v>
      </c>
    </row>
    <row r="14" spans="1:11">
      <c r="A14" s="234">
        <v>12</v>
      </c>
      <c r="B14" s="404" t="s">
        <v>28</v>
      </c>
      <c r="C14" s="141">
        <v>148.98564372300001</v>
      </c>
      <c r="D14" s="138">
        <v>212.56937844000001</v>
      </c>
      <c r="E14" s="141">
        <v>510.74570460299998</v>
      </c>
      <c r="F14" s="142">
        <f>Table8[[#This Row],[فروردین‌ماه 1397]]/Table8[[#This Row],[اسفندماه 1396]]-1</f>
        <v>-0.29911991644152636</v>
      </c>
      <c r="G14" s="142">
        <f>(Table8[[#This Row],[فروردین‌ماه 1397]]-Table8[[#This Row],[فروردین‌ماه 1396]])/Table8[[#This Row],[فروردین‌ماه 1396]]</f>
        <v>-0.708297803818427</v>
      </c>
    </row>
    <row r="15" spans="1:11">
      <c r="A15" s="234">
        <v>13</v>
      </c>
      <c r="B15" s="404" t="s">
        <v>14</v>
      </c>
      <c r="C15" s="638">
        <v>148.786241956</v>
      </c>
      <c r="D15" s="140">
        <v>387.72554768600003</v>
      </c>
      <c r="E15" s="141">
        <v>958.53426575799995</v>
      </c>
      <c r="F15" s="142">
        <f>Table8[[#This Row],[فروردین‌ماه 1397]]/Table8[[#This Row],[اسفندماه 1396]]-1</f>
        <v>-0.61625886443651456</v>
      </c>
      <c r="G15" s="142">
        <f>(Table8[[#This Row],[فروردین‌ماه 1397]]-Table8[[#This Row],[فروردین‌ماه 1396]])/Table8[[#This Row],[فروردین‌ماه 1396]]</f>
        <v>-0.84477733632366159</v>
      </c>
    </row>
    <row r="16" spans="1:11">
      <c r="A16" s="234">
        <v>14</v>
      </c>
      <c r="B16" s="747" t="s">
        <v>24</v>
      </c>
      <c r="C16" s="141">
        <v>144.44643170399999</v>
      </c>
      <c r="D16" s="138">
        <v>3386.0401463160001</v>
      </c>
      <c r="E16" s="141">
        <v>247.72729942500001</v>
      </c>
      <c r="F16" s="142">
        <f>Table8[[#This Row],[فروردین‌ماه 1397]]/Table8[[#This Row],[اسفندماه 1396]]-1</f>
        <v>-0.95734060275063271</v>
      </c>
      <c r="G16" s="142">
        <f>(Table8[[#This Row],[فروردین‌ماه 1397]]-Table8[[#This Row],[فروردین‌ماه 1396]])/Table8[[#This Row],[فروردین‌ماه 1396]]</f>
        <v>-0.41691354953905085</v>
      </c>
    </row>
    <row r="17" spans="1:7">
      <c r="A17" s="234">
        <v>15</v>
      </c>
      <c r="B17" s="404" t="s">
        <v>42</v>
      </c>
      <c r="C17" s="141">
        <v>141.85943368299999</v>
      </c>
      <c r="D17" s="138">
        <v>152.57863169800001</v>
      </c>
      <c r="E17" s="141">
        <v>380.92586999999997</v>
      </c>
      <c r="F17" s="142">
        <f>Table8[[#This Row],[فروردین‌ماه 1397]]/Table8[[#This Row],[اسفندماه 1396]]-1</f>
        <v>-7.0253599050597137E-2</v>
      </c>
      <c r="G17" s="142">
        <f>(Table8[[#This Row],[فروردین‌ماه 1397]]-Table8[[#This Row],[فروردین‌ماه 1396]])/Table8[[#This Row],[فروردین‌ماه 1396]]</f>
        <v>-0.62759307031837974</v>
      </c>
    </row>
    <row r="18" spans="1:7">
      <c r="A18" s="234">
        <v>16</v>
      </c>
      <c r="B18" s="404" t="s">
        <v>41</v>
      </c>
      <c r="C18" s="141">
        <v>122.914744054</v>
      </c>
      <c r="D18" s="138">
        <v>250.32888919499999</v>
      </c>
      <c r="E18" s="141">
        <v>172.215254813</v>
      </c>
      <c r="F18" s="142">
        <f>Table8[[#This Row],[فروردین‌ماه 1397]]/Table8[[#This Row],[اسفندماه 1396]]-1</f>
        <v>-0.50898697929246006</v>
      </c>
      <c r="G18" s="142">
        <f>(Table8[[#This Row],[فروردین‌ماه 1397]]-Table8[[#This Row],[فروردین‌ماه 1396]])/Table8[[#This Row],[فروردین‌ماه 1396]]</f>
        <v>-0.2862726116367158</v>
      </c>
    </row>
    <row r="19" spans="1:7">
      <c r="A19" s="234">
        <v>17</v>
      </c>
      <c r="B19" s="404" t="s">
        <v>22</v>
      </c>
      <c r="C19" s="141">
        <v>117.561453443</v>
      </c>
      <c r="D19" s="138">
        <v>285.55573147799998</v>
      </c>
      <c r="E19" s="141">
        <v>126.158992603</v>
      </c>
      <c r="F19" s="142">
        <f>Table8[[#This Row],[فروردین‌ماه 1397]]/Table8[[#This Row],[اسفندماه 1396]]-1</f>
        <v>-0.5883064478008655</v>
      </c>
      <c r="G19" s="142">
        <f>(Table8[[#This Row],[فروردین‌ماه 1397]]-Table8[[#This Row],[فروردین‌ماه 1396]])/Table8[[#This Row],[فروردین‌ماه 1396]]</f>
        <v>-6.8148444931348889E-2</v>
      </c>
    </row>
    <row r="20" spans="1:7">
      <c r="A20" s="234">
        <v>18</v>
      </c>
      <c r="B20" s="404" t="s">
        <v>81</v>
      </c>
      <c r="C20" s="141">
        <v>96.452056373000005</v>
      </c>
      <c r="D20" s="138">
        <v>268.437005048</v>
      </c>
      <c r="E20" s="141"/>
      <c r="F20" s="142">
        <f>Table8[[#This Row],[فروردین‌ماه 1397]]/Table8[[#This Row],[اسفندماه 1396]]-1</f>
        <v>-0.64069016357952169</v>
      </c>
      <c r="G20" s="142" t="e">
        <f>(Table8[[#This Row],[فروردین‌ماه 1397]]-Table8[[#This Row],[فروردین‌ماه 1396]])/Table8[[#This Row],[فروردین‌ماه 1396]]</f>
        <v>#DIV/0!</v>
      </c>
    </row>
    <row r="21" spans="1:7">
      <c r="A21" s="234">
        <v>19</v>
      </c>
      <c r="B21" s="404" t="s">
        <v>37</v>
      </c>
      <c r="C21" s="141">
        <v>94.040786674000003</v>
      </c>
      <c r="D21" s="138">
        <v>483.37770417500002</v>
      </c>
      <c r="E21" s="141">
        <v>191.45596006299999</v>
      </c>
      <c r="F21" s="142">
        <f>Table8[[#This Row],[فروردین‌ماه 1397]]/Table8[[#This Row],[اسفندماه 1396]]-1</f>
        <v>-0.80545071512037747</v>
      </c>
      <c r="G21" s="142">
        <f>(Table8[[#This Row],[فروردین‌ماه 1397]]-Table8[[#This Row],[فروردین‌ماه 1396]])/Table8[[#This Row],[فروردین‌ماه 1396]]</f>
        <v>-0.50881243580479196</v>
      </c>
    </row>
    <row r="22" spans="1:7">
      <c r="A22" s="234">
        <v>20</v>
      </c>
      <c r="B22" s="404" t="s">
        <v>21</v>
      </c>
      <c r="C22" s="141">
        <v>54.695983904000002</v>
      </c>
      <c r="D22" s="138">
        <v>32.683161652000003</v>
      </c>
      <c r="E22" s="141">
        <v>12.886894496</v>
      </c>
      <c r="F22" s="142">
        <f>Table8[[#This Row],[فروردین‌ماه 1397]]/Table8[[#This Row],[اسفندماه 1396]]-1</f>
        <v>0.67352181182425341</v>
      </c>
      <c r="G22" s="142">
        <f>(Table8[[#This Row],[فروردین‌ماه 1397]]-Table8[[#This Row],[فروردین‌ماه 1396]])/Table8[[#This Row],[فروردین‌ماه 1396]]</f>
        <v>3.2443106770973604</v>
      </c>
    </row>
    <row r="23" spans="1:7">
      <c r="A23" s="234">
        <v>21</v>
      </c>
      <c r="B23" s="404" t="s">
        <v>18</v>
      </c>
      <c r="C23" s="141">
        <v>52.648803614999999</v>
      </c>
      <c r="D23" s="138">
        <v>61.643279051</v>
      </c>
      <c r="E23" s="141">
        <v>297.89928957699999</v>
      </c>
      <c r="F23" s="142">
        <f>Table8[[#This Row],[فروردین‌ماه 1397]]/Table8[[#This Row],[اسفندماه 1396]]-1</f>
        <v>-0.14591169669216497</v>
      </c>
      <c r="G23" s="142">
        <f>(Table8[[#This Row],[فروردین‌ماه 1397]]-Table8[[#This Row],[فروردین‌ماه 1396]])/Table8[[#This Row],[فروردین‌ماه 1396]]</f>
        <v>-0.823266434472676</v>
      </c>
    </row>
    <row r="24" spans="1:7">
      <c r="A24" s="234">
        <v>22</v>
      </c>
      <c r="B24" s="404" t="s">
        <v>20</v>
      </c>
      <c r="C24" s="141">
        <v>51.233786606999999</v>
      </c>
      <c r="D24" s="138">
        <v>98.683769650000002</v>
      </c>
      <c r="E24" s="141">
        <v>631.82299405799995</v>
      </c>
      <c r="F24" s="142">
        <f>Table8[[#This Row],[فروردین‌ماه 1397]]/Table8[[#This Row],[اسفندماه 1396]]-1</f>
        <v>-0.4808286429601345</v>
      </c>
      <c r="G24" s="142">
        <f>(Table8[[#This Row],[فروردین‌ماه 1397]]-Table8[[#This Row],[فروردین‌ماه 1396]])/Table8[[#This Row],[فروردین‌ماه 1396]]</f>
        <v>-0.91891117118428767</v>
      </c>
    </row>
    <row r="25" spans="1:7">
      <c r="A25" s="234">
        <v>23</v>
      </c>
      <c r="B25" s="404" t="s">
        <v>32</v>
      </c>
      <c r="C25" s="141">
        <v>38.177577509000002</v>
      </c>
      <c r="D25" s="138">
        <v>67.571159283</v>
      </c>
      <c r="E25" s="141">
        <v>193.950111972</v>
      </c>
      <c r="F25" s="142">
        <f>Table8[[#This Row],[فروردین‌ماه 1397]]/Table8[[#This Row],[اسفندماه 1396]]-1</f>
        <v>-0.43500188669095441</v>
      </c>
      <c r="G25" s="142">
        <f>(Table8[[#This Row],[فروردین‌ماه 1397]]-Table8[[#This Row],[فروردین‌ماه 1396]])/Table8[[#This Row],[فروردین‌ماه 1396]]</f>
        <v>-0.80315774442805388</v>
      </c>
    </row>
    <row r="26" spans="1:7">
      <c r="A26" s="234">
        <v>24</v>
      </c>
      <c r="B26" s="404" t="s">
        <v>30</v>
      </c>
      <c r="C26" s="141">
        <v>36.541147832999997</v>
      </c>
      <c r="D26" s="138">
        <v>102.96626447200001</v>
      </c>
      <c r="E26" s="141">
        <v>202.46390920799999</v>
      </c>
      <c r="F26" s="142">
        <f>Table8[[#This Row],[فروردین‌ماه 1397]]/Table8[[#This Row],[اسفندماه 1396]]-1</f>
        <v>-0.6451153392775868</v>
      </c>
      <c r="G26" s="142">
        <f>(Table8[[#This Row],[فروردین‌ماه 1397]]-Table8[[#This Row],[فروردین‌ماه 1396]])/Table8[[#This Row],[فروردین‌ماه 1396]]</f>
        <v>-0.8195177205856492</v>
      </c>
    </row>
    <row r="27" spans="1:7">
      <c r="A27" s="234">
        <v>25</v>
      </c>
      <c r="B27" s="404" t="s">
        <v>27</v>
      </c>
      <c r="C27" s="141">
        <v>31.541807547000001</v>
      </c>
      <c r="D27" s="138">
        <v>211.52015248699999</v>
      </c>
      <c r="E27" s="141">
        <v>142.50482575699999</v>
      </c>
      <c r="F27" s="142">
        <f>Table8[[#This Row],[فروردین‌ماه 1397]]/Table8[[#This Row],[اسفندماه 1396]]-1</f>
        <v>-0.85088036682964019</v>
      </c>
      <c r="G27" s="142">
        <f>(Table8[[#This Row],[فروردین‌ماه 1397]]-Table8[[#This Row],[فروردین‌ماه 1396]])/Table8[[#This Row],[فروردین‌ماه 1396]]</f>
        <v>-0.77866147774682892</v>
      </c>
    </row>
    <row r="28" spans="1:7">
      <c r="A28" s="234">
        <v>26</v>
      </c>
      <c r="B28" s="404" t="s">
        <v>15</v>
      </c>
      <c r="C28" s="141">
        <v>31.008347989000001</v>
      </c>
      <c r="D28" s="138">
        <v>16.09004895</v>
      </c>
      <c r="E28" s="141">
        <v>4.3735193560000001</v>
      </c>
      <c r="F28" s="142">
        <f>Table8[[#This Row],[فروردین‌ماه 1397]]/Table8[[#This Row],[اسفندماه 1396]]-1</f>
        <v>0.92717549122185861</v>
      </c>
      <c r="G28" s="142">
        <f>(Table8[[#This Row],[فروردین‌ماه 1397]]-Table8[[#This Row],[فروردین‌ماه 1396]])/Table8[[#This Row],[فروردین‌ماه 1396]]</f>
        <v>6.0900218942577373</v>
      </c>
    </row>
    <row r="29" spans="1:7">
      <c r="A29" s="234">
        <v>27</v>
      </c>
      <c r="B29" s="404" t="s">
        <v>86</v>
      </c>
      <c r="C29" s="141">
        <v>25.583461653000001</v>
      </c>
      <c r="D29" s="138">
        <v>32.292305677000002</v>
      </c>
      <c r="E29" s="141">
        <v>16.637127077999999</v>
      </c>
      <c r="F29" s="142">
        <f>Table8[[#This Row],[فروردین‌ماه 1397]]/Table8[[#This Row],[اسفندماه 1396]]-1</f>
        <v>-0.20775363924472989</v>
      </c>
      <c r="G29" s="142">
        <f>(Table8[[#This Row],[فروردین‌ماه 1397]]-Table8[[#This Row],[فروردین‌ماه 1396]])/Table8[[#This Row],[فروردین‌ماه 1396]]</f>
        <v>0.53773313944509871</v>
      </c>
    </row>
    <row r="30" spans="1:7">
      <c r="A30" s="234">
        <v>28</v>
      </c>
      <c r="B30" s="404" t="s">
        <v>6</v>
      </c>
      <c r="C30" s="638">
        <v>24.668319973999999</v>
      </c>
      <c r="D30" s="138">
        <v>97.252330551</v>
      </c>
      <c r="E30" s="141"/>
      <c r="F30" s="142">
        <f>Table8[[#This Row],[فروردین‌ماه 1397]]/Table8[[#This Row],[اسفندماه 1396]]-1</f>
        <v>-0.74634726145648811</v>
      </c>
      <c r="G30" s="142" t="e">
        <f>(Table8[[#This Row],[فروردین‌ماه 1397]]-Table8[[#This Row],[فروردین‌ماه 1396]])/Table8[[#This Row],[فروردین‌ماه 1396]]</f>
        <v>#DIV/0!</v>
      </c>
    </row>
    <row r="31" spans="1:7">
      <c r="A31" s="234">
        <v>29</v>
      </c>
      <c r="B31" s="404" t="s">
        <v>25</v>
      </c>
      <c r="C31" s="141">
        <v>24.451642967000002</v>
      </c>
      <c r="D31" s="138">
        <v>56.024993453999997</v>
      </c>
      <c r="E31" s="141">
        <v>97.965705473</v>
      </c>
      <c r="F31" s="142">
        <f>Table8[[#This Row],[فروردین‌ماه 1397]]/Table8[[#This Row],[اسفندماه 1396]]-1</f>
        <v>-0.5635583074708197</v>
      </c>
      <c r="G31" s="142">
        <f>(Table8[[#This Row],[فروردین‌ماه 1397]]-Table8[[#This Row],[فروردین‌ماه 1396]])/Table8[[#This Row],[فروردین‌ماه 1396]]</f>
        <v>-0.7504060951846151</v>
      </c>
    </row>
    <row r="32" spans="1:7">
      <c r="A32" s="234">
        <v>30</v>
      </c>
      <c r="B32" s="404" t="s">
        <v>33</v>
      </c>
      <c r="C32" s="141">
        <v>23.614360988000001</v>
      </c>
      <c r="D32" s="138">
        <v>11.703371347999999</v>
      </c>
      <c r="E32" s="141">
        <v>376.22510680599999</v>
      </c>
      <c r="F32" s="142">
        <f>Table8[[#This Row],[فروردین‌ماه 1397]]/Table8[[#This Row],[اسفندماه 1396]]-1</f>
        <v>1.0177400413800832</v>
      </c>
      <c r="G32" s="142">
        <f>(Table8[[#This Row],[فروردین‌ماه 1397]]-Table8[[#This Row],[فروردین‌ماه 1396]])/Table8[[#This Row],[فروردین‌ماه 1396]]</f>
        <v>-0.93723342605049298</v>
      </c>
    </row>
    <row r="33" spans="1:7">
      <c r="A33" s="234">
        <v>31</v>
      </c>
      <c r="B33" s="404" t="s">
        <v>40</v>
      </c>
      <c r="C33" s="141">
        <v>19.468980048999999</v>
      </c>
      <c r="D33" s="138">
        <v>0.84242228500000005</v>
      </c>
      <c r="E33" s="141">
        <v>9.3516559999999999E-3</v>
      </c>
      <c r="F33" s="142">
        <f>Table8[[#This Row],[فروردین‌ماه 1397]]/Table8[[#This Row],[اسفندماه 1396]]-1</f>
        <v>22.110713469551673</v>
      </c>
      <c r="G33" s="142">
        <f>(Table8[[#This Row],[فروردین‌ماه 1397]]-Table8[[#This Row],[فروردین‌ماه 1396]])/Table8[[#This Row],[فروردین‌ماه 1396]]</f>
        <v>2080.8751298165798</v>
      </c>
    </row>
    <row r="34" spans="1:7">
      <c r="A34" s="234">
        <v>32</v>
      </c>
      <c r="B34" s="404" t="s">
        <v>84</v>
      </c>
      <c r="C34" s="141">
        <v>16.815689172999999</v>
      </c>
      <c r="D34" s="138">
        <v>26.431557336000001</v>
      </c>
      <c r="E34" s="141">
        <v>57.589174088</v>
      </c>
      <c r="F34" s="142">
        <f>Table8[[#This Row],[فروردین‌ماه 1397]]/Table8[[#This Row],[اسفندماه 1396]]-1</f>
        <v>-0.36380255770639403</v>
      </c>
      <c r="G34" s="142">
        <f>(Table8[[#This Row],[فروردین‌ماه 1397]]-Table8[[#This Row],[فروردین‌ماه 1396]])/Table8[[#This Row],[فروردین‌ماه 1396]]</f>
        <v>-0.70800607163935814</v>
      </c>
    </row>
    <row r="35" spans="1:7">
      <c r="A35" s="234">
        <v>33</v>
      </c>
      <c r="B35" s="404" t="s">
        <v>19</v>
      </c>
      <c r="C35" s="141">
        <v>15.485731932</v>
      </c>
      <c r="D35" s="138">
        <v>57.504120466000003</v>
      </c>
      <c r="E35" s="141">
        <v>151.413454503</v>
      </c>
      <c r="F35" s="142">
        <f>Table8[[#This Row],[فروردین‌ماه 1397]]/Table8[[#This Row],[اسفندماه 1396]]-1</f>
        <v>-0.73070222087552628</v>
      </c>
      <c r="G35" s="142">
        <f>(Table8[[#This Row],[فروردین‌ماه 1397]]-Table8[[#This Row],[فروردین‌ماه 1396]])/Table8[[#This Row],[فروردین‌ماه 1396]]</f>
        <v>-0.89772552259090577</v>
      </c>
    </row>
    <row r="36" spans="1:7">
      <c r="A36" s="234">
        <v>34</v>
      </c>
      <c r="B36" s="404" t="s">
        <v>16</v>
      </c>
      <c r="C36" s="141">
        <v>10.815710378</v>
      </c>
      <c r="D36" s="138">
        <v>38.468435933000002</v>
      </c>
      <c r="E36" s="141">
        <v>107.85748817</v>
      </c>
      <c r="F36" s="142">
        <f>Table8[[#This Row],[فروردین‌ماه 1397]]/Table8[[#This Row],[اسفندماه 1396]]-1</f>
        <v>-0.7188419514420189</v>
      </c>
      <c r="G36" s="142">
        <f>(Table8[[#This Row],[فروردین‌ماه 1397]]-Table8[[#This Row],[فروردین‌ماه 1396]])/Table8[[#This Row],[فروردین‌ماه 1396]]</f>
        <v>-0.89972221158207599</v>
      </c>
    </row>
    <row r="37" spans="1:7">
      <c r="A37" s="234">
        <v>35</v>
      </c>
      <c r="B37" s="404" t="s">
        <v>34</v>
      </c>
      <c r="C37" s="141">
        <v>10.013975855</v>
      </c>
      <c r="D37" s="138">
        <v>10.582208268</v>
      </c>
      <c r="E37" s="141">
        <v>31.027813719000001</v>
      </c>
      <c r="F37" s="142">
        <f>Table8[[#This Row],[فروردین‌ماه 1397]]/Table8[[#This Row],[اسفندماه 1396]]-1</f>
        <v>-5.3696959898086982E-2</v>
      </c>
      <c r="G37" s="142">
        <f>(Table8[[#This Row],[فروردین‌ماه 1397]]-Table8[[#This Row],[فروردین‌ماه 1396]])/Table8[[#This Row],[فروردین‌ماه 1396]]</f>
        <v>-0.67725809025120254</v>
      </c>
    </row>
    <row r="38" spans="1:7">
      <c r="A38" s="234">
        <v>36</v>
      </c>
      <c r="B38" s="404" t="s">
        <v>85</v>
      </c>
      <c r="C38" s="643">
        <v>7.7781804939999999</v>
      </c>
      <c r="D38" s="138">
        <v>26.593095509000001</v>
      </c>
      <c r="E38" s="141">
        <v>13.42595348</v>
      </c>
      <c r="F38" s="142">
        <f>Table8[[#This Row],[فروردین‌ماه 1397]]/Table8[[#This Row],[اسفندماه 1396]]-1</f>
        <v>-0.70751127895706611</v>
      </c>
      <c r="G38" s="142">
        <f>(Table8[[#This Row],[فروردین‌ماه 1397]]-Table8[[#This Row],[فروردین‌ماه 1396]])/Table8[[#This Row],[فروردین‌ماه 1396]]</f>
        <v>-0.42066084873697929</v>
      </c>
    </row>
    <row r="39" spans="1:7">
      <c r="A39" s="234">
        <v>37</v>
      </c>
      <c r="B39" s="404" t="s">
        <v>87</v>
      </c>
      <c r="C39" s="141">
        <v>5.545566322</v>
      </c>
      <c r="D39" s="138">
        <v>13.940428382</v>
      </c>
      <c r="E39" s="141">
        <v>88.463134961999998</v>
      </c>
      <c r="F39" s="142">
        <f>Table8[[#This Row],[فروردین‌ماه 1397]]/Table8[[#This Row],[اسفندماه 1396]]-1</f>
        <v>-0.60219541537471821</v>
      </c>
      <c r="G39" s="142">
        <f>(Table8[[#This Row],[فروردین‌ماه 1397]]-Table8[[#This Row],[فروردین‌ماه 1396]])/Table8[[#This Row],[فروردین‌ماه 1396]]</f>
        <v>-0.93731212075649206</v>
      </c>
    </row>
    <row r="40" spans="1:7">
      <c r="A40" s="234">
        <v>38</v>
      </c>
      <c r="B40" s="404" t="s">
        <v>12</v>
      </c>
      <c r="C40" s="141">
        <v>4.1119974680000002</v>
      </c>
      <c r="D40" s="138">
        <v>10.351203198</v>
      </c>
      <c r="E40" s="141">
        <v>380.90868374000001</v>
      </c>
      <c r="F40" s="142">
        <f>Table8[[#This Row],[فروردین‌ماه 1397]]/Table8[[#This Row],[اسفندماه 1396]]-1</f>
        <v>-0.60275173916067104</v>
      </c>
      <c r="G40" s="142">
        <f>(Table8[[#This Row],[فروردین‌ماه 1397]]-Table8[[#This Row],[فروردین‌ماه 1396]])/Table8[[#This Row],[فروردین‌ماه 1396]]</f>
        <v>-0.9892047683774865</v>
      </c>
    </row>
    <row r="41" spans="1:7">
      <c r="A41" s="234">
        <v>39</v>
      </c>
      <c r="B41" s="404" t="s">
        <v>9</v>
      </c>
      <c r="C41" s="643">
        <v>2.8184078590000001</v>
      </c>
      <c r="D41" s="138">
        <v>7.4225275870000003</v>
      </c>
      <c r="E41" s="141">
        <v>2.442513274</v>
      </c>
      <c r="F41" s="142">
        <f>Table8[[#This Row],[فروردین‌ماه 1397]]/Table8[[#This Row],[اسفندماه 1396]]-1</f>
        <v>-0.62029001226802716</v>
      </c>
      <c r="G41" s="142">
        <f>(Table8[[#This Row],[فروردین‌ماه 1397]]-Table8[[#This Row],[فروردین‌ماه 1396]])/Table8[[#This Row],[فروردین‌ماه 1396]]</f>
        <v>0.15389663958076003</v>
      </c>
    </row>
    <row r="42" spans="1:7">
      <c r="A42" s="234">
        <v>40</v>
      </c>
      <c r="B42" s="404" t="s">
        <v>23</v>
      </c>
      <c r="C42" s="141">
        <v>2.72859505</v>
      </c>
      <c r="D42" s="138">
        <v>8.3588372149999994</v>
      </c>
      <c r="E42" s="141">
        <v>27.667932533999998</v>
      </c>
      <c r="F42" s="142">
        <f>Table8[[#This Row],[فروردین‌ماه 1397]]/Table8[[#This Row],[اسفندماه 1396]]-1</f>
        <v>-0.67356762910713053</v>
      </c>
      <c r="G42" s="142">
        <f>(Table8[[#This Row],[فروردین‌ماه 1397]]-Table8[[#This Row],[فروردین‌ماه 1396]])/Table8[[#This Row],[فروردین‌ماه 1396]]</f>
        <v>-0.9013805947861504</v>
      </c>
    </row>
    <row r="43" spans="1:7">
      <c r="A43" s="234">
        <v>41</v>
      </c>
      <c r="B43" s="404" t="s">
        <v>31</v>
      </c>
      <c r="C43" s="141">
        <v>0.31554694999999999</v>
      </c>
      <c r="D43" s="138">
        <v>1.0419268850000001</v>
      </c>
      <c r="E43" s="141">
        <v>1.08E-4</v>
      </c>
      <c r="F43" s="142">
        <f>Table8[[#This Row],[فروردین‌ماه 1397]]/Table8[[#This Row],[اسفندماه 1396]]-1</f>
        <v>-0.69715058269179808</v>
      </c>
      <c r="G43" s="142">
        <f>(Table8[[#This Row],[فروردین‌ماه 1397]]-Table8[[#This Row],[فروردین‌ماه 1396]])/Table8[[#This Row],[فروردین‌ماه 1396]]</f>
        <v>2920.7310185185188</v>
      </c>
    </row>
    <row r="44" spans="1:7">
      <c r="A44" s="445">
        <v>42</v>
      </c>
      <c r="B44" s="451" t="s">
        <v>902</v>
      </c>
      <c r="C44" s="141"/>
      <c r="D44" s="138">
        <v>1.6</v>
      </c>
      <c r="E44" s="141"/>
      <c r="F44" s="142" t="s">
        <v>153</v>
      </c>
      <c r="G44" s="142" t="e">
        <f>(Table8[[#This Row],[فروردین‌ماه 1397]]-Table8[[#This Row],[فروردین‌ماه 1396]])/Table8[[#This Row],[فروردین‌ماه 1396]]</f>
        <v>#DIV/0!</v>
      </c>
    </row>
    <row r="45" spans="1:7">
      <c r="A45" s="234">
        <v>43</v>
      </c>
      <c r="B45" s="404"/>
      <c r="C45" s="141"/>
      <c r="D45" s="138"/>
      <c r="E45" s="141"/>
      <c r="F45" s="142"/>
      <c r="G45" s="142"/>
    </row>
    <row r="46" spans="1:7">
      <c r="B46" s="451"/>
      <c r="C46" s="639"/>
      <c r="D46" s="138"/>
      <c r="E46" s="639"/>
      <c r="F46" s="454"/>
      <c r="G46" s="142"/>
    </row>
    <row r="47" spans="1:7">
      <c r="B47"/>
      <c r="C47"/>
    </row>
    <row r="48" spans="1:7">
      <c r="B48"/>
      <c r="C48"/>
    </row>
    <row r="49" spans="1:10" ht="18.75">
      <c r="A49" s="166" t="s">
        <v>72</v>
      </c>
      <c r="B49" s="277" t="s">
        <v>426</v>
      </c>
      <c r="C49" s="841" t="s">
        <v>47</v>
      </c>
      <c r="D49" s="841"/>
      <c r="E49" s="841"/>
      <c r="F49" s="839" t="s">
        <v>68</v>
      </c>
      <c r="G49" s="840"/>
      <c r="H49" s="278" t="s">
        <v>661</v>
      </c>
    </row>
    <row r="50" spans="1:10" ht="18.75">
      <c r="A50" s="176"/>
      <c r="B50" s="365"/>
      <c r="C50" s="308" t="s">
        <v>1007</v>
      </c>
      <c r="D50" s="308" t="s">
        <v>900</v>
      </c>
      <c r="E50" s="308" t="s">
        <v>1009</v>
      </c>
      <c r="F50" s="426" t="s">
        <v>48</v>
      </c>
      <c r="G50" s="359" t="s">
        <v>721</v>
      </c>
      <c r="H50" s="342" t="s">
        <v>900</v>
      </c>
    </row>
    <row r="51" spans="1:10" ht="17.25" customHeight="1">
      <c r="A51" s="312">
        <v>1</v>
      </c>
      <c r="B51" s="100" t="s">
        <v>35</v>
      </c>
      <c r="C51" s="289">
        <v>1062.6655505149999</v>
      </c>
      <c r="D51" s="289">
        <v>1964.6303025090001</v>
      </c>
      <c r="E51" s="289">
        <v>901.47874904599996</v>
      </c>
      <c r="F51" s="356">
        <v>-0.45910151688188583</v>
      </c>
      <c r="G51" s="258">
        <v>0.17880266355649285</v>
      </c>
      <c r="H51" s="310">
        <v>3.09841971027898E-3</v>
      </c>
    </row>
    <row r="52" spans="1:10" ht="17.25" customHeight="1">
      <c r="A52" s="312">
        <v>2</v>
      </c>
      <c r="B52" s="100" t="s">
        <v>29</v>
      </c>
      <c r="C52" s="289">
        <v>782.26234583400003</v>
      </c>
      <c r="D52" s="289">
        <v>5653.8016441090003</v>
      </c>
      <c r="E52" s="289">
        <v>2029.7353946640001</v>
      </c>
      <c r="F52" s="143">
        <v>-0.86163958428766574</v>
      </c>
      <c r="G52" s="763">
        <v>-0.61459885466327269</v>
      </c>
      <c r="H52" s="310">
        <v>5.449664968287516E-3</v>
      </c>
    </row>
    <row r="53" spans="1:10" ht="17.25" customHeight="1">
      <c r="A53" s="312">
        <v>3</v>
      </c>
      <c r="B53" s="100" t="s">
        <v>36</v>
      </c>
      <c r="C53" s="289">
        <v>399.24567675499998</v>
      </c>
      <c r="D53" s="289">
        <v>598.40430853199996</v>
      </c>
      <c r="E53" s="289">
        <v>1209.170785517</v>
      </c>
      <c r="F53" s="143">
        <v>-0.33281617284069054</v>
      </c>
      <c r="G53" s="763">
        <v>-0.66981862154046656</v>
      </c>
      <c r="H53" s="310">
        <v>2.1222886022465515E-2</v>
      </c>
    </row>
    <row r="54" spans="1:10" ht="17.25" customHeight="1">
      <c r="A54" s="312">
        <v>4</v>
      </c>
      <c r="B54" s="100" t="s">
        <v>13</v>
      </c>
      <c r="C54" s="534">
        <v>325.44918983000002</v>
      </c>
      <c r="D54" s="534">
        <v>502.648193311</v>
      </c>
      <c r="E54" s="534">
        <v>149.797169946</v>
      </c>
      <c r="F54" s="143">
        <v>-0.35253086719315607</v>
      </c>
      <c r="G54" s="763">
        <v>1.172599054757312</v>
      </c>
      <c r="H54" s="310">
        <v>7.8438688498971287E-3</v>
      </c>
    </row>
    <row r="55" spans="1:10" ht="17.25" customHeight="1">
      <c r="A55" s="312">
        <v>5</v>
      </c>
      <c r="B55" s="100" t="s">
        <v>10</v>
      </c>
      <c r="C55" s="289">
        <v>287.42004560100003</v>
      </c>
      <c r="D55" s="289">
        <v>590.76598272599995</v>
      </c>
      <c r="E55" s="289">
        <v>1060.099532553</v>
      </c>
      <c r="F55" s="143">
        <v>-0.51347901875672686</v>
      </c>
      <c r="G55" s="763">
        <v>-0.72887447190093879</v>
      </c>
      <c r="H55" s="310">
        <v>1.3014212346386654E-2</v>
      </c>
    </row>
    <row r="56" spans="1:10" ht="17.25" customHeight="1">
      <c r="A56" s="312">
        <v>6</v>
      </c>
      <c r="B56" s="100" t="s">
        <v>59</v>
      </c>
      <c r="C56" s="289">
        <v>202.430569416</v>
      </c>
      <c r="D56" s="289">
        <v>332.58666965899999</v>
      </c>
      <c r="E56" s="289">
        <v>1214.4252588740001</v>
      </c>
      <c r="F56" s="143">
        <v>-0.39134490981387982</v>
      </c>
      <c r="G56" s="763">
        <v>-0.83331162791879743</v>
      </c>
      <c r="H56" s="310">
        <v>1.0966021810420482E-2</v>
      </c>
    </row>
    <row r="57" spans="1:10" ht="17.25" customHeight="1">
      <c r="A57" s="312">
        <v>7</v>
      </c>
      <c r="B57" s="100" t="s">
        <v>89</v>
      </c>
      <c r="C57" s="289">
        <v>161.93341202900001</v>
      </c>
      <c r="D57" s="289">
        <v>350.85812010799998</v>
      </c>
      <c r="E57" s="289">
        <v>324.260399484</v>
      </c>
      <c r="F57" s="143">
        <v>-0.53846468772290579</v>
      </c>
      <c r="G57" s="763">
        <v>-0.50060688173243828</v>
      </c>
      <c r="H57" s="310">
        <v>2.2577048571278034E-2</v>
      </c>
    </row>
    <row r="58" spans="1:10" ht="17.25" customHeight="1">
      <c r="A58" s="312">
        <v>8</v>
      </c>
      <c r="B58" s="100" t="s">
        <v>88</v>
      </c>
      <c r="C58" s="289">
        <v>150.53380625200001</v>
      </c>
      <c r="D58" s="289">
        <v>322.59384293900001</v>
      </c>
      <c r="E58" s="289">
        <v>52.348630356000001</v>
      </c>
      <c r="F58" s="143">
        <v>-0.53336429213726566</v>
      </c>
      <c r="G58" s="763">
        <v>1.8756016199141377</v>
      </c>
      <c r="H58" s="310">
        <v>1.0482869282133989E-2</v>
      </c>
    </row>
    <row r="59" spans="1:10" ht="17.25" customHeight="1">
      <c r="A59" s="312">
        <v>9</v>
      </c>
      <c r="B59" s="100" t="s">
        <v>28</v>
      </c>
      <c r="C59" s="289">
        <v>148.98564372300001</v>
      </c>
      <c r="D59" s="289">
        <v>212.56937844000001</v>
      </c>
      <c r="E59" s="290">
        <v>510.74570460299998</v>
      </c>
      <c r="F59" s="143">
        <v>-0.29911991644152636</v>
      </c>
      <c r="G59" s="763">
        <v>-0.708297803818427</v>
      </c>
      <c r="H59" s="310">
        <v>3.2517296685189434E-3</v>
      </c>
    </row>
    <row r="60" spans="1:10" ht="18" customHeight="1">
      <c r="A60" s="312">
        <v>10</v>
      </c>
      <c r="B60" s="100" t="s">
        <v>14</v>
      </c>
      <c r="C60" s="289">
        <v>148.786241956</v>
      </c>
      <c r="D60" s="289">
        <v>387.72554768600003</v>
      </c>
      <c r="E60" s="289">
        <v>958.53426575799995</v>
      </c>
      <c r="F60" s="314">
        <v>-0.61625886443651456</v>
      </c>
      <c r="G60" s="764">
        <v>-0.84477733632366159</v>
      </c>
      <c r="H60" s="310">
        <v>1.1739748981792782E-2</v>
      </c>
    </row>
    <row r="61" spans="1:10" ht="18">
      <c r="A61" s="313"/>
      <c r="B61" s="311" t="s">
        <v>43</v>
      </c>
      <c r="C61" s="296">
        <f>SUM(C51:C60)</f>
        <v>3669.7124819109999</v>
      </c>
      <c r="D61" s="296">
        <f>SUM(D51:D60)</f>
        <v>10916.583990019</v>
      </c>
      <c r="E61" s="296">
        <f>SUM(E51:E60)</f>
        <v>8410.5958908010016</v>
      </c>
      <c r="F61" s="772">
        <f>C61/D61-1</f>
        <v>-0.66384058554707159</v>
      </c>
      <c r="G61" s="757">
        <f>C61/E61-1</f>
        <v>-0.56367984747374345</v>
      </c>
      <c r="H61" s="399">
        <v>5.4986461641982872E-3</v>
      </c>
      <c r="J61" s="676"/>
    </row>
  </sheetData>
  <mergeCells count="4">
    <mergeCell ref="F49:G49"/>
    <mergeCell ref="C49:E49"/>
    <mergeCell ref="F1:G1"/>
    <mergeCell ref="C1:E1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FD56B46-F87A-40A2-9EC2-EBF4F9146E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A1:K59"/>
  <sheetViews>
    <sheetView showGridLines="0" rightToLeft="1" topLeftCell="D1" zoomScaleNormal="100" workbookViewId="0">
      <selection activeCell="L8" sqref="L8"/>
    </sheetView>
  </sheetViews>
  <sheetFormatPr defaultRowHeight="15"/>
  <cols>
    <col min="1" max="1" width="4.625" bestFit="1" customWidth="1"/>
    <col min="2" max="2" width="32.75" customWidth="1"/>
    <col min="3" max="3" width="15.75" customWidth="1"/>
    <col min="4" max="4" width="14.125" customWidth="1"/>
    <col min="5" max="7" width="13.375" customWidth="1"/>
    <col min="8" max="8" width="13.75" bestFit="1" customWidth="1"/>
    <col min="9" max="9" width="29.75" customWidth="1"/>
    <col min="10" max="10" width="13.375" bestFit="1" customWidth="1"/>
    <col min="11" max="11" width="13.875" customWidth="1"/>
  </cols>
  <sheetData>
    <row r="1" spans="1:11" ht="27.75" customHeight="1">
      <c r="A1" s="231" t="s">
        <v>72</v>
      </c>
      <c r="B1" s="231"/>
      <c r="C1" s="869" t="s">
        <v>47</v>
      </c>
      <c r="D1" s="869"/>
      <c r="E1" s="869"/>
      <c r="F1" s="869" t="s">
        <v>68</v>
      </c>
      <c r="G1" s="869"/>
    </row>
    <row r="2" spans="1:11" ht="18.75" customHeight="1" thickBot="1">
      <c r="A2" s="29"/>
      <c r="B2" s="235" t="s">
        <v>4</v>
      </c>
      <c r="C2" s="446" t="s">
        <v>1007</v>
      </c>
      <c r="D2" s="446" t="s">
        <v>900</v>
      </c>
      <c r="E2" s="446" t="s">
        <v>1009</v>
      </c>
      <c r="F2" s="242" t="s">
        <v>48</v>
      </c>
      <c r="G2" s="240" t="s">
        <v>723</v>
      </c>
      <c r="I2" s="79" t="s">
        <v>4</v>
      </c>
      <c r="J2" s="239" t="s">
        <v>1007</v>
      </c>
      <c r="K2" s="239" t="s">
        <v>900</v>
      </c>
    </row>
    <row r="3" spans="1:11" ht="15.75" thickTop="1">
      <c r="A3" s="405">
        <v>1</v>
      </c>
      <c r="B3" s="404" t="s">
        <v>29</v>
      </c>
      <c r="C3" s="141">
        <v>673029.50699999998</v>
      </c>
      <c r="D3" s="138">
        <v>6640820.3380000005</v>
      </c>
      <c r="E3" s="141">
        <v>2208384.784</v>
      </c>
      <c r="F3" s="142">
        <f>Table10[[#This Row],[فروردین‌ماه 1397]]/Table10[[#This Row],[اسفندماه 1396]]-1</f>
        <v>-0.89865265543342576</v>
      </c>
      <c r="G3" s="142">
        <f>Table10[[#This Row],[فروردین‌ماه 1397]]/Table10[[#This Row],[فروردین‌ماه 1396]]-1</f>
        <v>-0.69523902180626507</v>
      </c>
      <c r="I3" s="234" t="s">
        <v>29</v>
      </c>
      <c r="J3" s="138">
        <v>673029.50699999998</v>
      </c>
      <c r="K3" s="138">
        <v>6640820.3380000005</v>
      </c>
    </row>
    <row r="4" spans="1:11">
      <c r="A4" s="405">
        <v>2</v>
      </c>
      <c r="B4" s="404" t="s">
        <v>35</v>
      </c>
      <c r="C4" s="141">
        <v>369238.27100000001</v>
      </c>
      <c r="D4" s="138">
        <v>1378221.4779999999</v>
      </c>
      <c r="E4" s="141">
        <v>223152.48300000001</v>
      </c>
      <c r="F4" s="142">
        <f>Table10[[#This Row],[فروردین‌ماه 1397]]/Table10[[#This Row],[اسفندماه 1396]]-1</f>
        <v>-0.73209075834762172</v>
      </c>
      <c r="G4" s="142">
        <f>Table10[[#This Row],[فروردین‌ماه 1397]]/Table10[[#This Row],[فروردین‌ماه 1396]]-1</f>
        <v>0.65464558599601141</v>
      </c>
      <c r="I4" s="234" t="s">
        <v>35</v>
      </c>
      <c r="J4" s="138">
        <v>369238.27100000001</v>
      </c>
      <c r="K4" s="138">
        <v>1378221.4779999999</v>
      </c>
    </row>
    <row r="5" spans="1:11">
      <c r="A5" s="405">
        <v>3</v>
      </c>
      <c r="B5" s="404" t="s">
        <v>36</v>
      </c>
      <c r="C5" s="141">
        <v>242909.13699999999</v>
      </c>
      <c r="D5" s="138">
        <v>330919.31099999999</v>
      </c>
      <c r="E5" s="141">
        <v>232725.49299999999</v>
      </c>
      <c r="F5" s="142">
        <f>Table10[[#This Row],[فروردین‌ماه 1397]]/Table10[[#This Row],[اسفندماه 1396]]-1</f>
        <v>-0.2659565974981738</v>
      </c>
      <c r="G5" s="142">
        <f>Table10[[#This Row],[فروردین‌ماه 1397]]/Table10[[#This Row],[فروردین‌ماه 1396]]-1</f>
        <v>4.3758179942925191E-2</v>
      </c>
      <c r="I5" s="234" t="s">
        <v>36</v>
      </c>
      <c r="J5" s="138">
        <v>242909.13699999999</v>
      </c>
      <c r="K5" s="138">
        <v>330919.31099999999</v>
      </c>
    </row>
    <row r="6" spans="1:11">
      <c r="A6" s="405">
        <v>4</v>
      </c>
      <c r="B6" s="404" t="s">
        <v>10</v>
      </c>
      <c r="C6" s="141">
        <v>221872.644</v>
      </c>
      <c r="D6" s="138">
        <v>292795.109</v>
      </c>
      <c r="E6" s="141">
        <v>465792.93</v>
      </c>
      <c r="F6" s="142">
        <f>Table10[[#This Row],[فروردین‌ماه 1397]]/Table10[[#This Row],[اسفندماه 1396]]-1</f>
        <v>-0.24222557966294445</v>
      </c>
      <c r="G6" s="142">
        <f>Table10[[#This Row],[فروردین‌ماه 1397]]/Table10[[#This Row],[فروردین‌ماه 1396]]-1</f>
        <v>-0.52366678472341777</v>
      </c>
      <c r="I6" s="234" t="s">
        <v>10</v>
      </c>
      <c r="J6" s="138">
        <v>221872.644</v>
      </c>
      <c r="K6" s="138">
        <v>292795.109</v>
      </c>
    </row>
    <row r="7" spans="1:11">
      <c r="A7" s="405">
        <v>5</v>
      </c>
      <c r="B7" s="404" t="s">
        <v>13</v>
      </c>
      <c r="C7" s="141">
        <v>221404.024</v>
      </c>
      <c r="D7" s="138">
        <v>377634.40100000001</v>
      </c>
      <c r="E7" s="141">
        <v>132441.924</v>
      </c>
      <c r="F7" s="142">
        <f>Table10[[#This Row],[فروردین‌ماه 1397]]/Table10[[#This Row],[اسفندماه 1396]]-1</f>
        <v>-0.41370801120420175</v>
      </c>
      <c r="G7" s="142">
        <f>Table10[[#This Row],[فروردین‌ماه 1397]]/Table10[[#This Row],[فروردین‌ماه 1396]]-1</f>
        <v>0.67170649076345357</v>
      </c>
      <c r="I7" s="234" t="s">
        <v>13</v>
      </c>
      <c r="J7" s="138">
        <v>221404.024</v>
      </c>
      <c r="K7" s="138">
        <v>377634.40100000001</v>
      </c>
    </row>
    <row r="8" spans="1:11">
      <c r="A8" s="405">
        <v>6</v>
      </c>
      <c r="B8" s="452" t="s">
        <v>24</v>
      </c>
      <c r="C8" s="141">
        <v>89528.03</v>
      </c>
      <c r="D8" s="138">
        <v>1593105.19</v>
      </c>
      <c r="E8" s="141">
        <v>143622.929</v>
      </c>
      <c r="F8" s="142">
        <f>Table10[[#This Row],[فروردین‌ماه 1397]]/Table10[[#This Row],[اسفندماه 1396]]-1</f>
        <v>-0.94380281317142656</v>
      </c>
      <c r="G8" s="142">
        <f>Table10[[#This Row],[فروردین‌ماه 1397]]/Table10[[#This Row],[فروردین‌ماه 1396]]-1</f>
        <v>-0.37664528482078241</v>
      </c>
      <c r="I8" s="234" t="s">
        <v>24</v>
      </c>
      <c r="J8" s="138">
        <v>89528.03</v>
      </c>
      <c r="K8" s="138">
        <v>1593105.19</v>
      </c>
    </row>
    <row r="9" spans="1:11">
      <c r="A9" s="405">
        <v>7</v>
      </c>
      <c r="B9" s="404" t="s">
        <v>14</v>
      </c>
      <c r="C9" s="141">
        <v>85529.683000000005</v>
      </c>
      <c r="D9" s="138">
        <v>198660.228</v>
      </c>
      <c r="E9" s="141">
        <v>414191.766</v>
      </c>
      <c r="F9" s="142">
        <f>Table10[[#This Row],[فروردین‌ماه 1397]]/Table10[[#This Row],[اسفندماه 1396]]-1</f>
        <v>-0.56946750811138702</v>
      </c>
      <c r="G9" s="142">
        <f>Table10[[#This Row],[فروردین‌ماه 1397]]/Table10[[#This Row],[فروردین‌ماه 1396]]-1</f>
        <v>-0.79350221317533387</v>
      </c>
      <c r="I9" s="234" t="s">
        <v>14</v>
      </c>
      <c r="J9" s="138">
        <v>85529.683000000005</v>
      </c>
      <c r="K9" s="138">
        <v>198660.228</v>
      </c>
    </row>
    <row r="10" spans="1:11">
      <c r="A10" s="405">
        <v>8</v>
      </c>
      <c r="B10" s="404" t="s">
        <v>89</v>
      </c>
      <c r="C10" s="141">
        <v>76197.475999999995</v>
      </c>
      <c r="D10" s="138">
        <v>163774.288</v>
      </c>
      <c r="E10" s="141">
        <v>191267.511</v>
      </c>
      <c r="F10" s="142">
        <f>Table10[[#This Row],[فروردین‌ماه 1397]]/Table10[[#This Row],[اسفندماه 1396]]-1</f>
        <v>-0.53474091122288991</v>
      </c>
      <c r="G10" s="142">
        <f>Table10[[#This Row],[فروردین‌ماه 1397]]/Table10[[#This Row],[فروردین‌ماه 1396]]-1</f>
        <v>-0.60161830097742008</v>
      </c>
      <c r="I10" s="234" t="s">
        <v>89</v>
      </c>
      <c r="J10" s="138">
        <v>76197.475999999995</v>
      </c>
      <c r="K10" s="138">
        <v>163774.288</v>
      </c>
    </row>
    <row r="11" spans="1:11">
      <c r="A11" s="405">
        <v>9</v>
      </c>
      <c r="B11" s="404" t="s">
        <v>22</v>
      </c>
      <c r="C11" s="141">
        <v>73090.013999999996</v>
      </c>
      <c r="D11" s="138">
        <v>190577.829</v>
      </c>
      <c r="E11" s="141">
        <v>52577.154000000002</v>
      </c>
      <c r="F11" s="142">
        <f>Table10[[#This Row],[فروردین‌ماه 1397]]/Table10[[#This Row],[اسفندماه 1396]]-1</f>
        <v>-0.61648207252901388</v>
      </c>
      <c r="G11" s="142">
        <f>Table10[[#This Row],[فروردین‌ماه 1397]]/Table10[[#This Row],[فروردین‌ماه 1396]]-1</f>
        <v>0.39014778167718989</v>
      </c>
      <c r="I11" s="234" t="s">
        <v>22</v>
      </c>
      <c r="J11" s="138">
        <v>73090.013999999996</v>
      </c>
      <c r="K11" s="138">
        <v>190577.829</v>
      </c>
    </row>
    <row r="12" spans="1:11">
      <c r="A12" s="405">
        <v>10</v>
      </c>
      <c r="B12" s="404" t="s">
        <v>20</v>
      </c>
      <c r="C12" s="141">
        <v>71088.557000000001</v>
      </c>
      <c r="D12" s="138">
        <v>128632.868</v>
      </c>
      <c r="E12" s="141">
        <v>778808.66899999999</v>
      </c>
      <c r="F12" s="142">
        <f>Table10[[#This Row],[فروردین‌ماه 1397]]/Table10[[#This Row],[اسفندماه 1396]]-1</f>
        <v>-0.44735309019153646</v>
      </c>
      <c r="G12" s="142">
        <f>Table10[[#This Row],[فروردین‌ماه 1397]]/Table10[[#This Row],[فروردین‌ماه 1396]]-1</f>
        <v>-0.90872141023895048</v>
      </c>
      <c r="I12" s="234" t="s">
        <v>20</v>
      </c>
      <c r="J12" s="138">
        <v>71088.557000000001</v>
      </c>
      <c r="K12" s="138">
        <v>128632.868</v>
      </c>
    </row>
    <row r="13" spans="1:11">
      <c r="A13" s="405">
        <v>11</v>
      </c>
      <c r="B13" s="404" t="s">
        <v>57</v>
      </c>
      <c r="C13" s="141">
        <v>69430.172999999995</v>
      </c>
      <c r="D13" s="138">
        <v>304128.10600000003</v>
      </c>
      <c r="E13" s="141">
        <v>69392.834000000003</v>
      </c>
      <c r="F13" s="142">
        <f>Table10[[#This Row],[فروردین‌ماه 1397]]/Table10[[#This Row],[اسفندماه 1396]]-1</f>
        <v>-0.77170747579640009</v>
      </c>
      <c r="G13" s="142">
        <f>Table10[[#This Row],[فروردین‌ماه 1397]]/Table10[[#This Row],[فروردین‌ماه 1396]]-1</f>
        <v>5.3808149700285135E-4</v>
      </c>
      <c r="I13" s="61" t="s">
        <v>154</v>
      </c>
      <c r="J13" s="138">
        <f>SUM(C3:C45)-C59-C41-C13-C19</f>
        <v>393662.55399999989</v>
      </c>
      <c r="K13" s="138">
        <f>SUM(D3:D45)-D59-D41-D13-D19</f>
        <v>1199735.8389999967</v>
      </c>
    </row>
    <row r="14" spans="1:11">
      <c r="A14" s="405">
        <v>12</v>
      </c>
      <c r="B14" s="404" t="s">
        <v>42</v>
      </c>
      <c r="C14" s="141">
        <v>56859.317000000003</v>
      </c>
      <c r="D14" s="138">
        <v>61204.887000000002</v>
      </c>
      <c r="E14" s="141">
        <v>78274.831999999995</v>
      </c>
      <c r="F14" s="142">
        <f>Table10[[#This Row],[فروردین‌ماه 1397]]/Table10[[#This Row],[اسفندماه 1396]]-1</f>
        <v>-7.1000376162772771E-2</v>
      </c>
      <c r="G14" s="142">
        <f>Table10[[#This Row],[فروردین‌ماه 1397]]/Table10[[#This Row],[فروردین‌ماه 1396]]-1</f>
        <v>-0.27359388008651353</v>
      </c>
      <c r="J14" s="62"/>
    </row>
    <row r="15" spans="1:11">
      <c r="A15" s="405">
        <v>13</v>
      </c>
      <c r="B15" s="404" t="s">
        <v>41</v>
      </c>
      <c r="C15" s="141">
        <v>45457.987000000001</v>
      </c>
      <c r="D15" s="138">
        <v>51819.908000000003</v>
      </c>
      <c r="E15" s="141">
        <v>44432.932999999997</v>
      </c>
      <c r="F15" s="142">
        <f>Table10[[#This Row],[فروردین‌ماه 1397]]/Table10[[#This Row],[اسفندماه 1396]]-1</f>
        <v>-0.12276982429223926</v>
      </c>
      <c r="G15" s="142">
        <f>Table10[[#This Row],[فروردین‌ماه 1397]]/Table10[[#This Row],[فروردین‌ماه 1396]]-1</f>
        <v>2.3069690222790484E-2</v>
      </c>
    </row>
    <row r="16" spans="1:11">
      <c r="A16" s="405">
        <v>14</v>
      </c>
      <c r="B16" s="404" t="s">
        <v>59</v>
      </c>
      <c r="C16" s="141">
        <v>29603.367999999999</v>
      </c>
      <c r="D16" s="138">
        <v>31418.965</v>
      </c>
      <c r="E16" s="141">
        <v>110242.874</v>
      </c>
      <c r="F16" s="142">
        <f>Table10[[#This Row],[فروردین‌ماه 1397]]/Table10[[#This Row],[اسفندماه 1396]]-1</f>
        <v>-5.7786658472040786E-2</v>
      </c>
      <c r="G16" s="142">
        <f>Table10[[#This Row],[فروردین‌ماه 1397]]/Table10[[#This Row],[فروردین‌ماه 1396]]-1</f>
        <v>-0.73147136929684908</v>
      </c>
    </row>
    <row r="17" spans="1:7">
      <c r="A17" s="405">
        <v>15</v>
      </c>
      <c r="B17" s="452" t="s">
        <v>37</v>
      </c>
      <c r="C17" s="141">
        <v>28681.423999999999</v>
      </c>
      <c r="D17" s="138">
        <v>133167.76699999999</v>
      </c>
      <c r="E17" s="141">
        <v>67842.491999999998</v>
      </c>
      <c r="F17" s="142">
        <f>Table10[[#This Row],[فروردین‌ماه 1397]]/Table10[[#This Row],[اسفندماه 1396]]-1</f>
        <v>-0.78462187475141787</v>
      </c>
      <c r="G17" s="142">
        <f>Table10[[#This Row],[فروردین‌ماه 1397]]/Table10[[#This Row],[فروردین‌ماه 1396]]-1</f>
        <v>-0.57723510510197651</v>
      </c>
    </row>
    <row r="18" spans="1:7">
      <c r="A18" s="405">
        <v>16</v>
      </c>
      <c r="B18" s="404" t="s">
        <v>25</v>
      </c>
      <c r="C18" s="141">
        <v>25134.881000000001</v>
      </c>
      <c r="D18" s="138">
        <v>63559.336000000003</v>
      </c>
      <c r="E18" s="141">
        <v>73412.805999999997</v>
      </c>
      <c r="F18" s="142">
        <f>Table10[[#This Row],[فروردین‌ماه 1397]]/Table10[[#This Row],[اسفندماه 1396]]-1</f>
        <v>-0.6045446258280609</v>
      </c>
      <c r="G18" s="142">
        <f>Table10[[#This Row],[فروردین‌ماه 1397]]/Table10[[#This Row],[فروردین‌ماه 1396]]-1</f>
        <v>-0.65762266327212715</v>
      </c>
    </row>
    <row r="19" spans="1:7">
      <c r="A19" s="405">
        <v>17</v>
      </c>
      <c r="B19" s="404" t="s">
        <v>82</v>
      </c>
      <c r="C19" s="141">
        <v>23503.253000000001</v>
      </c>
      <c r="D19" s="138">
        <v>129704.928</v>
      </c>
      <c r="E19" s="141">
        <v>13834.744000000001</v>
      </c>
      <c r="F19" s="142">
        <f>Table10[[#This Row],[فروردین‌ماه 1397]]/Table10[[#This Row],[اسفندماه 1396]]-1</f>
        <v>-0.81879444858101302</v>
      </c>
      <c r="G19" s="142">
        <f>Table10[[#This Row],[فروردین‌ماه 1397]]/Table10[[#This Row],[فروردین‌ماه 1396]]-1</f>
        <v>0.69885709486203718</v>
      </c>
    </row>
    <row r="20" spans="1:7">
      <c r="A20" s="405">
        <v>18</v>
      </c>
      <c r="B20" s="404" t="s">
        <v>33</v>
      </c>
      <c r="C20" s="141">
        <v>23159.232</v>
      </c>
      <c r="D20" s="138">
        <v>3505.1329999999998</v>
      </c>
      <c r="E20" s="141">
        <v>341437.37599999999</v>
      </c>
      <c r="F20" s="142">
        <f>Table10[[#This Row],[فروردین‌ماه 1397]]/Table10[[#This Row],[اسفندماه 1396]]-1</f>
        <v>5.607233448773556</v>
      </c>
      <c r="G20" s="142">
        <f>Table10[[#This Row],[فروردین‌ماه 1397]]/Table10[[#This Row],[فروردین‌ماه 1396]]-1</f>
        <v>-0.93217136251656296</v>
      </c>
    </row>
    <row r="21" spans="1:7">
      <c r="A21" s="405">
        <v>19</v>
      </c>
      <c r="B21" s="404" t="s">
        <v>88</v>
      </c>
      <c r="C21" s="141">
        <v>20720.608</v>
      </c>
      <c r="D21" s="138">
        <v>52661.995000000003</v>
      </c>
      <c r="E21" s="141">
        <v>13097.047</v>
      </c>
      <c r="F21" s="142">
        <f>Table10[[#This Row],[فروردین‌ماه 1397]]/Table10[[#This Row],[اسفندماه 1396]]-1</f>
        <v>-0.60653583290948254</v>
      </c>
      <c r="G21" s="142">
        <f>Table10[[#This Row],[فروردین‌ماه 1397]]/Table10[[#This Row],[فروردین‌ماه 1396]]-1</f>
        <v>0.58208243430751971</v>
      </c>
    </row>
    <row r="22" spans="1:7">
      <c r="A22" s="405">
        <v>20</v>
      </c>
      <c r="B22" s="404" t="s">
        <v>18</v>
      </c>
      <c r="C22" s="141">
        <v>19755.774000000001</v>
      </c>
      <c r="D22" s="138">
        <v>20406.849999999999</v>
      </c>
      <c r="E22" s="141">
        <v>66933.298999999999</v>
      </c>
      <c r="F22" s="142">
        <f>Table10[[#This Row],[فروردین‌ماه 1397]]/Table10[[#This Row],[اسفندماه 1396]]-1</f>
        <v>-3.1904777072404467E-2</v>
      </c>
      <c r="G22" s="142">
        <f>Table10[[#This Row],[فروردین‌ماه 1397]]/Table10[[#This Row],[فروردین‌ماه 1396]]-1</f>
        <v>-0.70484386254441156</v>
      </c>
    </row>
    <row r="23" spans="1:7">
      <c r="A23" s="405">
        <v>21</v>
      </c>
      <c r="B23" s="404" t="s">
        <v>28</v>
      </c>
      <c r="C23" s="141">
        <v>18568.026999999998</v>
      </c>
      <c r="D23" s="138">
        <v>21293.323</v>
      </c>
      <c r="E23" s="141">
        <v>36306.173999999999</v>
      </c>
      <c r="F23" s="142">
        <f>Table10[[#This Row],[فروردین‌ماه 1397]]/Table10[[#This Row],[اسفندماه 1396]]-1</f>
        <v>-0.1279882900381496</v>
      </c>
      <c r="G23" s="142">
        <f>Table10[[#This Row],[فروردین‌ماه 1397]]/Table10[[#This Row],[فروردین‌ماه 1396]]-1</f>
        <v>-0.48857108986477071</v>
      </c>
    </row>
    <row r="24" spans="1:7">
      <c r="A24" s="405">
        <v>22</v>
      </c>
      <c r="B24" s="404" t="s">
        <v>30</v>
      </c>
      <c r="C24" s="141">
        <v>16318.609</v>
      </c>
      <c r="D24" s="138">
        <v>42463.222999999998</v>
      </c>
      <c r="E24" s="141">
        <v>90627.760999999999</v>
      </c>
      <c r="F24" s="142">
        <f>Table10[[#This Row],[فروردین‌ماه 1397]]/Table10[[#This Row],[اسفندماه 1396]]-1</f>
        <v>-0.61570017895250206</v>
      </c>
      <c r="G24" s="142">
        <f>Table10[[#This Row],[فروردین‌ماه 1397]]/Table10[[#This Row],[فروردین‌ماه 1396]]-1</f>
        <v>-0.81993807614865388</v>
      </c>
    </row>
    <row r="25" spans="1:7">
      <c r="A25" s="405">
        <v>23</v>
      </c>
      <c r="B25" s="404" t="s">
        <v>86</v>
      </c>
      <c r="C25" s="141">
        <v>15449.455</v>
      </c>
      <c r="D25" s="138">
        <v>18467.272000000001</v>
      </c>
      <c r="E25" s="141">
        <v>9466.0450000000001</v>
      </c>
      <c r="F25" s="142">
        <f>Table10[[#This Row],[فروردین‌ماه 1397]]/Table10[[#This Row],[اسفندماه 1396]]-1</f>
        <v>-0.16341433645424186</v>
      </c>
      <c r="G25" s="142">
        <f>Table10[[#This Row],[فروردین‌ماه 1397]]/Table10[[#This Row],[فروردین‌ماه 1396]]-1</f>
        <v>0.63209186096199632</v>
      </c>
    </row>
    <row r="26" spans="1:7">
      <c r="A26" s="405">
        <v>24</v>
      </c>
      <c r="B26" s="404" t="s">
        <v>84</v>
      </c>
      <c r="C26" s="141">
        <v>12184.913</v>
      </c>
      <c r="D26" s="138">
        <v>17819.167000000001</v>
      </c>
      <c r="E26" s="141">
        <v>48594.476999999999</v>
      </c>
      <c r="F26" s="142">
        <f>Table10[[#This Row],[فروردین‌ماه 1397]]/Table10[[#This Row],[اسفندماه 1396]]-1</f>
        <v>-0.31619065021389614</v>
      </c>
      <c r="G26" s="142">
        <f>Table10[[#This Row],[فروردین‌ماه 1397]]/Table10[[#This Row],[فروردین‌ماه 1396]]-1</f>
        <v>-0.74925313014481043</v>
      </c>
    </row>
    <row r="27" spans="1:7">
      <c r="A27" s="405">
        <v>25</v>
      </c>
      <c r="B27" s="404" t="s">
        <v>15</v>
      </c>
      <c r="C27" s="141">
        <v>11559.008</v>
      </c>
      <c r="D27" s="138">
        <v>4127.5879999999997</v>
      </c>
      <c r="E27" s="141">
        <v>2628.319</v>
      </c>
      <c r="F27" s="142">
        <f>Table10[[#This Row],[فروردین‌ماه 1397]]/Table10[[#This Row],[اسفندماه 1396]]-1</f>
        <v>1.8004267867820141</v>
      </c>
      <c r="G27" s="142">
        <f>Table10[[#This Row],[فروردین‌ماه 1397]]/Table10[[#This Row],[فروردین‌ماه 1396]]-1</f>
        <v>3.3978710346803416</v>
      </c>
    </row>
    <row r="28" spans="1:7">
      <c r="A28" s="405">
        <v>26</v>
      </c>
      <c r="B28" s="404" t="s">
        <v>81</v>
      </c>
      <c r="C28" s="141">
        <v>11503.65</v>
      </c>
      <c r="D28" s="138">
        <v>31090.626</v>
      </c>
      <c r="E28" s="141"/>
      <c r="F28" s="142">
        <f>Table10[[#This Row],[فروردین‌ماه 1397]]/Table10[[#This Row],[اسفندماه 1396]]-1</f>
        <v>-0.62999619242147142</v>
      </c>
      <c r="G28" s="142" t="s">
        <v>153</v>
      </c>
    </row>
    <row r="29" spans="1:7">
      <c r="A29" s="405">
        <v>27</v>
      </c>
      <c r="B29" s="404" t="s">
        <v>27</v>
      </c>
      <c r="C29" s="141">
        <v>10963.273999999999</v>
      </c>
      <c r="D29" s="138">
        <v>33993.284</v>
      </c>
      <c r="E29" s="141">
        <v>22055.168000000001</v>
      </c>
      <c r="F29" s="142">
        <f>Table10[[#This Row],[فروردین‌ماه 1397]]/Table10[[#This Row],[اسفندماه 1396]]-1</f>
        <v>-0.67748705891434313</v>
      </c>
      <c r="G29" s="142">
        <f>Table10[[#This Row],[فروردین‌ماه 1397]]/Table10[[#This Row],[فروردین‌ماه 1396]]-1</f>
        <v>-0.502915869876847</v>
      </c>
    </row>
    <row r="30" spans="1:7">
      <c r="A30" s="405">
        <v>28</v>
      </c>
      <c r="B30" s="404" t="s">
        <v>32</v>
      </c>
      <c r="C30" s="141">
        <v>9267.027</v>
      </c>
      <c r="D30" s="138">
        <v>15133.196</v>
      </c>
      <c r="E30" s="141">
        <v>37242.154000000002</v>
      </c>
      <c r="F30" s="142">
        <f>Table10[[#This Row],[فروردین‌ماه 1397]]/Table10[[#This Row],[اسفندماه 1396]]-1</f>
        <v>-0.38763583052780126</v>
      </c>
      <c r="G30" s="142">
        <f>Table10[[#This Row],[فروردین‌ماه 1397]]/Table10[[#This Row],[فروردین‌ماه 1396]]-1</f>
        <v>-0.75116834004821531</v>
      </c>
    </row>
    <row r="31" spans="1:7">
      <c r="A31" s="405">
        <v>29</v>
      </c>
      <c r="B31" s="404" t="s">
        <v>21</v>
      </c>
      <c r="C31" s="141">
        <v>8606.2720000000008</v>
      </c>
      <c r="D31" s="138">
        <v>7480.74</v>
      </c>
      <c r="E31" s="141">
        <v>4468.4170000000004</v>
      </c>
      <c r="F31" s="142">
        <f>Table10[[#This Row],[فروردین‌ماه 1397]]/Table10[[#This Row],[اسفندماه 1396]]-1</f>
        <v>0.15045730769950572</v>
      </c>
      <c r="G31" s="142">
        <f>Table10[[#This Row],[فروردین‌ماه 1397]]/Table10[[#This Row],[فروردین‌ماه 1396]]-1</f>
        <v>0.92602257130433441</v>
      </c>
    </row>
    <row r="32" spans="1:7">
      <c r="A32" s="405">
        <v>30</v>
      </c>
      <c r="B32" s="404" t="s">
        <v>12</v>
      </c>
      <c r="C32" s="141">
        <v>4692.3109999999997</v>
      </c>
      <c r="D32" s="138">
        <v>516592.40600000002</v>
      </c>
      <c r="E32" s="141">
        <v>353038.10600000003</v>
      </c>
      <c r="F32" s="142">
        <f>Table10[[#This Row],[فروردین‌ماه 1397]]/Table10[[#This Row],[اسفندماه 1396]]-1</f>
        <v>-0.99091680221098721</v>
      </c>
      <c r="G32" s="142">
        <f>Table10[[#This Row],[فروردین‌ماه 1397]]/Table10[[#This Row],[فروردین‌ماه 1396]]-1</f>
        <v>-0.9867087690528229</v>
      </c>
    </row>
    <row r="33" spans="1:8">
      <c r="A33" s="405">
        <v>31</v>
      </c>
      <c r="B33" s="404" t="s">
        <v>6</v>
      </c>
      <c r="C33" s="141">
        <v>4579.7960000000003</v>
      </c>
      <c r="D33" s="138">
        <v>17562.171999999999</v>
      </c>
      <c r="E33" s="141"/>
      <c r="F33" s="142">
        <f>Table10[[#This Row],[فروردین‌ماه 1397]]/Table10[[#This Row],[اسفندماه 1396]]-1</f>
        <v>-0.73922382721226043</v>
      </c>
      <c r="G33" s="142" t="s">
        <v>153</v>
      </c>
    </row>
    <row r="34" spans="1:8">
      <c r="A34" s="405">
        <v>32</v>
      </c>
      <c r="B34" s="404" t="s">
        <v>85</v>
      </c>
      <c r="C34" s="141">
        <v>4214.4189999999999</v>
      </c>
      <c r="D34" s="138">
        <v>13625.353999999999</v>
      </c>
      <c r="E34" s="141">
        <v>4893.0860000000002</v>
      </c>
      <c r="F34" s="142">
        <f>Table10[[#This Row],[فروردین‌ماه 1397]]/Table10[[#This Row],[اسفندماه 1396]]-1</f>
        <v>-0.69069288034644827</v>
      </c>
      <c r="G34" s="142">
        <f>Table10[[#This Row],[فروردین‌ماه 1397]]/Table10[[#This Row],[فروردین‌ماه 1396]]-1</f>
        <v>-0.13869917675675436</v>
      </c>
    </row>
    <row r="35" spans="1:8">
      <c r="A35" s="405">
        <v>33</v>
      </c>
      <c r="B35" s="404" t="s">
        <v>40</v>
      </c>
      <c r="C35" s="141">
        <v>3973.1469999999999</v>
      </c>
      <c r="D35" s="138">
        <v>243.827</v>
      </c>
      <c r="E35" s="141">
        <v>12.794</v>
      </c>
      <c r="F35" s="142">
        <f>Table10[[#This Row],[فروردین‌ماه 1397]]/Table10[[#This Row],[اسفندماه 1396]]-1</f>
        <v>15.294942725785084</v>
      </c>
      <c r="G35" s="142">
        <f>Table10[[#This Row],[فروردین‌ماه 1397]]/Table10[[#This Row],[فروردین‌ماه 1396]]-1</f>
        <v>309.54767859934344</v>
      </c>
    </row>
    <row r="36" spans="1:8">
      <c r="A36" s="405">
        <v>34</v>
      </c>
      <c r="B36" s="404" t="s">
        <v>19</v>
      </c>
      <c r="C36" s="141">
        <v>3186.96</v>
      </c>
      <c r="D36" s="138">
        <v>15830.263000000001</v>
      </c>
      <c r="E36" s="141">
        <v>61060.233</v>
      </c>
      <c r="F36" s="142">
        <f>Table10[[#This Row],[فروردین‌ماه 1397]]/Table10[[#This Row],[اسفندماه 1396]]-1</f>
        <v>-0.79867927652244308</v>
      </c>
      <c r="G36" s="142">
        <f>Table10[[#This Row],[فروردین‌ماه 1397]]/Table10[[#This Row],[فروردین‌ماه 1396]]-1</f>
        <v>-0.9478062915351142</v>
      </c>
    </row>
    <row r="37" spans="1:8">
      <c r="A37" s="405">
        <v>35</v>
      </c>
      <c r="B37" s="404" t="s">
        <v>16</v>
      </c>
      <c r="C37" s="141">
        <v>2638.2339999999999</v>
      </c>
      <c r="D37" s="138">
        <v>13613.977999999999</v>
      </c>
      <c r="E37" s="141">
        <v>43235.824000000001</v>
      </c>
      <c r="F37" s="142">
        <f>Table10[[#This Row],[فروردین‌ماه 1397]]/Table10[[#This Row],[اسفندماه 1396]]-1</f>
        <v>-0.80621138068535148</v>
      </c>
      <c r="G37" s="142">
        <f>Table10[[#This Row],[فروردین‌ماه 1397]]/Table10[[#This Row],[فروردین‌ماه 1396]]-1</f>
        <v>-0.93898036961201437</v>
      </c>
    </row>
    <row r="38" spans="1:8">
      <c r="A38" s="405">
        <v>36</v>
      </c>
      <c r="B38" s="404" t="s">
        <v>87</v>
      </c>
      <c r="C38" s="141">
        <v>2284.7379999999998</v>
      </c>
      <c r="D38" s="138">
        <v>4852.7120000000004</v>
      </c>
      <c r="E38" s="141">
        <v>19493.067999999999</v>
      </c>
      <c r="F38" s="142">
        <f>Table10[[#This Row],[فروردین‌ماه 1397]]/Table10[[#This Row],[اسفندماه 1396]]-1</f>
        <v>-0.52918326906686408</v>
      </c>
      <c r="G38" s="142">
        <f>Table10[[#This Row],[فروردین‌ماه 1397]]/Table10[[#This Row],[فروردین‌ماه 1396]]-1</f>
        <v>-0.88279228287717459</v>
      </c>
    </row>
    <row r="39" spans="1:8">
      <c r="A39" s="405">
        <v>37</v>
      </c>
      <c r="B39" s="404" t="s">
        <v>34</v>
      </c>
      <c r="C39" s="141">
        <v>2229.4540000000002</v>
      </c>
      <c r="D39" s="138">
        <v>2030.213</v>
      </c>
      <c r="E39" s="141">
        <v>5128.7939999999999</v>
      </c>
      <c r="F39" s="142">
        <f>Table10[[#This Row],[فروردین‌ماه 1397]]/Table10[[#This Row],[اسفندماه 1396]]-1</f>
        <v>9.8137978625888023E-2</v>
      </c>
      <c r="G39" s="142">
        <f>Table10[[#This Row],[فروردین‌ماه 1397]]/Table10[[#This Row],[فروردین‌ماه 1396]]-1</f>
        <v>-0.56530638586771076</v>
      </c>
    </row>
    <row r="40" spans="1:8">
      <c r="A40" s="405">
        <v>38</v>
      </c>
      <c r="B40" s="404" t="s">
        <v>23</v>
      </c>
      <c r="C40" s="141">
        <v>1337.6379999999999</v>
      </c>
      <c r="D40" s="138">
        <v>3883.2240000000002</v>
      </c>
      <c r="E40" s="141">
        <v>12069.819</v>
      </c>
      <c r="F40" s="142">
        <f>Table10[[#This Row],[فروردین‌ماه 1397]]/Table10[[#This Row],[اسفندماه 1396]]-1</f>
        <v>-0.65553416439535805</v>
      </c>
      <c r="G40" s="142">
        <f>Table10[[#This Row],[فروردین‌ماه 1397]]/Table10[[#This Row],[فروردین‌ماه 1396]]-1</f>
        <v>-0.88917497437202664</v>
      </c>
    </row>
    <row r="41" spans="1:8">
      <c r="A41" s="405">
        <v>39</v>
      </c>
      <c r="B41" s="404" t="s">
        <v>83</v>
      </c>
      <c r="C41" s="141">
        <v>706.923</v>
      </c>
      <c r="D41" s="138">
        <v>1193.9469999999999</v>
      </c>
      <c r="E41" s="141">
        <v>570.97500000000002</v>
      </c>
      <c r="F41" s="142">
        <f>Table10[[#This Row],[فروردین‌ماه 1397]]/Table10[[#This Row],[اسفندماه 1396]]-1</f>
        <v>-0.40791090391784557</v>
      </c>
      <c r="G41" s="142">
        <f>Table10[[#This Row],[فروردین‌ماه 1397]]/Table10[[#This Row],[فروردین‌ماه 1396]]-1</f>
        <v>0.23809799027978462</v>
      </c>
    </row>
    <row r="42" spans="1:8">
      <c r="A42" s="405">
        <v>40</v>
      </c>
      <c r="B42" s="404" t="s">
        <v>9</v>
      </c>
      <c r="C42" s="141">
        <v>535.26</v>
      </c>
      <c r="D42" s="138">
        <v>1299.607</v>
      </c>
      <c r="E42" s="141">
        <v>430.92500000000001</v>
      </c>
      <c r="F42" s="142">
        <f>Table10[[#This Row],[فروردین‌ماه 1397]]/Table10[[#This Row],[اسفندماه 1396]]-1</f>
        <v>-0.58813702911726384</v>
      </c>
      <c r="G42" s="142">
        <f>Table10[[#This Row],[فروردین‌ماه 1397]]/Table10[[#This Row],[فروردین‌ماه 1396]]-1</f>
        <v>0.24211869814932996</v>
      </c>
    </row>
    <row r="43" spans="1:8">
      <c r="A43" s="405">
        <v>41</v>
      </c>
      <c r="B43" s="404" t="s">
        <v>31</v>
      </c>
      <c r="C43" s="141">
        <v>197.77099999999999</v>
      </c>
      <c r="D43" s="138">
        <v>587.82299999999998</v>
      </c>
      <c r="E43" s="141">
        <v>0.09</v>
      </c>
      <c r="F43" s="142">
        <f>Table10[[#This Row],[فروردین‌ماه 1397]]/Table10[[#This Row],[اسفندماه 1396]]-1</f>
        <v>-0.66355348463738228</v>
      </c>
      <c r="G43" s="142">
        <f>Table10[[#This Row],[فروردین‌ماه 1397]]/Table10[[#This Row],[فروردین‌ماه 1396]]-1</f>
        <v>2196.4555555555553</v>
      </c>
    </row>
    <row r="44" spans="1:8">
      <c r="A44" s="453">
        <v>42</v>
      </c>
      <c r="B44" s="404" t="s">
        <v>902</v>
      </c>
      <c r="C44" s="141"/>
      <c r="D44" s="138">
        <v>1</v>
      </c>
      <c r="E44" s="141"/>
      <c r="F44" s="142">
        <f>Table10[[#This Row],[فروردین‌ماه 1397]]/Table10[[#This Row],[اسفندماه 1396]]-1</f>
        <v>-1</v>
      </c>
      <c r="G44" s="63"/>
    </row>
    <row r="45" spans="1:8">
      <c r="A45" s="453">
        <v>43</v>
      </c>
      <c r="B45" s="404"/>
      <c r="C45" s="141"/>
      <c r="D45" s="138"/>
      <c r="E45" s="141"/>
      <c r="F45" s="142"/>
    </row>
    <row r="46" spans="1:8">
      <c r="B46" s="404"/>
      <c r="C46" s="138"/>
      <c r="D46" s="138"/>
      <c r="E46" s="138"/>
      <c r="F46" s="142"/>
    </row>
    <row r="47" spans="1:8" ht="18.75">
      <c r="A47" s="166" t="s">
        <v>72</v>
      </c>
      <c r="B47" s="277" t="s">
        <v>426</v>
      </c>
      <c r="C47" s="841" t="s">
        <v>47</v>
      </c>
      <c r="D47" s="841"/>
      <c r="E47" s="841"/>
      <c r="F47" s="839" t="s">
        <v>68</v>
      </c>
      <c r="G47" s="840"/>
      <c r="H47" s="278" t="s">
        <v>662</v>
      </c>
    </row>
    <row r="48" spans="1:8" ht="22.5" customHeight="1">
      <c r="A48" s="176"/>
      <c r="B48" s="365"/>
      <c r="C48" s="308" t="s">
        <v>1007</v>
      </c>
      <c r="D48" s="308" t="s">
        <v>900</v>
      </c>
      <c r="E48" s="342" t="s">
        <v>1009</v>
      </c>
      <c r="F48" s="360" t="s">
        <v>48</v>
      </c>
      <c r="G48" s="309" t="s">
        <v>48</v>
      </c>
      <c r="H48" s="308" t="s">
        <v>1007</v>
      </c>
    </row>
    <row r="49" spans="1:8" ht="17.25">
      <c r="A49" s="312">
        <v>1</v>
      </c>
      <c r="B49" s="100" t="s">
        <v>29</v>
      </c>
      <c r="C49" s="289">
        <v>673029.50699999998</v>
      </c>
      <c r="D49" s="289">
        <v>6640820.3380000005</v>
      </c>
      <c r="E49" s="289">
        <v>2208384.784</v>
      </c>
      <c r="F49" s="411">
        <v>-0.89865265543342576</v>
      </c>
      <c r="G49" s="412">
        <v>-0.69523902180626507</v>
      </c>
      <c r="H49" s="310">
        <f>C49/'معاملات فرابورس- نوع اوراق'!$N$17</f>
        <v>0.25774816983595611</v>
      </c>
    </row>
    <row r="50" spans="1:8" ht="17.25">
      <c r="A50" s="312">
        <v>2</v>
      </c>
      <c r="B50" s="100" t="s">
        <v>35</v>
      </c>
      <c r="C50" s="289">
        <v>369238.27100000001</v>
      </c>
      <c r="D50" s="289">
        <v>1378221.4779999999</v>
      </c>
      <c r="E50" s="289">
        <v>223152.48300000001</v>
      </c>
      <c r="F50" s="411">
        <v>-0.73209075834762172</v>
      </c>
      <c r="G50" s="412">
        <v>0.65464558599601141</v>
      </c>
      <c r="H50" s="310">
        <f>C50/'معاملات فرابورس- نوع اوراق'!$N$17</f>
        <v>0.14140611606742345</v>
      </c>
    </row>
    <row r="51" spans="1:8" ht="17.25">
      <c r="A51" s="312">
        <v>3</v>
      </c>
      <c r="B51" s="100" t="s">
        <v>36</v>
      </c>
      <c r="C51" s="289">
        <v>242909.13699999999</v>
      </c>
      <c r="D51" s="289">
        <v>330919.31099999999</v>
      </c>
      <c r="E51" s="289">
        <v>232725.49299999999</v>
      </c>
      <c r="F51" s="411">
        <v>-0.2659565974981738</v>
      </c>
      <c r="G51" s="412">
        <v>4.3758179942925191E-2</v>
      </c>
      <c r="H51" s="310">
        <f>C51/'معاملات فرابورس- نوع اوراق'!$N$17</f>
        <v>9.302621184806617E-2</v>
      </c>
    </row>
    <row r="52" spans="1:8" ht="17.25">
      <c r="A52" s="312">
        <v>4</v>
      </c>
      <c r="B52" s="100" t="s">
        <v>10</v>
      </c>
      <c r="C52" s="289">
        <v>221872.644</v>
      </c>
      <c r="D52" s="289">
        <v>292795.109</v>
      </c>
      <c r="E52" s="289">
        <v>465792.93</v>
      </c>
      <c r="F52" s="411">
        <v>-0.24222557966294445</v>
      </c>
      <c r="G52" s="412">
        <v>-0.52366678472341777</v>
      </c>
      <c r="H52" s="310">
        <f>C52/'معاملات فرابورس- نوع اوراق'!$N$17</f>
        <v>8.4969926775683893E-2</v>
      </c>
    </row>
    <row r="53" spans="1:8" ht="17.25">
      <c r="A53" s="312">
        <v>5</v>
      </c>
      <c r="B53" s="100" t="s">
        <v>13</v>
      </c>
      <c r="C53" s="289">
        <v>221404.024</v>
      </c>
      <c r="D53" s="289">
        <v>377634.40100000001</v>
      </c>
      <c r="E53" s="289">
        <v>132441.924</v>
      </c>
      <c r="F53" s="411">
        <v>-0.41370801120420175</v>
      </c>
      <c r="G53" s="412">
        <v>0.67170649076345357</v>
      </c>
      <c r="H53" s="310">
        <f>C53/'معاملات فرابورس- نوع اوراق'!$N$17</f>
        <v>8.4790460725395964E-2</v>
      </c>
    </row>
    <row r="54" spans="1:8" ht="17.25">
      <c r="A54" s="312">
        <v>6</v>
      </c>
      <c r="B54" s="100" t="s">
        <v>24</v>
      </c>
      <c r="C54" s="289">
        <v>89528.03</v>
      </c>
      <c r="D54" s="289">
        <v>1593105.19</v>
      </c>
      <c r="E54" s="289">
        <v>143622.929</v>
      </c>
      <c r="F54" s="411">
        <v>-0.94380281317142656</v>
      </c>
      <c r="G54" s="412">
        <v>-0.37664528482078241</v>
      </c>
      <c r="H54" s="310">
        <f>C54/'معاملات فرابورس- نوع اوراق'!$N$17</f>
        <v>3.4286291524390139E-2</v>
      </c>
    </row>
    <row r="55" spans="1:8" ht="17.25">
      <c r="A55" s="312">
        <v>7</v>
      </c>
      <c r="B55" s="100" t="s">
        <v>14</v>
      </c>
      <c r="C55" s="289">
        <v>85529.683000000005</v>
      </c>
      <c r="D55" s="289">
        <v>198660.228</v>
      </c>
      <c r="E55" s="289">
        <v>414191.766</v>
      </c>
      <c r="F55" s="411">
        <v>-0.56946750811138702</v>
      </c>
      <c r="G55" s="412">
        <v>-0.79350221317533387</v>
      </c>
      <c r="H55" s="310">
        <f>C55/'معاملات فرابورس- نوع اوراق'!$N$17</f>
        <v>3.2755056101722281E-2</v>
      </c>
    </row>
    <row r="56" spans="1:8" ht="17.25">
      <c r="A56" s="312">
        <v>8</v>
      </c>
      <c r="B56" s="100" t="s">
        <v>89</v>
      </c>
      <c r="C56" s="289">
        <v>76197.475999999995</v>
      </c>
      <c r="D56" s="289">
        <v>163774.288</v>
      </c>
      <c r="E56" s="289">
        <v>191267.511</v>
      </c>
      <c r="F56" s="411">
        <v>-0.53474091122289003</v>
      </c>
      <c r="G56" s="412">
        <v>-0.60161830097742008</v>
      </c>
      <c r="H56" s="310">
        <f>C56/'معاملات فرابورس- نوع اوراق'!$N$17</f>
        <v>2.9181127693290256E-2</v>
      </c>
    </row>
    <row r="57" spans="1:8" ht="17.25">
      <c r="A57" s="312">
        <v>9</v>
      </c>
      <c r="B57" s="100" t="s">
        <v>22</v>
      </c>
      <c r="C57" s="289">
        <v>73090.013999999996</v>
      </c>
      <c r="D57" s="289">
        <v>190577.829</v>
      </c>
      <c r="E57" s="290">
        <v>52577.154000000002</v>
      </c>
      <c r="F57" s="411">
        <v>-0.61648207252901388</v>
      </c>
      <c r="G57" s="412">
        <v>0.39014778167718989</v>
      </c>
      <c r="H57" s="310">
        <f>C57/'معاملات فرابورس- نوع اوراق'!$N$17</f>
        <v>2.7991071930497706E-2</v>
      </c>
    </row>
    <row r="58" spans="1:8" ht="17.25">
      <c r="A58" s="312">
        <v>10</v>
      </c>
      <c r="B58" s="100" t="s">
        <v>20</v>
      </c>
      <c r="C58" s="289">
        <v>71088.557000000001</v>
      </c>
      <c r="D58" s="289">
        <v>128632.868</v>
      </c>
      <c r="E58" s="289">
        <v>778808.66899999999</v>
      </c>
      <c r="F58" s="411">
        <v>-0.44735309019153646</v>
      </c>
      <c r="G58" s="412">
        <v>-0.90872141023895048</v>
      </c>
      <c r="H58" s="310">
        <f>C58/'معاملات فرابورس- نوع اوراق'!$N$17</f>
        <v>2.7224579713752504E-2</v>
      </c>
    </row>
    <row r="59" spans="1:8" ht="18">
      <c r="A59" s="313"/>
      <c r="B59" s="311" t="s">
        <v>43</v>
      </c>
      <c r="C59" s="296">
        <f>SUM(C49:C58)</f>
        <v>2123887.3429999999</v>
      </c>
      <c r="D59" s="296">
        <f>SUM(D49:D58)</f>
        <v>11295141.040000001</v>
      </c>
      <c r="E59" s="296">
        <f>SUM(E49:E58)</f>
        <v>4842965.6430000002</v>
      </c>
      <c r="F59" s="457">
        <f>C59/D59-1</f>
        <v>-0.81196451328243002</v>
      </c>
      <c r="G59" s="543">
        <f>(C59/E59)-1</f>
        <v>-0.56144901707699357</v>
      </c>
      <c r="H59" s="364">
        <f>C59/'معاملات فرابورس- نوع اوراق'!$N$17</f>
        <v>0.81337901221617848</v>
      </c>
    </row>
  </sheetData>
  <mergeCells count="4">
    <mergeCell ref="F1:G1"/>
    <mergeCell ref="C1:E1"/>
    <mergeCell ref="F47:G47"/>
    <mergeCell ref="C47:E47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CDBA2F-EC1F-4EA2-81D4-82F8E7C640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14:cfRule type="iconSet" priority="4" id="{C6F6527B-DBDC-4E8B-B202-05886F7BC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afficLights1" iconId="0"/>
              <x14:cfIcon iconSet="3Arrows" iconId="0"/>
              <x14:cfIcon iconSet="3Arrows" iconId="2"/>
            </x14:iconSet>
          </x14:cfRule>
          <xm:sqref>F3:F43</xm:sqref>
        </x14:conditionalFormatting>
        <x14:conditionalFormatting xmlns:xm="http://schemas.microsoft.com/office/excel/2006/main">
          <x14:cfRule type="iconSet" priority="2" id="{2FA35141-57BC-4936-B917-3C7DC46CBC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G3:G22</xm:sqref>
        </x14:conditionalFormatting>
        <x14:conditionalFormatting xmlns:xm="http://schemas.microsoft.com/office/excel/2006/main">
          <x14:cfRule type="iconSet" priority="1" id="{E7F9C443-9A72-4E0B-A843-92A427300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G3:G43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A1:M59"/>
  <sheetViews>
    <sheetView showGridLines="0" rightToLeft="1" topLeftCell="A49" zoomScaleNormal="100" workbookViewId="0">
      <selection activeCell="I70" sqref="I70"/>
    </sheetView>
  </sheetViews>
  <sheetFormatPr defaultRowHeight="15"/>
  <cols>
    <col min="1" max="1" width="4.625" bestFit="1" customWidth="1"/>
    <col min="2" max="2" width="28" customWidth="1"/>
    <col min="3" max="3" width="15.375" customWidth="1"/>
    <col min="4" max="4" width="15.75" customWidth="1"/>
    <col min="5" max="6" width="13.125" customWidth="1"/>
    <col min="7" max="7" width="20.125" bestFit="1" customWidth="1"/>
    <col min="8" max="8" width="10.375" customWidth="1"/>
    <col min="10" max="10" width="6.125" customWidth="1"/>
    <col min="11" max="11" width="28.125" customWidth="1"/>
    <col min="12" max="12" width="12.75" customWidth="1"/>
    <col min="13" max="13" width="11.875" customWidth="1"/>
  </cols>
  <sheetData>
    <row r="1" spans="1:13" ht="21" customHeight="1">
      <c r="A1" s="231" t="s">
        <v>72</v>
      </c>
      <c r="B1" s="231"/>
      <c r="C1" s="869" t="s">
        <v>47</v>
      </c>
      <c r="D1" s="869"/>
      <c r="E1" s="869"/>
      <c r="F1" s="869" t="s">
        <v>68</v>
      </c>
      <c r="G1" s="869"/>
    </row>
    <row r="2" spans="1:13" ht="20.25" customHeight="1" thickBot="1">
      <c r="A2" s="29"/>
      <c r="B2" s="235" t="s">
        <v>4</v>
      </c>
      <c r="C2" s="288" t="s">
        <v>1007</v>
      </c>
      <c r="D2" s="235" t="s">
        <v>900</v>
      </c>
      <c r="E2" s="288" t="s">
        <v>1009</v>
      </c>
      <c r="F2" s="242" t="s">
        <v>48</v>
      </c>
      <c r="G2" s="240" t="s">
        <v>721</v>
      </c>
      <c r="K2" s="79" t="s">
        <v>4</v>
      </c>
      <c r="L2" s="239" t="s">
        <v>1007</v>
      </c>
      <c r="M2" s="239" t="s">
        <v>900</v>
      </c>
    </row>
    <row r="3" spans="1:13" ht="19.5" customHeight="1" thickTop="1">
      <c r="A3" s="234">
        <v>1</v>
      </c>
      <c r="B3" s="65" t="s">
        <v>36</v>
      </c>
      <c r="C3" s="141">
        <v>102297</v>
      </c>
      <c r="D3" s="138">
        <v>107341</v>
      </c>
      <c r="E3" s="141">
        <v>51125</v>
      </c>
      <c r="F3" s="142">
        <f>Table11[[#This Row],[فروردین‌ماه 1397]]/Table11[[#This Row],[اسفندماه 1396]]-1</f>
        <v>-4.6990432360421441E-2</v>
      </c>
      <c r="G3" s="142">
        <f>Table11[[#This Row],[فروردین‌ماه 1397]]/Table11[[#This Row],[فروردین‌ماه 1396]]-1</f>
        <v>1.000919315403423</v>
      </c>
      <c r="K3" s="234" t="s">
        <v>36</v>
      </c>
      <c r="L3" s="138">
        <v>102297</v>
      </c>
      <c r="M3" s="138">
        <v>107341</v>
      </c>
    </row>
    <row r="4" spans="1:13">
      <c r="A4" s="234">
        <f>1+A3</f>
        <v>2</v>
      </c>
      <c r="B4" s="65" t="s">
        <v>83</v>
      </c>
      <c r="C4" s="141">
        <v>59871</v>
      </c>
      <c r="D4" s="138">
        <v>96866</v>
      </c>
      <c r="E4" s="141">
        <v>45835</v>
      </c>
      <c r="F4" s="142">
        <f>Table11[[#This Row],[فروردین‌ماه 1397]]/Table11[[#This Row],[اسفندماه 1396]]-1</f>
        <v>-0.38191935250758779</v>
      </c>
      <c r="G4" s="142">
        <f>Table11[[#This Row],[فروردین‌ماه 1397]]/Table11[[#This Row],[فروردین‌ماه 1396]]-1</f>
        <v>0.30622886440493069</v>
      </c>
      <c r="K4" s="234" t="s">
        <v>29</v>
      </c>
      <c r="L4" s="138">
        <v>48384</v>
      </c>
      <c r="M4" s="138">
        <v>68311</v>
      </c>
    </row>
    <row r="5" spans="1:13">
      <c r="A5" s="531">
        <f t="shared" ref="A5:A45" si="0">1+A4</f>
        <v>3</v>
      </c>
      <c r="B5" s="65" t="s">
        <v>29</v>
      </c>
      <c r="C5" s="141">
        <v>48384</v>
      </c>
      <c r="D5" s="138">
        <v>68311</v>
      </c>
      <c r="E5" s="141">
        <v>125901</v>
      </c>
      <c r="F5" s="142">
        <f>Table11[[#This Row],[فروردین‌ماه 1397]]/Table11[[#This Row],[اسفندماه 1396]]-1</f>
        <v>-0.29170997350353534</v>
      </c>
      <c r="G5" s="142">
        <f>Table11[[#This Row],[فروردین‌ماه 1397]]/Table11[[#This Row],[فروردین‌ماه 1396]]-1</f>
        <v>-0.61569804846665233</v>
      </c>
      <c r="K5" s="234" t="s">
        <v>35</v>
      </c>
      <c r="L5" s="138">
        <v>42905</v>
      </c>
      <c r="M5" s="138">
        <v>79756</v>
      </c>
    </row>
    <row r="6" spans="1:13">
      <c r="A6" s="531">
        <f t="shared" si="0"/>
        <v>4</v>
      </c>
      <c r="B6" s="65" t="s">
        <v>35</v>
      </c>
      <c r="C6" s="141">
        <v>42905</v>
      </c>
      <c r="D6" s="138">
        <v>79756</v>
      </c>
      <c r="E6" s="141">
        <v>34201</v>
      </c>
      <c r="F6" s="142">
        <f>Table11[[#This Row],[فروردین‌ماه 1397]]/Table11[[#This Row],[اسفندماه 1396]]-1</f>
        <v>-0.4620467425648227</v>
      </c>
      <c r="G6" s="142">
        <f>Table11[[#This Row],[فروردین‌ماه 1397]]/Table11[[#This Row],[فروردین‌ماه 1396]]-1</f>
        <v>0.25449548258822841</v>
      </c>
      <c r="K6" s="234" t="s">
        <v>10</v>
      </c>
      <c r="L6" s="138">
        <v>30802</v>
      </c>
      <c r="M6" s="138">
        <v>42022</v>
      </c>
    </row>
    <row r="7" spans="1:13">
      <c r="A7" s="531">
        <f t="shared" si="0"/>
        <v>5</v>
      </c>
      <c r="B7" s="65" t="s">
        <v>10</v>
      </c>
      <c r="C7" s="141">
        <v>30802</v>
      </c>
      <c r="D7" s="138">
        <v>42022</v>
      </c>
      <c r="E7" s="141">
        <v>46841</v>
      </c>
      <c r="F7" s="142">
        <f>Table11[[#This Row],[فروردین‌ماه 1397]]/Table11[[#This Row],[اسفندماه 1396]]-1</f>
        <v>-0.26700299842939412</v>
      </c>
      <c r="G7" s="142">
        <f>Table11[[#This Row],[فروردین‌ماه 1397]]/Table11[[#This Row],[فروردین‌ماه 1396]]-1</f>
        <v>-0.34241369740184879</v>
      </c>
      <c r="K7" s="234" t="s">
        <v>13</v>
      </c>
      <c r="L7" s="138">
        <v>20801</v>
      </c>
      <c r="M7" s="138">
        <v>28222</v>
      </c>
    </row>
    <row r="8" spans="1:13">
      <c r="A8" s="531">
        <f t="shared" si="0"/>
        <v>6</v>
      </c>
      <c r="B8" s="65" t="s">
        <v>13</v>
      </c>
      <c r="C8" s="141">
        <v>20801</v>
      </c>
      <c r="D8" s="138">
        <v>28222</v>
      </c>
      <c r="E8" s="141">
        <v>5380</v>
      </c>
      <c r="F8" s="142">
        <f>Table11[[#This Row],[فروردین‌ماه 1397]]/Table11[[#This Row],[اسفندماه 1396]]-1</f>
        <v>-0.26295088937708166</v>
      </c>
      <c r="G8" s="142">
        <f>Table11[[#This Row],[فروردین‌ماه 1397]]/Table11[[#This Row],[فروردین‌ماه 1396]]-1</f>
        <v>2.8663568773234203</v>
      </c>
      <c r="K8" s="234" t="s">
        <v>14</v>
      </c>
      <c r="L8" s="138">
        <v>15227</v>
      </c>
      <c r="M8" s="138">
        <v>29683</v>
      </c>
    </row>
    <row r="9" spans="1:13" ht="21" customHeight="1">
      <c r="A9" s="531">
        <f t="shared" si="0"/>
        <v>7</v>
      </c>
      <c r="B9" s="65" t="s">
        <v>14</v>
      </c>
      <c r="C9" s="141">
        <v>15227</v>
      </c>
      <c r="D9" s="138">
        <v>29683</v>
      </c>
      <c r="E9" s="141">
        <v>43203</v>
      </c>
      <c r="F9" s="142">
        <f>Table11[[#This Row],[فروردین‌ماه 1397]]/Table11[[#This Row],[اسفندماه 1396]]-1</f>
        <v>-0.48701276825118756</v>
      </c>
      <c r="G9" s="142">
        <f>Table11[[#This Row],[فروردین‌ماه 1397]]/Table11[[#This Row],[فروردین‌ماه 1396]]-1</f>
        <v>-0.64754762400759214</v>
      </c>
      <c r="K9" s="234" t="s">
        <v>89</v>
      </c>
      <c r="L9" s="138">
        <v>11628</v>
      </c>
      <c r="M9" s="138">
        <v>15027</v>
      </c>
    </row>
    <row r="10" spans="1:13">
      <c r="A10" s="531">
        <f t="shared" si="0"/>
        <v>8</v>
      </c>
      <c r="B10" s="65" t="s">
        <v>82</v>
      </c>
      <c r="C10" s="141">
        <v>11987</v>
      </c>
      <c r="D10" s="138">
        <v>21236</v>
      </c>
      <c r="E10" s="141">
        <v>9879</v>
      </c>
      <c r="F10" s="142">
        <f>Table11[[#This Row],[فروردین‌ماه 1397]]/Table11[[#This Row],[اسفندماه 1396]]-1</f>
        <v>-0.43553399886984367</v>
      </c>
      <c r="G10" s="142">
        <f>Table11[[#This Row],[فروردین‌ماه 1397]]/Table11[[#This Row],[فروردین‌ماه 1396]]-1</f>
        <v>0.21338192124708977</v>
      </c>
      <c r="K10" s="234" t="s">
        <v>22</v>
      </c>
      <c r="L10" s="138">
        <v>11153</v>
      </c>
      <c r="M10" s="138">
        <v>23348</v>
      </c>
    </row>
    <row r="11" spans="1:13">
      <c r="A11" s="531">
        <f t="shared" si="0"/>
        <v>9</v>
      </c>
      <c r="B11" s="65" t="s">
        <v>89</v>
      </c>
      <c r="C11" s="141">
        <v>11628</v>
      </c>
      <c r="D11" s="138">
        <v>15027</v>
      </c>
      <c r="E11" s="141">
        <v>23663</v>
      </c>
      <c r="F11" s="142">
        <f>Table11[[#This Row],[فروردین‌ماه 1397]]/Table11[[#This Row],[اسفندماه 1396]]-1</f>
        <v>-0.22619285286484325</v>
      </c>
      <c r="G11" s="142">
        <f>Table11[[#This Row],[فروردین‌ماه 1397]]/Table11[[#This Row],[فروردین‌ماه 1396]]-1</f>
        <v>-0.50859992393187681</v>
      </c>
      <c r="K11" s="234" t="s">
        <v>24</v>
      </c>
      <c r="L11" s="138">
        <v>10684</v>
      </c>
      <c r="M11" s="138">
        <v>32781</v>
      </c>
    </row>
    <row r="12" spans="1:13">
      <c r="A12" s="531">
        <f t="shared" si="0"/>
        <v>10</v>
      </c>
      <c r="B12" s="65" t="s">
        <v>22</v>
      </c>
      <c r="C12" s="141">
        <v>11153</v>
      </c>
      <c r="D12" s="138">
        <v>23348</v>
      </c>
      <c r="E12" s="141">
        <v>8723</v>
      </c>
      <c r="F12" s="142">
        <f>Table11[[#This Row],[فروردین‌ماه 1397]]/Table11[[#This Row],[اسفندماه 1396]]-1</f>
        <v>-0.52231454514305287</v>
      </c>
      <c r="G12" s="142">
        <f>Table11[[#This Row],[فروردین‌ماه 1397]]/Table11[[#This Row],[فروردین‌ماه 1396]]-1</f>
        <v>0.27857388513126224</v>
      </c>
      <c r="K12" s="234" t="s">
        <v>42</v>
      </c>
      <c r="L12" s="138">
        <v>9680</v>
      </c>
      <c r="M12" s="138">
        <v>13484</v>
      </c>
    </row>
    <row r="13" spans="1:13">
      <c r="A13" s="531">
        <f t="shared" si="0"/>
        <v>11</v>
      </c>
      <c r="B13" s="65" t="s">
        <v>24</v>
      </c>
      <c r="C13" s="141">
        <v>10684</v>
      </c>
      <c r="D13" s="138">
        <v>32781</v>
      </c>
      <c r="E13" s="141">
        <v>12085</v>
      </c>
      <c r="F13" s="142">
        <f>Table11[[#This Row],[فروردین‌ماه 1397]]/Table11[[#This Row],[اسفندماه 1396]]-1</f>
        <v>-0.67407949726975991</v>
      </c>
      <c r="G13" s="142">
        <f>Table11[[#This Row],[فروردین‌ماه 1397]]/Table11[[#This Row],[فروردین‌ماه 1396]]-1</f>
        <v>-0.11592883740173765</v>
      </c>
      <c r="K13" s="61" t="s">
        <v>154</v>
      </c>
      <c r="L13" s="138">
        <f>SUM(C3:C43)-C4-C20-C10-C59</f>
        <v>82349</v>
      </c>
      <c r="M13" s="138">
        <f>SUM(D3:D43)-D4-D20-D10-D59</f>
        <v>142476</v>
      </c>
    </row>
    <row r="14" spans="1:13">
      <c r="A14" s="531">
        <f t="shared" si="0"/>
        <v>12</v>
      </c>
      <c r="B14" s="65" t="s">
        <v>42</v>
      </c>
      <c r="C14" s="141">
        <v>9680</v>
      </c>
      <c r="D14" s="138">
        <v>13484</v>
      </c>
      <c r="E14" s="141">
        <v>6946</v>
      </c>
      <c r="F14" s="142">
        <f>Table11[[#This Row],[فروردین‌ماه 1397]]/Table11[[#This Row],[اسفندماه 1396]]-1</f>
        <v>-0.28211213289824977</v>
      </c>
      <c r="G14" s="142">
        <f>Table11[[#This Row],[فروردین‌ماه 1397]]/Table11[[#This Row],[فروردین‌ماه 1396]]-1</f>
        <v>0.39360783184566661</v>
      </c>
    </row>
    <row r="15" spans="1:13">
      <c r="A15" s="531">
        <f t="shared" si="0"/>
        <v>13</v>
      </c>
      <c r="B15" s="65" t="s">
        <v>88</v>
      </c>
      <c r="C15" s="141">
        <v>9499</v>
      </c>
      <c r="D15" s="138">
        <v>14099</v>
      </c>
      <c r="E15" s="141">
        <v>3372</v>
      </c>
      <c r="F15" s="142">
        <f>Table11[[#This Row],[فروردین‌ماه 1397]]/Table11[[#This Row],[اسفندماه 1396]]-1</f>
        <v>-0.32626427406199021</v>
      </c>
      <c r="G15" s="142">
        <f>Table11[[#This Row],[فروردین‌ماه 1397]]/Table11[[#This Row],[فروردین‌ماه 1396]]-1</f>
        <v>1.8170225385527878</v>
      </c>
    </row>
    <row r="16" spans="1:13">
      <c r="A16" s="531">
        <f t="shared" si="0"/>
        <v>14</v>
      </c>
      <c r="B16" s="65" t="s">
        <v>20</v>
      </c>
      <c r="C16" s="141">
        <v>7152</v>
      </c>
      <c r="D16" s="138">
        <v>11827</v>
      </c>
      <c r="E16" s="141">
        <v>46179</v>
      </c>
      <c r="F16" s="142">
        <f>Table11[[#This Row],[فروردین‌ماه 1397]]/Table11[[#This Row],[اسفندماه 1396]]-1</f>
        <v>-0.39528198190580877</v>
      </c>
      <c r="G16" s="142">
        <f>Table11[[#This Row],[فروردین‌ماه 1397]]/Table11[[#This Row],[فروردین‌ماه 1396]]-1</f>
        <v>-0.84512440719807702</v>
      </c>
    </row>
    <row r="17" spans="1:7">
      <c r="A17" s="531">
        <f t="shared" si="0"/>
        <v>15</v>
      </c>
      <c r="B17" s="65" t="s">
        <v>28</v>
      </c>
      <c r="C17" s="141">
        <v>7004</v>
      </c>
      <c r="D17" s="138">
        <v>11105</v>
      </c>
      <c r="E17" s="141">
        <v>16426</v>
      </c>
      <c r="F17" s="142">
        <f>Table11[[#This Row],[فروردین‌ماه 1397]]/Table11[[#This Row],[اسفندماه 1396]]-1</f>
        <v>-0.36929311121116615</v>
      </c>
      <c r="G17" s="142">
        <f>Table11[[#This Row],[فروردین‌ماه 1397]]/Table11[[#This Row],[فروردین‌ماه 1396]]-1</f>
        <v>-0.57360282478996716</v>
      </c>
    </row>
    <row r="18" spans="1:7">
      <c r="A18" s="531">
        <f t="shared" si="0"/>
        <v>16</v>
      </c>
      <c r="B18" s="65" t="s">
        <v>59</v>
      </c>
      <c r="C18" s="141">
        <v>6460</v>
      </c>
      <c r="D18" s="138">
        <v>9755</v>
      </c>
      <c r="E18" s="141">
        <v>21897</v>
      </c>
      <c r="F18" s="142">
        <f>Table11[[#This Row],[فروردین‌ماه 1397]]/Table11[[#This Row],[اسفندماه 1396]]-1</f>
        <v>-0.33777549974372112</v>
      </c>
      <c r="G18" s="142">
        <f>Table11[[#This Row],[فروردین‌ماه 1397]]/Table11[[#This Row],[فروردین‌ماه 1396]]-1</f>
        <v>-0.70498241768278758</v>
      </c>
    </row>
    <row r="19" spans="1:7">
      <c r="A19" s="531">
        <f t="shared" si="0"/>
        <v>17</v>
      </c>
      <c r="B19" s="65" t="s">
        <v>41</v>
      </c>
      <c r="C19" s="141">
        <v>6426</v>
      </c>
      <c r="D19" s="138">
        <v>8865</v>
      </c>
      <c r="E19" s="141">
        <v>8024</v>
      </c>
      <c r="F19" s="142">
        <f>Table11[[#This Row],[فروردین‌ماه 1397]]/Table11[[#This Row],[اسفندماه 1396]]-1</f>
        <v>-0.2751269035532995</v>
      </c>
      <c r="G19" s="142">
        <f>Table11[[#This Row],[فروردین‌ماه 1397]]/Table11[[#This Row],[فروردین‌ماه 1396]]-1</f>
        <v>-0.19915254237288138</v>
      </c>
    </row>
    <row r="20" spans="1:7">
      <c r="A20" s="531">
        <f t="shared" si="0"/>
        <v>18</v>
      </c>
      <c r="B20" s="65" t="s">
        <v>57</v>
      </c>
      <c r="C20" s="141">
        <v>6210</v>
      </c>
      <c r="D20" s="138">
        <v>11030</v>
      </c>
      <c r="E20" s="141">
        <v>5912</v>
      </c>
      <c r="F20" s="142">
        <f>Table11[[#This Row],[فروردین‌ماه 1397]]/Table11[[#This Row],[اسفندماه 1396]]-1</f>
        <v>-0.4369900271985494</v>
      </c>
      <c r="G20" s="142">
        <f>Table11[[#This Row],[فروردین‌ماه 1397]]/Table11[[#This Row],[فروردین‌ماه 1396]]-1</f>
        <v>5.0405953991880859E-2</v>
      </c>
    </row>
    <row r="21" spans="1:7">
      <c r="A21" s="531">
        <f t="shared" si="0"/>
        <v>19</v>
      </c>
      <c r="B21" s="65" t="s">
        <v>81</v>
      </c>
      <c r="C21" s="141">
        <v>4018</v>
      </c>
      <c r="D21" s="138">
        <v>8600</v>
      </c>
      <c r="E21" s="141"/>
      <c r="F21" s="142">
        <f>Table11[[#This Row],[فروردین‌ماه 1397]]/Table11[[#This Row],[اسفندماه 1396]]-1</f>
        <v>-0.53279069767441856</v>
      </c>
      <c r="G21" s="142" t="s">
        <v>153</v>
      </c>
    </row>
    <row r="22" spans="1:7">
      <c r="A22" s="531">
        <f t="shared" si="0"/>
        <v>20</v>
      </c>
      <c r="B22" s="65" t="s">
        <v>27</v>
      </c>
      <c r="C22" s="141">
        <v>3762</v>
      </c>
      <c r="D22" s="138">
        <v>7728</v>
      </c>
      <c r="E22" s="141">
        <v>9386</v>
      </c>
      <c r="F22" s="142">
        <f>Table11[[#This Row],[فروردین‌ماه 1397]]/Table11[[#This Row],[اسفندماه 1396]]-1</f>
        <v>-0.51319875776397517</v>
      </c>
      <c r="G22" s="142">
        <f>Table11[[#This Row],[فروردین‌ماه 1397]]/Table11[[#This Row],[فروردین‌ماه 1396]]-1</f>
        <v>-0.59919028340080971</v>
      </c>
    </row>
    <row r="23" spans="1:7">
      <c r="A23" s="531">
        <f t="shared" si="0"/>
        <v>21</v>
      </c>
      <c r="B23" s="65" t="s">
        <v>18</v>
      </c>
      <c r="C23" s="141">
        <v>3749</v>
      </c>
      <c r="D23" s="138">
        <v>4093</v>
      </c>
      <c r="E23" s="141">
        <v>9711</v>
      </c>
      <c r="F23" s="142">
        <f>Table11[[#This Row],[فروردین‌ماه 1397]]/Table11[[#This Row],[اسفندماه 1396]]-1</f>
        <v>-8.4045932079159558E-2</v>
      </c>
      <c r="G23" s="142">
        <f>Table11[[#This Row],[فروردین‌ماه 1397]]/Table11[[#This Row],[فروردین‌ماه 1396]]-1</f>
        <v>-0.61394295129234888</v>
      </c>
    </row>
    <row r="24" spans="1:7">
      <c r="A24" s="531">
        <f t="shared" si="0"/>
        <v>22</v>
      </c>
      <c r="B24" s="65" t="s">
        <v>19</v>
      </c>
      <c r="C24" s="141">
        <v>3593</v>
      </c>
      <c r="D24" s="138">
        <v>10416</v>
      </c>
      <c r="E24" s="141">
        <v>9305</v>
      </c>
      <c r="F24" s="142"/>
      <c r="G24" s="142">
        <f>Table11[[#This Row],[فروردین‌ماه 1397]]/Table11[[#This Row],[فروردین‌ماه 1396]]-1</f>
        <v>-0.61386351423965602</v>
      </c>
    </row>
    <row r="25" spans="1:7">
      <c r="A25" s="531">
        <f t="shared" si="0"/>
        <v>23</v>
      </c>
      <c r="B25" s="65" t="s">
        <v>15</v>
      </c>
      <c r="C25" s="141">
        <v>3193</v>
      </c>
      <c r="D25" s="138">
        <v>1519</v>
      </c>
      <c r="E25" s="141">
        <v>636</v>
      </c>
      <c r="F25" s="142">
        <f>Table11[[#This Row],[فروردین‌ماه 1397]]/Table11[[#This Row],[اسفندماه 1396]]-1</f>
        <v>1.1020408163265305</v>
      </c>
      <c r="G25" s="142">
        <f>Table11[[#This Row],[فروردین‌ماه 1397]]/Table11[[#This Row],[فروردین‌ماه 1396]]-1</f>
        <v>4.0204402515723272</v>
      </c>
    </row>
    <row r="26" spans="1:7">
      <c r="A26" s="531">
        <f t="shared" si="0"/>
        <v>24</v>
      </c>
      <c r="B26" s="65" t="s">
        <v>30</v>
      </c>
      <c r="C26" s="141">
        <v>3161</v>
      </c>
      <c r="D26" s="138">
        <v>6653</v>
      </c>
      <c r="E26" s="141">
        <v>9486</v>
      </c>
      <c r="F26" s="142">
        <f>Table11[[#This Row],[فروردین‌ماه 1397]]/Table11[[#This Row],[اسفندماه 1396]]-1</f>
        <v>-0.52487599579137234</v>
      </c>
      <c r="G26" s="142">
        <f>Table11[[#This Row],[فروردین‌ماه 1397]]/Table11[[#This Row],[فروردین‌ماه 1396]]-1</f>
        <v>-0.66677208517815734</v>
      </c>
    </row>
    <row r="27" spans="1:7">
      <c r="A27" s="531">
        <f t="shared" si="0"/>
        <v>25</v>
      </c>
      <c r="B27" s="65" t="s">
        <v>25</v>
      </c>
      <c r="C27" s="141">
        <v>3093</v>
      </c>
      <c r="D27" s="138">
        <v>6878</v>
      </c>
      <c r="E27" s="141">
        <v>6915</v>
      </c>
      <c r="F27" s="142">
        <f>Table11[[#This Row],[فروردین‌ماه 1397]]/Table11[[#This Row],[اسفندماه 1396]]-1</f>
        <v>-0.55030532131433563</v>
      </c>
      <c r="G27" s="142">
        <f>Table11[[#This Row],[فروردین‌ماه 1397]]/Table11[[#This Row],[فروردین‌ماه 1396]]-1</f>
        <v>-0.5527114967462039</v>
      </c>
    </row>
    <row r="28" spans="1:7">
      <c r="A28" s="531">
        <f t="shared" si="0"/>
        <v>26</v>
      </c>
      <c r="B28" s="65" t="s">
        <v>32</v>
      </c>
      <c r="C28" s="141">
        <v>2974</v>
      </c>
      <c r="D28" s="138">
        <v>5414</v>
      </c>
      <c r="E28" s="141">
        <v>5681</v>
      </c>
      <c r="F28" s="142">
        <f>Table11[[#This Row],[فروردین‌ماه 1397]]/Table11[[#This Row],[اسفندماه 1396]]-1</f>
        <v>-0.45068341337273732</v>
      </c>
      <c r="G28" s="142">
        <f>Table11[[#This Row],[فروردین‌ماه 1397]]/Table11[[#This Row],[فروردین‌ماه 1396]]-1</f>
        <v>-0.47650061608871674</v>
      </c>
    </row>
    <row r="29" spans="1:7">
      <c r="A29" s="531">
        <f t="shared" si="0"/>
        <v>27</v>
      </c>
      <c r="B29" s="65" t="s">
        <v>33</v>
      </c>
      <c r="C29" s="141">
        <v>2872</v>
      </c>
      <c r="D29" s="138">
        <v>1238</v>
      </c>
      <c r="E29" s="141">
        <v>19311</v>
      </c>
      <c r="F29" s="142">
        <f>Table11[[#This Row],[فروردین‌ماه 1397]]/Table11[[#This Row],[اسفندماه 1396]]-1</f>
        <v>1.3198707592891763</v>
      </c>
      <c r="G29" s="142">
        <f>Table11[[#This Row],[فروردین‌ماه 1397]]/Table11[[#This Row],[فروردین‌ماه 1396]]-1</f>
        <v>-0.851276474548185</v>
      </c>
    </row>
    <row r="30" spans="1:7">
      <c r="A30" s="531">
        <f t="shared" si="0"/>
        <v>28</v>
      </c>
      <c r="B30" s="65" t="s">
        <v>21</v>
      </c>
      <c r="C30" s="141">
        <v>2778</v>
      </c>
      <c r="D30" s="138">
        <v>1782</v>
      </c>
      <c r="E30" s="141">
        <v>603</v>
      </c>
      <c r="F30" s="142">
        <f>Table11[[#This Row],[فروردین‌ماه 1397]]/Table11[[#This Row],[اسفندماه 1396]]-1</f>
        <v>0.55892255892255882</v>
      </c>
      <c r="G30" s="142">
        <f>Table11[[#This Row],[فروردین‌ماه 1397]]/Table11[[#This Row],[فروردین‌ماه 1396]]-1</f>
        <v>3.6069651741293534</v>
      </c>
    </row>
    <row r="31" spans="1:7">
      <c r="A31" s="531">
        <f t="shared" si="0"/>
        <v>29</v>
      </c>
      <c r="B31" s="65" t="s">
        <v>86</v>
      </c>
      <c r="C31" s="141">
        <v>2656</v>
      </c>
      <c r="D31" s="138">
        <v>3663</v>
      </c>
      <c r="E31" s="141">
        <v>1442</v>
      </c>
      <c r="F31" s="142">
        <f>Table11[[#This Row],[فروردین‌ماه 1397]]/Table11[[#This Row],[اسفندماه 1396]]-1</f>
        <v>-0.27491127491127487</v>
      </c>
      <c r="G31" s="142">
        <f>Table11[[#This Row],[فروردین‌ماه 1397]]/Table11[[#This Row],[فروردین‌ماه 1396]]-1</f>
        <v>0.84188626907073516</v>
      </c>
    </row>
    <row r="32" spans="1:7">
      <c r="A32" s="531">
        <f t="shared" si="0"/>
        <v>30</v>
      </c>
      <c r="B32" s="65" t="s">
        <v>37</v>
      </c>
      <c r="C32" s="141">
        <v>2052</v>
      </c>
      <c r="D32" s="138">
        <v>7337</v>
      </c>
      <c r="E32" s="141">
        <v>5831</v>
      </c>
      <c r="F32" s="142">
        <f>Table11[[#This Row],[فروردین‌ماه 1397]]/Table11[[#This Row],[اسفندماه 1396]]-1</f>
        <v>-0.72032165735314169</v>
      </c>
      <c r="G32" s="142">
        <f>Table11[[#This Row],[فروردین‌ماه 1397]]/Table11[[#This Row],[فروردین‌ماه 1396]]-1</f>
        <v>-0.64808780655119191</v>
      </c>
    </row>
    <row r="33" spans="1:8">
      <c r="A33" s="531">
        <f t="shared" si="0"/>
        <v>31</v>
      </c>
      <c r="B33" s="65" t="s">
        <v>84</v>
      </c>
      <c r="C33" s="141">
        <v>1974</v>
      </c>
      <c r="D33" s="138">
        <v>3086</v>
      </c>
      <c r="E33" s="141">
        <v>3700</v>
      </c>
      <c r="F33" s="142">
        <f>Table11[[#This Row],[فروردین‌ماه 1397]]/Table11[[#This Row],[اسفندماه 1396]]-1</f>
        <v>-0.36033700583279327</v>
      </c>
      <c r="G33" s="142">
        <f>Table11[[#This Row],[فروردین‌ماه 1397]]/Table11[[#This Row],[فروردین‌ماه 1396]]-1</f>
        <v>-0.4664864864864865</v>
      </c>
    </row>
    <row r="34" spans="1:8">
      <c r="A34" s="531">
        <f t="shared" si="0"/>
        <v>32</v>
      </c>
      <c r="B34" s="65" t="s">
        <v>6</v>
      </c>
      <c r="C34" s="141">
        <v>1340</v>
      </c>
      <c r="D34" s="138">
        <v>3334</v>
      </c>
      <c r="E34" s="141"/>
      <c r="F34" s="142">
        <f>Table11[[#This Row],[فروردین‌ماه 1397]]/Table11[[#This Row],[اسفندماه 1396]]-1</f>
        <v>-0.59808038392321539</v>
      </c>
      <c r="G34" s="142" t="s">
        <v>153</v>
      </c>
    </row>
    <row r="35" spans="1:8">
      <c r="A35" s="531">
        <f t="shared" si="0"/>
        <v>33</v>
      </c>
      <c r="B35" s="65" t="s">
        <v>16</v>
      </c>
      <c r="C35" s="141">
        <v>941</v>
      </c>
      <c r="D35" s="138">
        <v>2615</v>
      </c>
      <c r="E35" s="141">
        <v>4423</v>
      </c>
      <c r="F35" s="142">
        <f>Table11[[#This Row],[فروردین‌ماه 1397]]/Table11[[#This Row],[اسفندماه 1396]]-1</f>
        <v>-0.64015296367112806</v>
      </c>
      <c r="G35" s="142">
        <f>Table11[[#This Row],[فروردین‌ماه 1397]]/Table11[[#This Row],[فروردین‌ماه 1396]]-1</f>
        <v>-0.78724847388650243</v>
      </c>
    </row>
    <row r="36" spans="1:8">
      <c r="A36" s="531">
        <f t="shared" si="0"/>
        <v>34</v>
      </c>
      <c r="B36" s="65" t="s">
        <v>85</v>
      </c>
      <c r="C36" s="141">
        <v>798</v>
      </c>
      <c r="D36" s="138">
        <v>2584</v>
      </c>
      <c r="E36" s="141">
        <v>828</v>
      </c>
      <c r="F36" s="142">
        <f>Table11[[#This Row],[فروردین‌ماه 1397]]/Table11[[#This Row],[اسفندماه 1396]]-1</f>
        <v>-0.69117647058823528</v>
      </c>
      <c r="G36" s="142">
        <f>Table11[[#This Row],[فروردین‌ماه 1397]]/Table11[[#This Row],[فروردین‌ماه 1396]]-1</f>
        <v>-3.6231884057971064E-2</v>
      </c>
    </row>
    <row r="37" spans="1:8">
      <c r="A37" s="531">
        <f t="shared" si="0"/>
        <v>35</v>
      </c>
      <c r="B37" s="65" t="s">
        <v>87</v>
      </c>
      <c r="C37" s="141">
        <v>695</v>
      </c>
      <c r="D37" s="138">
        <v>1587</v>
      </c>
      <c r="E37" s="141">
        <v>5782</v>
      </c>
      <c r="F37" s="142">
        <f>Table11[[#This Row],[فروردین‌ماه 1397]]/Table11[[#This Row],[اسفندماه 1396]]-1</f>
        <v>-0.56206679269061122</v>
      </c>
      <c r="G37" s="142">
        <f>Table11[[#This Row],[فروردین‌ماه 1397]]/Table11[[#This Row],[فروردین‌ماه 1396]]-1</f>
        <v>-0.8797993773780699</v>
      </c>
    </row>
    <row r="38" spans="1:8">
      <c r="A38" s="531">
        <f t="shared" si="0"/>
        <v>36</v>
      </c>
      <c r="B38" s="65" t="s">
        <v>34</v>
      </c>
      <c r="C38" s="141">
        <v>676</v>
      </c>
      <c r="D38" s="138">
        <v>907</v>
      </c>
      <c r="E38" s="141">
        <v>976</v>
      </c>
      <c r="F38" s="142">
        <f>Table11[[#This Row],[فروردین‌ماه 1397]]/Table11[[#This Row],[اسفندماه 1396]]-1</f>
        <v>-0.25468577728776187</v>
      </c>
      <c r="G38" s="142">
        <f>Table11[[#This Row],[فروردین‌ماه 1397]]/Table11[[#This Row],[فروردین‌ماه 1396]]-1</f>
        <v>-0.30737704918032782</v>
      </c>
    </row>
    <row r="39" spans="1:8">
      <c r="A39" s="531">
        <f t="shared" si="0"/>
        <v>37</v>
      </c>
      <c r="B39" s="65" t="s">
        <v>40</v>
      </c>
      <c r="C39" s="141">
        <v>556</v>
      </c>
      <c r="D39" s="138">
        <v>14</v>
      </c>
      <c r="E39" s="141">
        <v>9</v>
      </c>
      <c r="F39" s="142">
        <f>Table11[[#This Row],[فروردین‌ماه 1397]]/Table11[[#This Row],[اسفندماه 1396]]-1</f>
        <v>38.714285714285715</v>
      </c>
      <c r="G39" s="142">
        <f>Table11[[#This Row],[فروردین‌ماه 1397]]/Table11[[#This Row],[فروردین‌ماه 1396]]-1</f>
        <v>60.777777777777779</v>
      </c>
    </row>
    <row r="40" spans="1:8">
      <c r="A40" s="531">
        <f t="shared" si="0"/>
        <v>38</v>
      </c>
      <c r="B40" s="65" t="s">
        <v>12</v>
      </c>
      <c r="C40" s="141">
        <v>423</v>
      </c>
      <c r="D40" s="138">
        <v>6004</v>
      </c>
      <c r="E40" s="141">
        <v>15112</v>
      </c>
      <c r="F40" s="142">
        <f>Table11[[#This Row],[فروردین‌ماه 1397]]/Table11[[#This Row],[اسفندماه 1396]]-1</f>
        <v>-0.92954696868754161</v>
      </c>
      <c r="G40" s="142">
        <f>Table11[[#This Row],[فروردین‌ماه 1397]]/Table11[[#This Row],[فروردین‌ماه 1396]]-1</f>
        <v>-0.97200899947061936</v>
      </c>
    </row>
    <row r="41" spans="1:8" ht="15" customHeight="1">
      <c r="A41" s="531">
        <f t="shared" si="0"/>
        <v>39</v>
      </c>
      <c r="B41" s="65" t="s">
        <v>9</v>
      </c>
      <c r="C41" s="141">
        <v>258</v>
      </c>
      <c r="D41" s="138">
        <v>592</v>
      </c>
      <c r="E41" s="141">
        <v>170</v>
      </c>
      <c r="F41" s="142">
        <f>Table11[[#This Row],[فروردین‌ماه 1397]]/Table11[[#This Row],[اسفندماه 1396]]-1</f>
        <v>-0.56418918918918926</v>
      </c>
      <c r="G41" s="142">
        <f>Table11[[#This Row],[فروردین‌ماه 1397]]/Table11[[#This Row],[فروردین‌ماه 1396]]-1</f>
        <v>0.51764705882352935</v>
      </c>
    </row>
    <row r="42" spans="1:8">
      <c r="A42" s="531">
        <f t="shared" si="0"/>
        <v>40</v>
      </c>
      <c r="B42" s="65" t="s">
        <v>23</v>
      </c>
      <c r="C42" s="141">
        <v>183</v>
      </c>
      <c r="D42" s="138">
        <v>639</v>
      </c>
      <c r="E42" s="141">
        <v>1517</v>
      </c>
      <c r="F42" s="142">
        <f>Table11[[#This Row],[فروردین‌ماه 1397]]/Table11[[#This Row],[اسفندماه 1396]]-1</f>
        <v>-0.71361502347417838</v>
      </c>
      <c r="G42" s="142">
        <f>Table11[[#This Row],[فروردین‌ماه 1397]]/Table11[[#This Row],[فروردین‌ماه 1396]]-1</f>
        <v>-0.87936717205009884</v>
      </c>
    </row>
    <row r="43" spans="1:8">
      <c r="A43" s="531">
        <f t="shared" si="0"/>
        <v>41</v>
      </c>
      <c r="B43" s="65" t="s">
        <v>31</v>
      </c>
      <c r="C43" s="141">
        <v>63</v>
      </c>
      <c r="D43" s="138">
        <v>142</v>
      </c>
      <c r="E43" s="141">
        <v>1</v>
      </c>
      <c r="F43" s="142">
        <f>Table11[[#This Row],[فروردین‌ماه 1397]]/Table11[[#This Row],[اسفندماه 1396]]-1</f>
        <v>-0.55633802816901401</v>
      </c>
      <c r="G43" s="142">
        <f>Table11[[#This Row],[فروردین‌ماه 1397]]/Table11[[#This Row],[فروردین‌ماه 1396]]-1</f>
        <v>62</v>
      </c>
    </row>
    <row r="44" spans="1:8">
      <c r="A44" s="531">
        <f t="shared" si="0"/>
        <v>42</v>
      </c>
      <c r="B44" s="65" t="s">
        <v>902</v>
      </c>
      <c r="C44" s="141"/>
      <c r="D44" s="138">
        <v>1</v>
      </c>
      <c r="E44" s="141"/>
      <c r="F44" s="142">
        <f>Table11[[#This Row],[فروردین‌ماه 1397]]/Table11[[#This Row],[اسفندماه 1396]]-1</f>
        <v>-1</v>
      </c>
      <c r="G44" s="142" t="s">
        <v>153</v>
      </c>
    </row>
    <row r="45" spans="1:8">
      <c r="A45" s="531">
        <f t="shared" si="0"/>
        <v>43</v>
      </c>
      <c r="B45" s="65"/>
      <c r="C45" s="138"/>
      <c r="D45" s="138"/>
      <c r="E45" s="138"/>
      <c r="F45" s="142"/>
      <c r="G45" s="142"/>
    </row>
    <row r="46" spans="1:8">
      <c r="A46" s="531">
        <f>1+A45</f>
        <v>44</v>
      </c>
      <c r="B46" s="65"/>
      <c r="C46" s="138"/>
      <c r="D46" s="138"/>
      <c r="E46" s="138"/>
      <c r="F46" s="142"/>
      <c r="G46" s="142"/>
    </row>
    <row r="47" spans="1:8" ht="37.5" customHeight="1">
      <c r="A47" s="645" t="s">
        <v>72</v>
      </c>
      <c r="B47" s="645" t="s">
        <v>426</v>
      </c>
      <c r="C47" s="841" t="s">
        <v>47</v>
      </c>
      <c r="D47" s="841"/>
      <c r="E47" s="841"/>
      <c r="F47" s="839" t="s">
        <v>68</v>
      </c>
      <c r="G47" s="840"/>
      <c r="H47" s="166" t="s">
        <v>663</v>
      </c>
    </row>
    <row r="48" spans="1:8" ht="37.5">
      <c r="A48" s="649"/>
      <c r="B48" s="358"/>
      <c r="C48" s="308" t="s">
        <v>1007</v>
      </c>
      <c r="D48" s="308" t="s">
        <v>900</v>
      </c>
      <c r="E48" s="342" t="s">
        <v>1009</v>
      </c>
      <c r="F48" s="360" t="s">
        <v>48</v>
      </c>
      <c r="G48" s="647" t="s">
        <v>724</v>
      </c>
      <c r="H48" s="308" t="s">
        <v>1007</v>
      </c>
    </row>
    <row r="49" spans="1:11" ht="17.25">
      <c r="A49" s="304">
        <v>1</v>
      </c>
      <c r="B49" s="648" t="s">
        <v>36</v>
      </c>
      <c r="C49" s="650">
        <v>102297</v>
      </c>
      <c r="D49" s="650">
        <v>107341</v>
      </c>
      <c r="E49" s="650">
        <v>51125</v>
      </c>
      <c r="F49" s="143">
        <v>-4.6990432360421441E-2</v>
      </c>
      <c r="G49" s="646">
        <v>1.000919315403423</v>
      </c>
      <c r="H49" s="651">
        <v>7869</v>
      </c>
      <c r="I49" s="644"/>
    </row>
    <row r="50" spans="1:11" ht="17.25">
      <c r="A50" s="304">
        <v>2</v>
      </c>
      <c r="B50" s="648" t="s">
        <v>29</v>
      </c>
      <c r="C50" s="650">
        <v>48384</v>
      </c>
      <c r="D50" s="650">
        <v>68311</v>
      </c>
      <c r="E50" s="650">
        <v>125901</v>
      </c>
      <c r="F50" s="143">
        <v>-0.29170997350353534</v>
      </c>
      <c r="G50" s="763">
        <v>-0.61569804846665233</v>
      </c>
      <c r="H50" s="673">
        <v>3225.6</v>
      </c>
      <c r="I50" s="644"/>
    </row>
    <row r="51" spans="1:11" ht="17.25">
      <c r="A51" s="304">
        <v>3</v>
      </c>
      <c r="B51" s="648" t="s">
        <v>35</v>
      </c>
      <c r="C51" s="650">
        <v>42905</v>
      </c>
      <c r="D51" s="650">
        <v>79756</v>
      </c>
      <c r="E51" s="650">
        <v>34201</v>
      </c>
      <c r="F51" s="143">
        <v>-0.4620467425648227</v>
      </c>
      <c r="G51" s="646">
        <v>0.25449548258822841</v>
      </c>
      <c r="H51" s="673">
        <v>1532.3214285714287</v>
      </c>
      <c r="I51" s="644"/>
      <c r="K51" s="676"/>
    </row>
    <row r="52" spans="1:11" ht="17.25">
      <c r="A52" s="304">
        <v>4</v>
      </c>
      <c r="B52" s="648" t="s">
        <v>10</v>
      </c>
      <c r="C52" s="650">
        <v>30802</v>
      </c>
      <c r="D52" s="650">
        <v>42022</v>
      </c>
      <c r="E52" s="650">
        <v>46841</v>
      </c>
      <c r="F52" s="143">
        <v>-0.26700299842939412</v>
      </c>
      <c r="G52" s="646">
        <v>-0.34241369740184879</v>
      </c>
      <c r="H52" s="673">
        <v>1621.1578947368421</v>
      </c>
      <c r="I52" s="644"/>
      <c r="K52" s="676"/>
    </row>
    <row r="53" spans="1:11" ht="17.25" customHeight="1">
      <c r="A53" s="304">
        <v>5</v>
      </c>
      <c r="B53" s="648" t="s">
        <v>13</v>
      </c>
      <c r="C53" s="650">
        <v>20801</v>
      </c>
      <c r="D53" s="650">
        <v>28222</v>
      </c>
      <c r="E53" s="650">
        <v>5380</v>
      </c>
      <c r="F53" s="143">
        <v>-0.26295088937708166</v>
      </c>
      <c r="G53" s="646">
        <v>2.8663568773234203</v>
      </c>
      <c r="H53" s="673">
        <v>990.52380952380952</v>
      </c>
      <c r="I53" s="644"/>
      <c r="K53" s="676"/>
    </row>
    <row r="54" spans="1:11" ht="17.25">
      <c r="A54" s="304">
        <v>6</v>
      </c>
      <c r="B54" s="648" t="s">
        <v>14</v>
      </c>
      <c r="C54" s="650">
        <v>15227</v>
      </c>
      <c r="D54" s="650">
        <v>29683</v>
      </c>
      <c r="E54" s="650">
        <v>43203</v>
      </c>
      <c r="F54" s="143">
        <v>-0.48701276825118756</v>
      </c>
      <c r="G54" s="646">
        <v>-0.64754762400759214</v>
      </c>
      <c r="H54" s="673">
        <v>1903.375</v>
      </c>
      <c r="I54" s="644"/>
      <c r="K54" s="676"/>
    </row>
    <row r="55" spans="1:11" ht="17.25">
      <c r="A55" s="304">
        <v>7</v>
      </c>
      <c r="B55" s="648" t="s">
        <v>89</v>
      </c>
      <c r="C55" s="650">
        <v>11628</v>
      </c>
      <c r="D55" s="650">
        <v>15027</v>
      </c>
      <c r="E55" s="650">
        <v>23663</v>
      </c>
      <c r="F55" s="143">
        <v>-0.22619285286484325</v>
      </c>
      <c r="G55" s="646">
        <v>-0.50859992393187681</v>
      </c>
      <c r="H55" s="673">
        <v>2325.6</v>
      </c>
      <c r="I55" s="644"/>
      <c r="K55" s="676"/>
    </row>
    <row r="56" spans="1:11" ht="14.25" customHeight="1">
      <c r="A56" s="304">
        <v>8</v>
      </c>
      <c r="B56" s="648" t="s">
        <v>22</v>
      </c>
      <c r="C56" s="650">
        <v>11153</v>
      </c>
      <c r="D56" s="650">
        <v>23348</v>
      </c>
      <c r="E56" s="650">
        <v>8723</v>
      </c>
      <c r="F56" s="143">
        <v>-0.52231454514305287</v>
      </c>
      <c r="G56" s="646">
        <v>0.27857388513126224</v>
      </c>
      <c r="H56" s="673">
        <v>796.64285714285711</v>
      </c>
      <c r="I56" s="644"/>
      <c r="K56" s="676"/>
    </row>
    <row r="57" spans="1:11" ht="12" customHeight="1">
      <c r="A57" s="304">
        <v>9</v>
      </c>
      <c r="B57" s="648" t="s">
        <v>24</v>
      </c>
      <c r="C57" s="650">
        <v>10684</v>
      </c>
      <c r="D57" s="650">
        <v>32781</v>
      </c>
      <c r="E57" s="290">
        <v>12085</v>
      </c>
      <c r="F57" s="143">
        <v>-0.67407949726975991</v>
      </c>
      <c r="G57" s="646">
        <v>-0.11592883740173765</v>
      </c>
      <c r="H57" s="673">
        <v>593.55555555555554</v>
      </c>
      <c r="I57" s="644"/>
      <c r="K57" s="676"/>
    </row>
    <row r="58" spans="1:11" ht="17.25">
      <c r="A58" s="304">
        <v>10</v>
      </c>
      <c r="B58" s="648" t="s">
        <v>42</v>
      </c>
      <c r="C58" s="650">
        <v>9680</v>
      </c>
      <c r="D58" s="650">
        <v>13484</v>
      </c>
      <c r="E58" s="650">
        <v>6946</v>
      </c>
      <c r="F58" s="143">
        <v>-0.28211213289824977</v>
      </c>
      <c r="G58" s="646">
        <v>0.39360783184566661</v>
      </c>
      <c r="H58" s="673">
        <v>605</v>
      </c>
      <c r="I58" s="644"/>
      <c r="K58" s="676"/>
    </row>
    <row r="59" spans="1:11" ht="18">
      <c r="A59" s="294"/>
      <c r="B59" s="295" t="s">
        <v>43</v>
      </c>
      <c r="C59" s="296">
        <f>SUM(C49:C58)</f>
        <v>303561</v>
      </c>
      <c r="D59" s="296">
        <f>SUM(D49:D58)</f>
        <v>439975</v>
      </c>
      <c r="E59" s="296">
        <f>SUM(E49:E58)</f>
        <v>358068</v>
      </c>
      <c r="F59" s="315">
        <f>C59/D59-1</f>
        <v>-0.31004943462696744</v>
      </c>
      <c r="G59" s="203">
        <f>C59/E59-1</f>
        <v>-0.15222527564596666</v>
      </c>
      <c r="H59" s="663">
        <v>1933.5095541401274</v>
      </c>
      <c r="I59" s="644"/>
      <c r="K59" s="676"/>
    </row>
  </sheetData>
  <mergeCells count="4">
    <mergeCell ref="F1:G1"/>
    <mergeCell ref="C1:E1"/>
    <mergeCell ref="F47:G47"/>
    <mergeCell ref="C47:E47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26CB371-181E-40E9-AC04-39195CDBC5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F3:F46</xm:sqref>
        </x14:conditionalFormatting>
        <x14:conditionalFormatting xmlns:xm="http://schemas.microsoft.com/office/excel/2006/main">
          <x14:cfRule type="iconSet" priority="1" id="{65791C74-45A6-4389-BCCB-D0A7663F68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G3:G44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A2:J30"/>
  <sheetViews>
    <sheetView showGridLines="0" rightToLeft="1" topLeftCell="A19" zoomScaleNormal="100" workbookViewId="0">
      <selection activeCell="J21" sqref="J21"/>
    </sheetView>
  </sheetViews>
  <sheetFormatPr defaultRowHeight="15"/>
  <cols>
    <col min="1" max="1" width="5.125" style="676" customWidth="1"/>
    <col min="2" max="2" width="19" customWidth="1"/>
    <col min="3" max="3" width="12.75" bestFit="1" customWidth="1"/>
    <col min="4" max="4" width="10.625" customWidth="1"/>
    <col min="5" max="5" width="13.375" customWidth="1"/>
    <col min="6" max="6" width="15.375" customWidth="1"/>
    <col min="7" max="7" width="15.875" customWidth="1"/>
    <col min="8" max="8" width="15.25" style="97" customWidth="1"/>
    <col min="9" max="9" width="15.375" bestFit="1" customWidth="1"/>
    <col min="10" max="10" width="17.375" customWidth="1"/>
  </cols>
  <sheetData>
    <row r="2" spans="2:8" ht="18.75" customHeight="1">
      <c r="B2" s="615" t="s">
        <v>158</v>
      </c>
      <c r="C2" s="900" t="s">
        <v>626</v>
      </c>
      <c r="D2" s="901"/>
      <c r="E2" s="900" t="s">
        <v>1005</v>
      </c>
      <c r="F2" s="901"/>
      <c r="G2" s="900" t="s">
        <v>1010</v>
      </c>
      <c r="H2" s="901"/>
    </row>
    <row r="3" spans="2:8">
      <c r="B3" s="552"/>
      <c r="C3" s="546" t="s">
        <v>156</v>
      </c>
      <c r="D3" s="547" t="s">
        <v>157</v>
      </c>
      <c r="E3" s="546" t="s">
        <v>156</v>
      </c>
      <c r="F3" s="547" t="s">
        <v>157</v>
      </c>
      <c r="G3" s="546" t="s">
        <v>156</v>
      </c>
      <c r="H3" s="547" t="s">
        <v>157</v>
      </c>
    </row>
    <row r="4" spans="2:8" ht="15.75" customHeight="1">
      <c r="B4" s="553"/>
      <c r="C4" s="549" t="s">
        <v>665</v>
      </c>
      <c r="D4" s="550" t="s">
        <v>657</v>
      </c>
      <c r="E4" s="549" t="s">
        <v>665</v>
      </c>
      <c r="F4" s="550" t="s">
        <v>657</v>
      </c>
      <c r="G4" s="549" t="s">
        <v>665</v>
      </c>
      <c r="H4" s="550" t="s">
        <v>657</v>
      </c>
    </row>
    <row r="5" spans="2:8" ht="21" customHeight="1">
      <c r="B5" s="579" t="s">
        <v>852</v>
      </c>
      <c r="C5" s="254">
        <v>3202242</v>
      </c>
      <c r="D5" s="254">
        <v>390241</v>
      </c>
      <c r="E5" s="722">
        <v>4246913</v>
      </c>
      <c r="F5" s="486">
        <v>657987</v>
      </c>
      <c r="G5" s="254">
        <v>732173</v>
      </c>
      <c r="H5" s="366">
        <v>142566</v>
      </c>
    </row>
    <row r="6" spans="2:8" ht="21" customHeight="1">
      <c r="B6" s="579" t="s">
        <v>818</v>
      </c>
      <c r="C6" s="254">
        <v>42852</v>
      </c>
      <c r="D6" s="254">
        <v>504</v>
      </c>
      <c r="E6" s="350">
        <v>41771</v>
      </c>
      <c r="F6" s="366">
        <v>8</v>
      </c>
      <c r="G6" s="254">
        <v>400</v>
      </c>
      <c r="H6" s="366">
        <v>0.67</v>
      </c>
    </row>
    <row r="7" spans="2:8" ht="21" customHeight="1">
      <c r="B7" s="579" t="s">
        <v>819</v>
      </c>
      <c r="C7" s="254">
        <v>7106</v>
      </c>
      <c r="D7" s="254">
        <v>52022</v>
      </c>
      <c r="E7" s="350">
        <v>25434900</v>
      </c>
      <c r="F7" s="366">
        <v>10046</v>
      </c>
      <c r="G7" s="254">
        <v>24960</v>
      </c>
      <c r="H7" s="366">
        <v>33</v>
      </c>
    </row>
    <row r="8" spans="2:8" ht="21" customHeight="1">
      <c r="B8" s="579" t="s">
        <v>820</v>
      </c>
      <c r="C8" s="254" t="s">
        <v>153</v>
      </c>
      <c r="D8" s="254" t="s">
        <v>153</v>
      </c>
      <c r="E8" s="350">
        <v>96820124</v>
      </c>
      <c r="F8" s="366">
        <v>1006</v>
      </c>
      <c r="G8" s="254">
        <v>71928500</v>
      </c>
      <c r="H8" s="366">
        <v>944</v>
      </c>
    </row>
    <row r="9" spans="2:8" ht="15.75">
      <c r="B9" s="616" t="s">
        <v>92</v>
      </c>
      <c r="C9" s="544">
        <v>453</v>
      </c>
      <c r="D9" s="544">
        <v>3437</v>
      </c>
      <c r="E9" s="620">
        <v>499593014</v>
      </c>
      <c r="F9" s="485">
        <v>5002</v>
      </c>
      <c r="G9" s="544">
        <v>139824</v>
      </c>
      <c r="H9" s="485">
        <v>197</v>
      </c>
    </row>
    <row r="10" spans="2:8" ht="15.75">
      <c r="B10" s="200" t="s">
        <v>43</v>
      </c>
      <c r="C10" s="544"/>
      <c r="D10" s="544">
        <f>SUM(D5:D9)</f>
        <v>446204</v>
      </c>
      <c r="E10" s="544"/>
      <c r="F10" s="619">
        <v>674049</v>
      </c>
      <c r="G10" s="544"/>
      <c r="H10" s="619">
        <v>143740</v>
      </c>
    </row>
    <row r="11" spans="2:8">
      <c r="B11" s="99"/>
      <c r="C11" s="99"/>
      <c r="D11" s="99"/>
      <c r="E11" s="99"/>
      <c r="F11" s="99"/>
      <c r="G11" s="99"/>
      <c r="H11" s="99"/>
    </row>
    <row r="12" spans="2:8">
      <c r="B12" s="99"/>
      <c r="C12" s="99"/>
      <c r="D12" s="99"/>
      <c r="E12" s="99"/>
      <c r="F12" s="99"/>
      <c r="G12" s="99"/>
      <c r="H12" s="99"/>
    </row>
    <row r="13" spans="2:8" ht="18.75" customHeight="1">
      <c r="B13" s="99"/>
      <c r="C13" s="99"/>
      <c r="D13" s="99"/>
      <c r="E13" s="99"/>
      <c r="F13" s="99"/>
      <c r="G13" s="99"/>
      <c r="H13" s="215"/>
    </row>
    <row r="14" spans="2:8" ht="18.75" customHeight="1">
      <c r="B14" s="551" t="s">
        <v>159</v>
      </c>
      <c r="C14" s="898" t="s">
        <v>626</v>
      </c>
      <c r="D14" s="899"/>
      <c r="E14" s="898" t="s">
        <v>1005</v>
      </c>
      <c r="F14" s="899"/>
      <c r="G14" s="898" t="s">
        <v>1011</v>
      </c>
      <c r="H14" s="899"/>
    </row>
    <row r="15" spans="2:8" ht="19.5" customHeight="1">
      <c r="B15" s="545"/>
      <c r="C15" s="546" t="s">
        <v>156</v>
      </c>
      <c r="D15" s="547" t="s">
        <v>157</v>
      </c>
      <c r="E15" s="546" t="s">
        <v>156</v>
      </c>
      <c r="F15" s="547" t="s">
        <v>157</v>
      </c>
      <c r="G15" s="546" t="s">
        <v>156</v>
      </c>
      <c r="H15" s="547" t="s">
        <v>157</v>
      </c>
    </row>
    <row r="16" spans="2:8" ht="19.5" customHeight="1">
      <c r="B16" s="548"/>
      <c r="C16" s="549" t="s">
        <v>666</v>
      </c>
      <c r="D16" s="550" t="s">
        <v>658</v>
      </c>
      <c r="E16" s="549" t="s">
        <v>689</v>
      </c>
      <c r="F16" s="550" t="s">
        <v>657</v>
      </c>
      <c r="G16" s="549" t="s">
        <v>689</v>
      </c>
      <c r="H16" s="550" t="s">
        <v>657</v>
      </c>
    </row>
    <row r="17" spans="2:10" ht="19.5" customHeight="1">
      <c r="B17" s="579" t="s">
        <v>160</v>
      </c>
      <c r="C17" s="254">
        <v>2510114</v>
      </c>
      <c r="D17" s="366">
        <v>28113</v>
      </c>
      <c r="E17" s="254">
        <v>2969829</v>
      </c>
      <c r="F17" s="366">
        <v>33090</v>
      </c>
      <c r="G17" s="254">
        <v>154785</v>
      </c>
      <c r="H17" s="366">
        <v>1827</v>
      </c>
    </row>
    <row r="18" spans="2:10" ht="19.5" customHeight="1">
      <c r="B18" s="579" t="s">
        <v>161</v>
      </c>
      <c r="C18" s="254">
        <v>9393035</v>
      </c>
      <c r="D18" s="366">
        <v>156796</v>
      </c>
      <c r="E18" s="254">
        <v>8760286</v>
      </c>
      <c r="F18" s="366">
        <v>204983</v>
      </c>
      <c r="G18" s="254">
        <v>201459</v>
      </c>
      <c r="H18" s="366">
        <v>7586</v>
      </c>
    </row>
    <row r="19" spans="2:10" ht="19.5" customHeight="1">
      <c r="B19" s="579" t="s">
        <v>627</v>
      </c>
      <c r="C19" s="254">
        <v>13456906</v>
      </c>
      <c r="D19" s="366">
        <v>184616</v>
      </c>
      <c r="E19" s="254">
        <v>14761811</v>
      </c>
      <c r="F19" s="366">
        <v>256347</v>
      </c>
      <c r="G19" s="254">
        <v>1131012</v>
      </c>
      <c r="H19" s="366">
        <v>24050</v>
      </c>
    </row>
    <row r="20" spans="2:10" ht="19.5" customHeight="1">
      <c r="B20" s="579" t="s">
        <v>162</v>
      </c>
      <c r="C20" s="254">
        <v>114914</v>
      </c>
      <c r="D20" s="366">
        <v>1483</v>
      </c>
      <c r="E20" s="254">
        <v>170531</v>
      </c>
      <c r="F20" s="366">
        <v>4377</v>
      </c>
      <c r="G20" s="254">
        <v>5764</v>
      </c>
      <c r="H20" s="366">
        <v>233</v>
      </c>
    </row>
    <row r="21" spans="2:10" ht="15.75">
      <c r="B21" s="578" t="s">
        <v>163</v>
      </c>
      <c r="C21" s="618">
        <v>25474969</v>
      </c>
      <c r="D21" s="619">
        <v>371008</v>
      </c>
      <c r="E21" s="618">
        <v>26662457</v>
      </c>
      <c r="F21" s="619">
        <v>498797</v>
      </c>
      <c r="G21" s="618">
        <v>1493020</v>
      </c>
      <c r="H21" s="619">
        <v>33696</v>
      </c>
    </row>
    <row r="22" spans="2:10">
      <c r="G22" s="62"/>
    </row>
    <row r="23" spans="2:10" ht="18" customHeight="1">
      <c r="I23" s="96"/>
      <c r="J23" s="96"/>
    </row>
    <row r="24" spans="2:10" ht="26.25" customHeight="1">
      <c r="B24" s="98" t="s">
        <v>628</v>
      </c>
      <c r="C24" s="96"/>
      <c r="D24" s="96"/>
      <c r="E24" s="96"/>
      <c r="F24" s="96"/>
      <c r="G24" s="96"/>
    </row>
    <row r="25" spans="2:10" ht="20.25" customHeight="1">
      <c r="B25" s="367" t="s">
        <v>155</v>
      </c>
      <c r="C25" s="351"/>
      <c r="D25" s="318" t="s">
        <v>164</v>
      </c>
      <c r="E25" s="902" t="s">
        <v>626</v>
      </c>
      <c r="F25" s="901"/>
      <c r="G25" s="898" t="s">
        <v>1006</v>
      </c>
      <c r="H25" s="899"/>
      <c r="I25" s="898" t="s">
        <v>1011</v>
      </c>
      <c r="J25" s="899"/>
    </row>
    <row r="26" spans="2:10" ht="20.25" customHeight="1">
      <c r="B26" s="458"/>
      <c r="C26" s="365"/>
      <c r="D26" s="459"/>
      <c r="E26" s="460" t="s">
        <v>156</v>
      </c>
      <c r="F26" s="461" t="s">
        <v>165</v>
      </c>
      <c r="G26" s="719" t="s">
        <v>156</v>
      </c>
      <c r="H26" s="484" t="s">
        <v>165</v>
      </c>
      <c r="I26" s="719" t="s">
        <v>156</v>
      </c>
      <c r="J26" s="484" t="s">
        <v>165</v>
      </c>
    </row>
    <row r="27" spans="2:10" ht="20.25" customHeight="1">
      <c r="B27" s="325" t="s">
        <v>166</v>
      </c>
      <c r="C27" s="352"/>
      <c r="D27" s="353" t="s">
        <v>167</v>
      </c>
      <c r="E27" s="350">
        <v>1912152</v>
      </c>
      <c r="F27" s="254">
        <v>23204</v>
      </c>
      <c r="G27" s="722">
        <v>2677928</v>
      </c>
      <c r="H27" s="486">
        <v>44966</v>
      </c>
      <c r="I27" s="722">
        <v>137277</v>
      </c>
      <c r="J27" s="486">
        <v>3079</v>
      </c>
    </row>
    <row r="28" spans="2:10" ht="20.25" customHeight="1">
      <c r="B28" s="854" t="s">
        <v>168</v>
      </c>
      <c r="C28" s="353" t="s">
        <v>169</v>
      </c>
      <c r="D28" s="368" t="s">
        <v>690</v>
      </c>
      <c r="E28" s="350">
        <v>764413</v>
      </c>
      <c r="F28" s="366">
        <v>4158</v>
      </c>
      <c r="G28" s="350">
        <v>632418585</v>
      </c>
      <c r="H28" s="366">
        <v>3795</v>
      </c>
      <c r="I28" s="350">
        <v>371500</v>
      </c>
      <c r="J28" s="366">
        <v>46</v>
      </c>
    </row>
    <row r="29" spans="2:10" ht="20.25" customHeight="1">
      <c r="B29" s="854"/>
      <c r="C29" s="353" t="s">
        <v>691</v>
      </c>
      <c r="D29" s="368" t="s">
        <v>690</v>
      </c>
      <c r="E29" s="350">
        <v>4936909</v>
      </c>
      <c r="F29" s="366">
        <v>14943</v>
      </c>
      <c r="G29" s="620">
        <v>8044003</v>
      </c>
      <c r="H29" s="723">
        <v>25364</v>
      </c>
      <c r="I29" s="620">
        <v>542276</v>
      </c>
      <c r="J29" s="723">
        <v>1917</v>
      </c>
    </row>
    <row r="30" spans="2:10" ht="20.25" customHeight="1">
      <c r="B30" s="200" t="s">
        <v>43</v>
      </c>
      <c r="C30" s="369"/>
      <c r="D30" s="370"/>
      <c r="E30" s="371" t="s">
        <v>153</v>
      </c>
      <c r="F30" s="372">
        <v>42305</v>
      </c>
      <c r="G30" s="720" t="s">
        <v>153</v>
      </c>
      <c r="H30" s="721">
        <f>SUM(H27:H29)</f>
        <v>74125</v>
      </c>
      <c r="I30" s="720" t="s">
        <v>153</v>
      </c>
      <c r="J30" s="721">
        <f>SUM(J27:J29)</f>
        <v>5042</v>
      </c>
    </row>
  </sheetData>
  <mergeCells count="10">
    <mergeCell ref="C2:D2"/>
    <mergeCell ref="E2:F2"/>
    <mergeCell ref="E25:F25"/>
    <mergeCell ref="G25:H25"/>
    <mergeCell ref="G2:H2"/>
    <mergeCell ref="I25:J25"/>
    <mergeCell ref="B28:B29"/>
    <mergeCell ref="E14:F14"/>
    <mergeCell ref="C14:D14"/>
    <mergeCell ref="G14:H1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3:F49"/>
  <sheetViews>
    <sheetView rightToLeft="1" topLeftCell="A37" workbookViewId="0">
      <selection activeCell="H47" sqref="H47"/>
    </sheetView>
  </sheetViews>
  <sheetFormatPr defaultRowHeight="15"/>
  <cols>
    <col min="1" max="1" width="29.875" customWidth="1"/>
    <col min="2" max="2" width="26.625" customWidth="1"/>
    <col min="3" max="3" width="21" customWidth="1"/>
    <col min="4" max="4" width="12.875" customWidth="1"/>
    <col min="5" max="5" width="12.625" customWidth="1"/>
    <col min="6" max="6" width="12.875" customWidth="1"/>
    <col min="7" max="7" width="5.125" customWidth="1"/>
    <col min="8" max="8" width="11.75" bestFit="1" customWidth="1"/>
    <col min="9" max="9" width="18.625" bestFit="1" customWidth="1"/>
    <col min="10" max="10" width="20.75" bestFit="1" customWidth="1"/>
    <col min="11" max="12" width="9.125" customWidth="1"/>
    <col min="13" max="13" width="12.375" bestFit="1" customWidth="1"/>
  </cols>
  <sheetData>
    <row r="3" spans="1:6" ht="35.25" customHeight="1">
      <c r="A3" s="15"/>
      <c r="B3" s="15" t="s">
        <v>0</v>
      </c>
      <c r="C3" s="869" t="s">
        <v>47</v>
      </c>
      <c r="D3" s="869"/>
      <c r="E3" s="16" t="s">
        <v>68</v>
      </c>
    </row>
    <row r="4" spans="1:6" ht="27" customHeight="1">
      <c r="A4" s="17"/>
      <c r="B4" s="17"/>
      <c r="C4" s="17" t="s">
        <v>70</v>
      </c>
      <c r="D4" s="17" t="s">
        <v>69</v>
      </c>
      <c r="E4" s="18" t="s">
        <v>48</v>
      </c>
    </row>
    <row r="5" spans="1:6" ht="16.5">
      <c r="A5" s="903" t="s">
        <v>71</v>
      </c>
      <c r="B5" s="7" t="s">
        <v>90</v>
      </c>
      <c r="C5" s="1">
        <v>13571.374</v>
      </c>
      <c r="D5" s="1">
        <v>318.54199999999997</v>
      </c>
      <c r="E5" s="12">
        <f>(C5-D5)/D5</f>
        <v>41.604661237764567</v>
      </c>
    </row>
    <row r="6" spans="1:6" ht="16.5">
      <c r="A6" s="903"/>
      <c r="B6" s="8" t="s">
        <v>91</v>
      </c>
      <c r="C6" s="1">
        <v>22393.428</v>
      </c>
      <c r="D6" s="1">
        <v>48130.517</v>
      </c>
      <c r="E6" s="12">
        <f t="shared" ref="E6:E13" si="0">(C6-D6)/D6</f>
        <v>-0.53473535304015118</v>
      </c>
    </row>
    <row r="7" spans="1:6" ht="16.5">
      <c r="A7" s="903" t="s">
        <v>55</v>
      </c>
      <c r="B7" s="7" t="s">
        <v>90</v>
      </c>
      <c r="C7" s="13">
        <v>126.512345825</v>
      </c>
      <c r="D7" s="13">
        <v>19.07707482</v>
      </c>
      <c r="E7" s="14">
        <f t="shared" si="0"/>
        <v>5.6316427973730621</v>
      </c>
    </row>
    <row r="8" spans="1:6" ht="16.5">
      <c r="A8" s="903"/>
      <c r="B8" s="8" t="s">
        <v>91</v>
      </c>
      <c r="C8" s="1">
        <v>5932.5308401270004</v>
      </c>
      <c r="D8" s="1">
        <v>26793.391045553999</v>
      </c>
      <c r="E8" s="12">
        <f t="shared" si="0"/>
        <v>-0.77858230673226314</v>
      </c>
    </row>
    <row r="9" spans="1:6" ht="16.5">
      <c r="A9" s="903" t="s">
        <v>56</v>
      </c>
      <c r="B9" s="7" t="s">
        <v>90</v>
      </c>
      <c r="C9" s="13">
        <v>2930</v>
      </c>
      <c r="D9" s="13">
        <v>112</v>
      </c>
      <c r="E9" s="14">
        <f t="shared" si="0"/>
        <v>25.160714285714285</v>
      </c>
    </row>
    <row r="10" spans="1:6" ht="17.25" customHeight="1" thickBot="1">
      <c r="A10" s="903"/>
      <c r="B10" s="10" t="s">
        <v>91</v>
      </c>
      <c r="C10" s="1">
        <v>409</v>
      </c>
      <c r="D10" s="1">
        <v>1481</v>
      </c>
      <c r="E10" s="12">
        <f t="shared" si="0"/>
        <v>-0.72383524645509789</v>
      </c>
    </row>
    <row r="11" spans="1:6" ht="17.25" customHeight="1" thickTop="1">
      <c r="A11" s="903" t="s">
        <v>43</v>
      </c>
      <c r="B11" s="11" t="s">
        <v>71</v>
      </c>
      <c r="C11" s="3">
        <v>35964.802000000003</v>
      </c>
      <c r="D11" s="3">
        <v>48449.059000000001</v>
      </c>
      <c r="E11" s="5">
        <f t="shared" si="0"/>
        <v>-0.25767800774004707</v>
      </c>
    </row>
    <row r="12" spans="1:6" ht="16.5" customHeight="1">
      <c r="A12" s="903"/>
      <c r="B12" s="11" t="s">
        <v>55</v>
      </c>
      <c r="C12" s="4">
        <v>6059.0431859520004</v>
      </c>
      <c r="D12" s="4">
        <v>26812.468120374</v>
      </c>
      <c r="E12" s="6">
        <f t="shared" si="0"/>
        <v>-0.77402143067359352</v>
      </c>
    </row>
    <row r="13" spans="1:6" ht="16.5">
      <c r="A13" s="903"/>
      <c r="B13" s="11" t="s">
        <v>56</v>
      </c>
      <c r="C13" s="4">
        <v>3339</v>
      </c>
      <c r="D13" s="4">
        <v>1593</v>
      </c>
      <c r="E13" s="6">
        <f t="shared" si="0"/>
        <v>1.0960451977401129</v>
      </c>
    </row>
    <row r="14" spans="1:6">
      <c r="A14" s="910" t="s">
        <v>3</v>
      </c>
      <c r="B14" s="910"/>
      <c r="C14" s="910"/>
      <c r="D14" s="910"/>
    </row>
    <row r="15" spans="1:6" ht="31.5" customHeight="1">
      <c r="A15" s="15" t="s">
        <v>0</v>
      </c>
      <c r="B15" s="15" t="s">
        <v>60</v>
      </c>
      <c r="C15" s="15"/>
      <c r="D15" s="869" t="s">
        <v>47</v>
      </c>
      <c r="E15" s="869"/>
      <c r="F15" s="16" t="s">
        <v>68</v>
      </c>
    </row>
    <row r="16" spans="1:6" ht="26.25" customHeight="1">
      <c r="A16" s="17"/>
      <c r="B16" s="17"/>
      <c r="C16" s="17"/>
      <c r="D16" s="17" t="s">
        <v>70</v>
      </c>
      <c r="E16" s="17" t="s">
        <v>69</v>
      </c>
      <c r="F16" s="18" t="s">
        <v>48</v>
      </c>
    </row>
    <row r="17" spans="1:6" ht="16.5">
      <c r="A17" s="904" t="s">
        <v>90</v>
      </c>
      <c r="B17" s="906" t="s">
        <v>92</v>
      </c>
      <c r="C17" s="9" t="s">
        <v>56</v>
      </c>
      <c r="D17" s="13">
        <v>2930</v>
      </c>
      <c r="E17" s="13">
        <v>112</v>
      </c>
      <c r="F17" s="12">
        <f t="shared" ref="F17:F25" si="1">(D17-E17)/E17</f>
        <v>25.160714285714285</v>
      </c>
    </row>
    <row r="18" spans="1:6" ht="16.5">
      <c r="A18" s="904"/>
      <c r="B18" s="907"/>
      <c r="C18" s="7" t="s">
        <v>51</v>
      </c>
      <c r="D18" s="1">
        <v>13571.374</v>
      </c>
      <c r="E18" s="1">
        <v>318.54199999999997</v>
      </c>
      <c r="F18" s="12">
        <f t="shared" si="1"/>
        <v>41.604661237764567</v>
      </c>
    </row>
    <row r="19" spans="1:6" ht="16.5">
      <c r="A19" s="905"/>
      <c r="B19" s="908"/>
      <c r="C19" s="8" t="s">
        <v>55</v>
      </c>
      <c r="D19" s="19">
        <v>126.512345825</v>
      </c>
      <c r="E19" s="19">
        <v>19.07707482</v>
      </c>
      <c r="F19" s="24">
        <f t="shared" si="1"/>
        <v>5.6316427973730621</v>
      </c>
    </row>
    <row r="20" spans="1:6" ht="16.5">
      <c r="A20" s="911" t="s">
        <v>91</v>
      </c>
      <c r="B20" s="906" t="s">
        <v>93</v>
      </c>
      <c r="C20" s="9" t="s">
        <v>56</v>
      </c>
      <c r="D20" s="13">
        <v>409</v>
      </c>
      <c r="E20" s="13">
        <v>1481</v>
      </c>
      <c r="F20" s="14">
        <f t="shared" si="1"/>
        <v>-0.72383524645509789</v>
      </c>
    </row>
    <row r="21" spans="1:6" ht="16.5">
      <c r="A21" s="904"/>
      <c r="B21" s="907"/>
      <c r="C21" s="7" t="s">
        <v>51</v>
      </c>
      <c r="D21" s="1">
        <v>22393.428</v>
      </c>
      <c r="E21" s="1">
        <v>48130.517</v>
      </c>
      <c r="F21" s="12">
        <f t="shared" si="1"/>
        <v>-0.53473535304015118</v>
      </c>
    </row>
    <row r="22" spans="1:6" ht="17.25" thickBot="1">
      <c r="A22" s="912"/>
      <c r="B22" s="909"/>
      <c r="C22" s="10" t="s">
        <v>55</v>
      </c>
      <c r="D22" s="22">
        <v>5932.5308401270004</v>
      </c>
      <c r="E22" s="22">
        <v>26793.391045553999</v>
      </c>
      <c r="F22" s="25">
        <f t="shared" si="1"/>
        <v>-0.77858230673226314</v>
      </c>
    </row>
    <row r="23" spans="1:6" ht="17.25" thickTop="1">
      <c r="A23" s="904" t="s">
        <v>43</v>
      </c>
      <c r="B23" s="23"/>
      <c r="C23" s="23" t="s">
        <v>56</v>
      </c>
      <c r="D23" s="4">
        <v>600712</v>
      </c>
      <c r="E23" s="4">
        <v>438209</v>
      </c>
      <c r="F23" s="6">
        <f t="shared" si="1"/>
        <v>0.37083446483299065</v>
      </c>
    </row>
    <row r="24" spans="1:6" ht="16.5">
      <c r="A24" s="904"/>
      <c r="B24" s="23"/>
      <c r="C24" s="23" t="s">
        <v>51</v>
      </c>
      <c r="D24" s="4">
        <v>4238961.5329999998</v>
      </c>
      <c r="E24" s="4">
        <v>7223040.4950000001</v>
      </c>
      <c r="F24" s="6">
        <f t="shared" si="1"/>
        <v>-0.41313335624598352</v>
      </c>
    </row>
    <row r="25" spans="1:6" ht="16.5">
      <c r="A25" s="904"/>
      <c r="B25" s="23"/>
      <c r="C25" s="23" t="s">
        <v>55</v>
      </c>
      <c r="D25" s="4">
        <v>35703.827608027001</v>
      </c>
      <c r="E25" s="4">
        <v>29199.457541569998</v>
      </c>
      <c r="F25" s="6">
        <f t="shared" si="1"/>
        <v>0.22275653776091606</v>
      </c>
    </row>
    <row r="27" spans="1:6" ht="18.75">
      <c r="A27" s="15" t="s">
        <v>0</v>
      </c>
      <c r="B27" s="15" t="s">
        <v>4</v>
      </c>
      <c r="C27" s="870" t="s">
        <v>47</v>
      </c>
      <c r="D27" s="870"/>
      <c r="E27" s="16" t="s">
        <v>68</v>
      </c>
    </row>
    <row r="28" spans="1:6" ht="18.75">
      <c r="A28" s="17"/>
      <c r="B28" s="17"/>
      <c r="C28" s="17" t="s">
        <v>70</v>
      </c>
      <c r="D28" s="17" t="s">
        <v>69</v>
      </c>
      <c r="E28" s="18" t="s">
        <v>48</v>
      </c>
    </row>
    <row r="29" spans="1:6" ht="16.5">
      <c r="A29" s="913" t="s">
        <v>55</v>
      </c>
      <c r="B29" s="7" t="s">
        <v>9</v>
      </c>
      <c r="C29" s="1"/>
      <c r="D29" s="1">
        <v>9.6628699999999998E-2</v>
      </c>
      <c r="E29" s="12">
        <f>(C29-D29)/D29</f>
        <v>-1</v>
      </c>
    </row>
    <row r="30" spans="1:6" ht="16.5">
      <c r="A30" s="913"/>
      <c r="B30" s="7" t="s">
        <v>24</v>
      </c>
      <c r="C30" s="1">
        <v>16.862532219999999</v>
      </c>
      <c r="D30" s="1">
        <v>10.216914969999999</v>
      </c>
      <c r="E30" s="12">
        <f t="shared" ref="E30:E49" si="2">(C30-D30)/D30</f>
        <v>0.65045243789476304</v>
      </c>
    </row>
    <row r="31" spans="1:6" ht="16.5">
      <c r="A31" s="913"/>
      <c r="B31" s="7" t="s">
        <v>25</v>
      </c>
      <c r="C31" s="1"/>
      <c r="D31" s="1">
        <v>1.1805639999999999E-2</v>
      </c>
      <c r="E31" s="12">
        <f t="shared" si="2"/>
        <v>-1</v>
      </c>
    </row>
    <row r="32" spans="1:6" ht="16.5">
      <c r="A32" s="913"/>
      <c r="B32" s="7" t="s">
        <v>29</v>
      </c>
      <c r="C32" s="1">
        <v>242.73894999999999</v>
      </c>
      <c r="D32" s="1">
        <v>245.81343200000001</v>
      </c>
      <c r="E32" s="12">
        <f t="shared" si="2"/>
        <v>-1.2507379987274322E-2</v>
      </c>
    </row>
    <row r="33" spans="1:5" ht="16.5">
      <c r="A33" s="913"/>
      <c r="B33" s="7" t="s">
        <v>35</v>
      </c>
      <c r="C33" s="1">
        <v>50.661225553999998</v>
      </c>
      <c r="D33" s="1">
        <v>350.11135318700002</v>
      </c>
      <c r="E33" s="12">
        <f t="shared" si="2"/>
        <v>-0.855299677965767</v>
      </c>
    </row>
    <row r="34" spans="1:5" ht="17.25" thickBot="1">
      <c r="A34" s="913"/>
      <c r="B34" s="10" t="s">
        <v>36</v>
      </c>
      <c r="C34" s="22">
        <v>26502.2054126</v>
      </c>
      <c r="D34" s="22">
        <v>5452.7930514549998</v>
      </c>
      <c r="E34" s="25">
        <f t="shared" si="2"/>
        <v>3.8602991462381406</v>
      </c>
    </row>
    <row r="35" spans="1:5" ht="17.25" thickTop="1">
      <c r="A35" s="30" t="s">
        <v>43</v>
      </c>
      <c r="B35" s="30" t="s">
        <v>94</v>
      </c>
      <c r="C35" s="19">
        <v>26812.468120374</v>
      </c>
      <c r="D35" s="19">
        <v>6059.0431859520004</v>
      </c>
      <c r="E35" s="24">
        <f t="shared" si="2"/>
        <v>3.4251983848768708</v>
      </c>
    </row>
    <row r="36" spans="1:5" ht="16.5">
      <c r="A36" s="913" t="s">
        <v>51</v>
      </c>
      <c r="B36" s="7" t="s">
        <v>9</v>
      </c>
      <c r="C36" s="1"/>
      <c r="D36" s="1">
        <v>0.1</v>
      </c>
      <c r="E36" s="12">
        <f t="shared" si="2"/>
        <v>-1</v>
      </c>
    </row>
    <row r="37" spans="1:5" ht="16.5">
      <c r="A37" s="913"/>
      <c r="B37" s="7" t="s">
        <v>24</v>
      </c>
      <c r="C37" s="1">
        <v>15.18</v>
      </c>
      <c r="D37" s="1">
        <v>9.2899999999999991</v>
      </c>
      <c r="E37" s="12">
        <f t="shared" si="2"/>
        <v>0.63401506996770729</v>
      </c>
    </row>
    <row r="38" spans="1:5" ht="16.5">
      <c r="A38" s="913"/>
      <c r="B38" s="7" t="s">
        <v>25</v>
      </c>
      <c r="C38" s="1"/>
      <c r="D38" s="1">
        <v>0.01</v>
      </c>
      <c r="E38" s="12">
        <f t="shared" si="2"/>
        <v>-1</v>
      </c>
    </row>
    <row r="39" spans="1:5" ht="16.5">
      <c r="A39" s="913"/>
      <c r="B39" s="7" t="s">
        <v>29</v>
      </c>
      <c r="C39" s="1">
        <v>16035</v>
      </c>
      <c r="D39" s="1">
        <v>15958</v>
      </c>
      <c r="E39" s="12">
        <f t="shared" si="2"/>
        <v>4.8251660609098888E-3</v>
      </c>
    </row>
    <row r="40" spans="1:5" ht="16.5">
      <c r="A40" s="913"/>
      <c r="B40" s="7" t="s">
        <v>35</v>
      </c>
      <c r="C40" s="1">
        <v>63.616999999999997</v>
      </c>
      <c r="D40" s="1">
        <v>52.317999999999998</v>
      </c>
      <c r="E40" s="12">
        <f t="shared" si="2"/>
        <v>0.21596773576971598</v>
      </c>
    </row>
    <row r="41" spans="1:5" ht="17.25" thickBot="1">
      <c r="A41" s="913"/>
      <c r="B41" s="10" t="s">
        <v>36</v>
      </c>
      <c r="C41" s="22">
        <v>32335.261999999999</v>
      </c>
      <c r="D41" s="22">
        <v>19945.083999999999</v>
      </c>
      <c r="E41" s="25">
        <f t="shared" si="2"/>
        <v>0.62121463113416819</v>
      </c>
    </row>
    <row r="42" spans="1:5" ht="17.25" thickTop="1">
      <c r="A42" s="30" t="s">
        <v>43</v>
      </c>
      <c r="B42" s="30" t="s">
        <v>95</v>
      </c>
      <c r="C42" s="19">
        <v>48449.059000000001</v>
      </c>
      <c r="D42" s="19">
        <v>35964.802000000003</v>
      </c>
      <c r="E42" s="24">
        <f t="shared" si="2"/>
        <v>0.34712430781629205</v>
      </c>
    </row>
    <row r="43" spans="1:5" ht="16.5">
      <c r="A43" s="913" t="s">
        <v>56</v>
      </c>
      <c r="B43" s="7" t="s">
        <v>9</v>
      </c>
      <c r="C43" s="1"/>
      <c r="D43" s="1">
        <v>1</v>
      </c>
      <c r="E43" s="12">
        <f t="shared" si="2"/>
        <v>-1</v>
      </c>
    </row>
    <row r="44" spans="1:5" ht="16.5">
      <c r="A44" s="913"/>
      <c r="B44" s="7" t="s">
        <v>24</v>
      </c>
      <c r="C44" s="1">
        <v>70</v>
      </c>
      <c r="D44" s="1">
        <v>60</v>
      </c>
      <c r="E44" s="12">
        <f t="shared" si="2"/>
        <v>0.16666666666666666</v>
      </c>
    </row>
    <row r="45" spans="1:5" ht="16.5">
      <c r="A45" s="913"/>
      <c r="B45" s="7" t="s">
        <v>25</v>
      </c>
      <c r="C45" s="1"/>
      <c r="D45" s="1">
        <v>1</v>
      </c>
      <c r="E45" s="12">
        <f t="shared" si="2"/>
        <v>-1</v>
      </c>
    </row>
    <row r="46" spans="1:5" ht="16.5">
      <c r="A46" s="913"/>
      <c r="B46" s="7" t="s">
        <v>29</v>
      </c>
      <c r="C46" s="1">
        <v>22</v>
      </c>
      <c r="D46" s="1">
        <v>51</v>
      </c>
      <c r="E46" s="12">
        <f t="shared" si="2"/>
        <v>-0.56862745098039214</v>
      </c>
    </row>
    <row r="47" spans="1:5" ht="16.5">
      <c r="A47" s="913"/>
      <c r="B47" s="7" t="s">
        <v>35</v>
      </c>
      <c r="C47" s="1">
        <v>24</v>
      </c>
      <c r="D47" s="1">
        <v>70</v>
      </c>
      <c r="E47" s="12">
        <f t="shared" si="2"/>
        <v>-0.65714285714285714</v>
      </c>
    </row>
    <row r="48" spans="1:5" ht="17.25" thickBot="1">
      <c r="A48" s="913"/>
      <c r="B48" s="10" t="s">
        <v>36</v>
      </c>
      <c r="C48" s="22">
        <v>1477</v>
      </c>
      <c r="D48" s="22">
        <v>3156</v>
      </c>
      <c r="E48" s="25">
        <f t="shared" si="2"/>
        <v>-0.53200253485424587</v>
      </c>
    </row>
    <row r="49" spans="1:5" ht="17.25" thickTop="1">
      <c r="A49" s="30" t="s">
        <v>43</v>
      </c>
      <c r="B49" s="30" t="s">
        <v>96</v>
      </c>
      <c r="C49" s="19">
        <v>1593</v>
      </c>
      <c r="D49" s="19">
        <v>3339</v>
      </c>
      <c r="E49" s="24">
        <f t="shared" si="2"/>
        <v>-0.52291105121293802</v>
      </c>
    </row>
  </sheetData>
  <mergeCells count="16">
    <mergeCell ref="A36:A41"/>
    <mergeCell ref="A43:A48"/>
    <mergeCell ref="C27:D27"/>
    <mergeCell ref="A23:A25"/>
    <mergeCell ref="A29:A34"/>
    <mergeCell ref="B20:B22"/>
    <mergeCell ref="A7:A8"/>
    <mergeCell ref="A9:A10"/>
    <mergeCell ref="A11:A13"/>
    <mergeCell ref="A14:D14"/>
    <mergeCell ref="A20:A22"/>
    <mergeCell ref="C3:D3"/>
    <mergeCell ref="A5:A6"/>
    <mergeCell ref="D15:E15"/>
    <mergeCell ref="A17:A19"/>
    <mergeCell ref="B17:B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3:F37"/>
  <sheetViews>
    <sheetView rightToLeft="1" workbookViewId="0">
      <selection activeCell="H12" sqref="H12"/>
    </sheetView>
  </sheetViews>
  <sheetFormatPr defaultRowHeight="15"/>
  <cols>
    <col min="1" max="1" width="29.875" customWidth="1"/>
    <col min="2" max="2" width="26.625" customWidth="1"/>
    <col min="3" max="3" width="19.375" customWidth="1"/>
    <col min="4" max="4" width="12.875" customWidth="1"/>
    <col min="5" max="5" width="12.625" customWidth="1"/>
    <col min="6" max="6" width="12.875" customWidth="1"/>
    <col min="7" max="7" width="5.125" customWidth="1"/>
    <col min="8" max="8" width="11.75" bestFit="1" customWidth="1"/>
    <col min="9" max="9" width="18.625" bestFit="1" customWidth="1"/>
    <col min="10" max="10" width="20.75" bestFit="1" customWidth="1"/>
    <col min="11" max="12" width="9.125" customWidth="1"/>
    <col min="13" max="13" width="12.375" bestFit="1" customWidth="1"/>
  </cols>
  <sheetData>
    <row r="3" spans="1:6" ht="18.75">
      <c r="A3" s="15"/>
      <c r="B3" s="15" t="s">
        <v>0</v>
      </c>
      <c r="C3" s="869" t="s">
        <v>47</v>
      </c>
      <c r="D3" s="869"/>
      <c r="E3" s="16" t="s">
        <v>68</v>
      </c>
    </row>
    <row r="4" spans="1:6" ht="18.75">
      <c r="A4" s="17"/>
      <c r="B4" s="17"/>
      <c r="C4" s="17" t="s">
        <v>70</v>
      </c>
      <c r="D4" s="17" t="s">
        <v>69</v>
      </c>
      <c r="E4" s="18" t="s">
        <v>48</v>
      </c>
    </row>
    <row r="5" spans="1:6" ht="16.5">
      <c r="A5" s="11" t="s">
        <v>71</v>
      </c>
      <c r="B5" s="7" t="s">
        <v>91</v>
      </c>
      <c r="C5" s="1">
        <v>1334.075</v>
      </c>
      <c r="D5" s="1">
        <v>16380.913</v>
      </c>
      <c r="E5" s="12">
        <f t="shared" ref="E5:E10" si="0">(C5-D5)/D5</f>
        <v>-0.91855917921058483</v>
      </c>
    </row>
    <row r="6" spans="1:6" ht="16.5">
      <c r="A6" s="11" t="s">
        <v>55</v>
      </c>
      <c r="B6" s="31" t="s">
        <v>91</v>
      </c>
      <c r="C6" s="13">
        <v>629.20879582999999</v>
      </c>
      <c r="D6" s="13">
        <v>4791.3035152900002</v>
      </c>
      <c r="E6" s="14">
        <f t="shared" si="0"/>
        <v>-0.86867690727125302</v>
      </c>
    </row>
    <row r="7" spans="1:6" ht="17.25" thickBot="1">
      <c r="A7" s="11" t="s">
        <v>56</v>
      </c>
      <c r="B7" s="32" t="s">
        <v>91</v>
      </c>
      <c r="C7" s="13">
        <v>1023</v>
      </c>
      <c r="D7" s="13">
        <v>2225</v>
      </c>
      <c r="E7" s="14">
        <f t="shared" si="0"/>
        <v>-0.54022471910112357</v>
      </c>
    </row>
    <row r="8" spans="1:6" ht="17.25" thickTop="1">
      <c r="A8" s="903" t="s">
        <v>43</v>
      </c>
      <c r="B8" s="11" t="s">
        <v>71</v>
      </c>
      <c r="C8" s="3">
        <v>1334.075</v>
      </c>
      <c r="D8" s="3">
        <v>16380.913</v>
      </c>
      <c r="E8" s="5">
        <f t="shared" si="0"/>
        <v>-0.91855917921058483</v>
      </c>
    </row>
    <row r="9" spans="1:6" ht="16.5">
      <c r="A9" s="903"/>
      <c r="B9" s="11" t="s">
        <v>55</v>
      </c>
      <c r="C9" s="4">
        <v>629.20879582999999</v>
      </c>
      <c r="D9" s="4">
        <v>4791.3035152900002</v>
      </c>
      <c r="E9" s="6">
        <f t="shared" si="0"/>
        <v>-0.86867690727125302</v>
      </c>
    </row>
    <row r="10" spans="1:6" ht="16.5">
      <c r="A10" s="903"/>
      <c r="B10" s="11" t="s">
        <v>56</v>
      </c>
      <c r="C10" s="4">
        <v>1023</v>
      </c>
      <c r="D10" s="4">
        <v>2225</v>
      </c>
      <c r="E10" s="6">
        <f t="shared" si="0"/>
        <v>-0.54022471910112357</v>
      </c>
    </row>
    <row r="11" spans="1:6">
      <c r="A11" s="910" t="s">
        <v>3</v>
      </c>
      <c r="B11" s="910"/>
      <c r="C11" s="910"/>
      <c r="D11" s="910"/>
    </row>
    <row r="12" spans="1:6" ht="18.75">
      <c r="A12" s="15" t="s">
        <v>0</v>
      </c>
      <c r="B12" s="15" t="s">
        <v>60</v>
      </c>
      <c r="C12" s="15"/>
      <c r="D12" s="869" t="s">
        <v>47</v>
      </c>
      <c r="E12" s="869"/>
      <c r="F12" s="16" t="s">
        <v>68</v>
      </c>
    </row>
    <row r="13" spans="1:6" ht="18.75">
      <c r="A13" s="17"/>
      <c r="B13" s="17"/>
      <c r="C13" s="17"/>
      <c r="D13" s="17" t="s">
        <v>70</v>
      </c>
      <c r="E13" s="17" t="s">
        <v>69</v>
      </c>
      <c r="F13" s="18" t="s">
        <v>48</v>
      </c>
    </row>
    <row r="14" spans="1:6" ht="16.5" customHeight="1">
      <c r="A14" s="904" t="s">
        <v>91</v>
      </c>
      <c r="B14" s="906" t="s">
        <v>97</v>
      </c>
      <c r="C14" s="9" t="s">
        <v>56</v>
      </c>
      <c r="D14" s="13">
        <v>51</v>
      </c>
      <c r="E14" s="13">
        <v>231</v>
      </c>
      <c r="F14" s="12">
        <f t="shared" ref="F14:F25" si="1">(D14-E14)/E14</f>
        <v>-0.77922077922077926</v>
      </c>
    </row>
    <row r="15" spans="1:6" ht="16.5" customHeight="1">
      <c r="A15" s="904"/>
      <c r="B15" s="907"/>
      <c r="C15" s="7" t="s">
        <v>51</v>
      </c>
      <c r="D15" s="1">
        <v>1267.32</v>
      </c>
      <c r="E15" s="1">
        <v>16233.24</v>
      </c>
      <c r="F15" s="12">
        <f t="shared" si="1"/>
        <v>-0.92193055730094553</v>
      </c>
    </row>
    <row r="16" spans="1:6" ht="16.5" customHeight="1">
      <c r="A16" s="904"/>
      <c r="B16" s="908"/>
      <c r="C16" s="8" t="s">
        <v>55</v>
      </c>
      <c r="D16" s="19">
        <v>326.41902686999998</v>
      </c>
      <c r="E16" s="19">
        <v>3959.8509033300002</v>
      </c>
      <c r="F16" s="24">
        <f t="shared" si="1"/>
        <v>-0.91756784918454859</v>
      </c>
    </row>
    <row r="17" spans="1:6" ht="16.5" customHeight="1">
      <c r="A17" s="904"/>
      <c r="B17" s="906" t="s">
        <v>98</v>
      </c>
      <c r="C17" s="9" t="s">
        <v>56</v>
      </c>
      <c r="D17" s="1">
        <v>958</v>
      </c>
      <c r="E17" s="1">
        <v>1994</v>
      </c>
      <c r="F17" s="12">
        <f t="shared" si="1"/>
        <v>-0.51955867602808425</v>
      </c>
    </row>
    <row r="18" spans="1:6" ht="16.5" customHeight="1">
      <c r="A18" s="904"/>
      <c r="B18" s="907"/>
      <c r="C18" s="7" t="s">
        <v>51</v>
      </c>
      <c r="D18" s="1">
        <v>65.932000000000002</v>
      </c>
      <c r="E18" s="1">
        <v>147.673</v>
      </c>
      <c r="F18" s="12">
        <f t="shared" si="1"/>
        <v>-0.5535270496299256</v>
      </c>
    </row>
    <row r="19" spans="1:6" ht="16.5" customHeight="1">
      <c r="A19" s="904"/>
      <c r="B19" s="908"/>
      <c r="C19" s="8" t="s">
        <v>55</v>
      </c>
      <c r="D19" s="1">
        <v>275.01712895999998</v>
      </c>
      <c r="E19" s="1">
        <v>831.45261196000001</v>
      </c>
      <c r="F19" s="24">
        <f t="shared" si="1"/>
        <v>-0.66923294845187076</v>
      </c>
    </row>
    <row r="20" spans="1:6" ht="16.5" customHeight="1">
      <c r="A20" s="904"/>
      <c r="B20" s="906" t="s">
        <v>99</v>
      </c>
      <c r="C20" s="9" t="s">
        <v>56</v>
      </c>
      <c r="D20" s="13">
        <v>14</v>
      </c>
      <c r="E20" s="13"/>
      <c r="F20" s="14"/>
    </row>
    <row r="21" spans="1:6" ht="16.5" customHeight="1">
      <c r="A21" s="904"/>
      <c r="B21" s="907"/>
      <c r="C21" s="7" t="s">
        <v>51</v>
      </c>
      <c r="D21" s="1">
        <v>0.82299999999999995</v>
      </c>
      <c r="E21" s="1"/>
      <c r="F21" s="12"/>
    </row>
    <row r="22" spans="1:6" ht="17.25" customHeight="1" thickBot="1">
      <c r="A22" s="912"/>
      <c r="B22" s="909"/>
      <c r="C22" s="10" t="s">
        <v>55</v>
      </c>
      <c r="D22" s="22">
        <v>27.772639999999999</v>
      </c>
      <c r="E22" s="22"/>
      <c r="F22" s="25"/>
    </row>
    <row r="23" spans="1:6" ht="17.25" thickTop="1">
      <c r="A23" s="904" t="s">
        <v>43</v>
      </c>
      <c r="B23" s="23"/>
      <c r="C23" s="23" t="s">
        <v>56</v>
      </c>
      <c r="D23" s="4">
        <v>1023</v>
      </c>
      <c r="E23" s="4">
        <v>2225</v>
      </c>
      <c r="F23" s="6">
        <f t="shared" si="1"/>
        <v>-0.54022471910112357</v>
      </c>
    </row>
    <row r="24" spans="1:6" ht="16.5">
      <c r="A24" s="904"/>
      <c r="B24" s="23"/>
      <c r="C24" s="23" t="s">
        <v>51</v>
      </c>
      <c r="D24" s="4">
        <v>1334.075</v>
      </c>
      <c r="E24" s="4">
        <v>16380.913</v>
      </c>
      <c r="F24" s="6">
        <f t="shared" si="1"/>
        <v>-0.91855917921058483</v>
      </c>
    </row>
    <row r="25" spans="1:6" ht="16.5">
      <c r="A25" s="904"/>
      <c r="B25" s="23"/>
      <c r="C25" s="23" t="s">
        <v>55</v>
      </c>
      <c r="D25" s="4">
        <v>629.20879582999999</v>
      </c>
      <c r="E25" s="4">
        <v>4791.3035152900002</v>
      </c>
      <c r="F25" s="6">
        <f t="shared" si="1"/>
        <v>-0.86867690727125302</v>
      </c>
    </row>
    <row r="27" spans="1:6" ht="18.75">
      <c r="A27" s="15" t="s">
        <v>0</v>
      </c>
      <c r="B27" s="15" t="s">
        <v>4</v>
      </c>
      <c r="C27" s="870" t="s">
        <v>47</v>
      </c>
      <c r="D27" s="870"/>
      <c r="E27" s="16" t="s">
        <v>68</v>
      </c>
    </row>
    <row r="28" spans="1:6" ht="18.75">
      <c r="A28" s="17"/>
      <c r="B28" s="17"/>
      <c r="C28" s="17" t="s">
        <v>70</v>
      </c>
      <c r="D28" s="17" t="s">
        <v>69</v>
      </c>
      <c r="E28" s="18" t="s">
        <v>48</v>
      </c>
    </row>
    <row r="29" spans="1:6" ht="16.5">
      <c r="A29" s="913" t="s">
        <v>55</v>
      </c>
      <c r="B29" s="7" t="s">
        <v>27</v>
      </c>
      <c r="C29" s="1">
        <v>353.13008616000002</v>
      </c>
      <c r="D29" s="1">
        <v>831.45261196000001</v>
      </c>
      <c r="E29" s="12">
        <f>(C29-D29)/D29</f>
        <v>-0.5752853727555689</v>
      </c>
    </row>
    <row r="30" spans="1:6" ht="17.25" thickBot="1">
      <c r="A30" s="913"/>
      <c r="B30" s="10" t="s">
        <v>28</v>
      </c>
      <c r="C30" s="22">
        <v>276.07870967000002</v>
      </c>
      <c r="D30" s="22">
        <v>3959.8509033300002</v>
      </c>
      <c r="E30" s="25">
        <f t="shared" ref="E30:E37" si="2">(C30-D30)/D30</f>
        <v>-0.93028052913865156</v>
      </c>
    </row>
    <row r="31" spans="1:6" ht="17.25" thickTop="1">
      <c r="A31" s="30" t="s">
        <v>43</v>
      </c>
      <c r="B31" s="30" t="s">
        <v>94</v>
      </c>
      <c r="C31" s="19">
        <v>629.20879582999999</v>
      </c>
      <c r="D31" s="19">
        <v>4791.3035152900002</v>
      </c>
      <c r="E31" s="24">
        <f t="shared" si="2"/>
        <v>-0.86867690727125302</v>
      </c>
    </row>
    <row r="32" spans="1:6" ht="16.5">
      <c r="A32" s="913" t="s">
        <v>51</v>
      </c>
      <c r="B32" s="7" t="s">
        <v>27</v>
      </c>
      <c r="C32" s="1">
        <v>166.755</v>
      </c>
      <c r="D32" s="1">
        <v>147.673</v>
      </c>
      <c r="E32" s="12">
        <f t="shared" si="2"/>
        <v>0.12921793421952552</v>
      </c>
    </row>
    <row r="33" spans="1:5" ht="17.25" thickBot="1">
      <c r="A33" s="913"/>
      <c r="B33" s="10" t="s">
        <v>28</v>
      </c>
      <c r="C33" s="22">
        <v>1167.32</v>
      </c>
      <c r="D33" s="22">
        <v>16233.24</v>
      </c>
      <c r="E33" s="25">
        <f t="shared" si="2"/>
        <v>-0.92809075698997856</v>
      </c>
    </row>
    <row r="34" spans="1:5" ht="17.25" thickTop="1">
      <c r="A34" s="30" t="s">
        <v>43</v>
      </c>
      <c r="B34" s="30" t="s">
        <v>95</v>
      </c>
      <c r="C34" s="19">
        <v>1334.075</v>
      </c>
      <c r="D34" s="19">
        <v>16380.913</v>
      </c>
      <c r="E34" s="24">
        <f t="shared" si="2"/>
        <v>-0.91855917921058483</v>
      </c>
    </row>
    <row r="35" spans="1:5" ht="16.5">
      <c r="A35" s="913" t="s">
        <v>56</v>
      </c>
      <c r="B35" s="7" t="s">
        <v>27</v>
      </c>
      <c r="C35" s="1">
        <v>980</v>
      </c>
      <c r="D35" s="1">
        <v>1994</v>
      </c>
      <c r="E35" s="12">
        <f t="shared" si="2"/>
        <v>-0.50852557673019061</v>
      </c>
    </row>
    <row r="36" spans="1:5" ht="17.25" thickBot="1">
      <c r="A36" s="913"/>
      <c r="B36" s="10" t="s">
        <v>28</v>
      </c>
      <c r="C36" s="22">
        <v>43</v>
      </c>
      <c r="D36" s="22">
        <v>231</v>
      </c>
      <c r="E36" s="25">
        <f t="shared" si="2"/>
        <v>-0.81385281385281383</v>
      </c>
    </row>
    <row r="37" spans="1:5" ht="17.25" thickTop="1">
      <c r="A37" s="30" t="s">
        <v>43</v>
      </c>
      <c r="B37" s="30" t="s">
        <v>96</v>
      </c>
      <c r="C37" s="19">
        <v>1023</v>
      </c>
      <c r="D37" s="19">
        <v>2225</v>
      </c>
      <c r="E37" s="24">
        <f t="shared" si="2"/>
        <v>-0.54022471910112357</v>
      </c>
    </row>
  </sheetData>
  <mergeCells count="13">
    <mergeCell ref="C27:D27"/>
    <mergeCell ref="A29:A30"/>
    <mergeCell ref="A32:A33"/>
    <mergeCell ref="A35:A36"/>
    <mergeCell ref="A14:A22"/>
    <mergeCell ref="B17:B19"/>
    <mergeCell ref="D12:E12"/>
    <mergeCell ref="B14:B16"/>
    <mergeCell ref="B20:B22"/>
    <mergeCell ref="A23:A25"/>
    <mergeCell ref="C3:D3"/>
    <mergeCell ref="A8:A10"/>
    <mergeCell ref="A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B2:G59"/>
  <sheetViews>
    <sheetView showGridLines="0" rightToLeft="1" zoomScale="90" zoomScaleNormal="90" workbookViewId="0">
      <selection activeCell="E23" sqref="E23"/>
    </sheetView>
  </sheetViews>
  <sheetFormatPr defaultRowHeight="15"/>
  <cols>
    <col min="1" max="1" width="3.625" customWidth="1"/>
    <col min="2" max="2" width="13.125" customWidth="1"/>
    <col min="3" max="3" width="11.75" customWidth="1"/>
    <col min="4" max="4" width="12" customWidth="1"/>
    <col min="5" max="5" width="15.75" customWidth="1"/>
    <col min="6" max="6" width="18.75" customWidth="1"/>
    <col min="7" max="7" width="20.25" customWidth="1"/>
    <col min="8" max="8" width="16.625" customWidth="1"/>
    <col min="9" max="9" width="12" customWidth="1"/>
    <col min="10" max="10" width="13.375" customWidth="1"/>
  </cols>
  <sheetData>
    <row r="2" spans="2:7" ht="19.5">
      <c r="B2" s="67" t="s">
        <v>340</v>
      </c>
      <c r="C2" s="652" t="s">
        <v>370</v>
      </c>
      <c r="D2" s="652"/>
      <c r="E2" s="654"/>
      <c r="F2" s="653" t="s">
        <v>68</v>
      </c>
      <c r="G2" s="654"/>
    </row>
    <row r="3" spans="2:7" ht="18.75">
      <c r="B3" s="228" t="s">
        <v>142</v>
      </c>
      <c r="C3" s="229" t="s">
        <v>1115</v>
      </c>
      <c r="D3" s="229" t="s">
        <v>898</v>
      </c>
      <c r="E3" s="229" t="s">
        <v>416</v>
      </c>
      <c r="F3" s="229" t="s">
        <v>48</v>
      </c>
      <c r="G3" s="236" t="s">
        <v>417</v>
      </c>
    </row>
    <row r="4" spans="2:7" ht="17.25">
      <c r="B4" s="221" t="s">
        <v>1</v>
      </c>
      <c r="C4" s="661">
        <v>2405710.47252726</v>
      </c>
      <c r="D4" s="661">
        <v>2416833.8250293802</v>
      </c>
      <c r="E4" s="662">
        <v>2075322</v>
      </c>
      <c r="F4" s="655">
        <f>(C4/D4)-1</f>
        <v>-4.6024482059642269E-3</v>
      </c>
      <c r="G4" s="656">
        <f>(C4/E4)-1</f>
        <v>0.15919865569162761</v>
      </c>
    </row>
    <row r="5" spans="2:7" ht="17.25">
      <c r="B5" s="221" t="s">
        <v>2</v>
      </c>
      <c r="C5" s="137">
        <v>1393319.97989276</v>
      </c>
      <c r="D5" s="137">
        <v>1406022.8352451201</v>
      </c>
      <c r="E5" s="152">
        <v>1144724</v>
      </c>
      <c r="F5" s="657">
        <f>(C5/D5)-1</f>
        <v>-9.034601027760325E-3</v>
      </c>
      <c r="G5" s="658">
        <f t="shared" ref="G5:G12" si="0">(C5/E5)-1</f>
        <v>0.21716674053550022</v>
      </c>
    </row>
    <row r="6" spans="2:7" ht="18">
      <c r="B6" s="217" t="s">
        <v>43</v>
      </c>
      <c r="C6" s="156">
        <v>3799030.45242002</v>
      </c>
      <c r="D6" s="156">
        <v>3822856.6602744898</v>
      </c>
      <c r="E6" s="157">
        <v>3220046</v>
      </c>
      <c r="F6" s="263">
        <f>(C6/D6)-1</f>
        <v>-6.2325663690353528E-3</v>
      </c>
      <c r="G6" s="238">
        <f>(C6/E6)-1</f>
        <v>0.17980626749432149</v>
      </c>
    </row>
    <row r="7" spans="2:7" ht="18.75">
      <c r="B7" s="228" t="s">
        <v>371</v>
      </c>
      <c r="C7" s="229" t="s">
        <v>1115</v>
      </c>
      <c r="D7" s="229" t="s">
        <v>898</v>
      </c>
      <c r="E7" s="229" t="s">
        <v>416</v>
      </c>
      <c r="F7" s="229" t="s">
        <v>48</v>
      </c>
      <c r="G7" s="236" t="s">
        <v>417</v>
      </c>
    </row>
    <row r="8" spans="2:7" ht="17.25">
      <c r="B8" s="221" t="s">
        <v>73</v>
      </c>
      <c r="C8" s="661">
        <v>534992.34185844997</v>
      </c>
      <c r="D8" s="661">
        <v>482554.23035469698</v>
      </c>
      <c r="E8" s="662">
        <v>221780</v>
      </c>
      <c r="F8" s="655">
        <f>(C8/D8)-1</f>
        <v>0.10866781017588178</v>
      </c>
      <c r="G8" s="656">
        <f t="shared" si="0"/>
        <v>1.4122659475987462</v>
      </c>
    </row>
    <row r="9" spans="2:7" ht="21" customHeight="1">
      <c r="B9" s="221" t="s">
        <v>1</v>
      </c>
      <c r="C9" s="661">
        <v>101360.4235</v>
      </c>
      <c r="D9" s="661">
        <v>103949.2135</v>
      </c>
      <c r="E9" s="662">
        <v>97695</v>
      </c>
      <c r="F9" s="655">
        <f>(C9/D9)-1</f>
        <v>-2.4904373134097768E-2</v>
      </c>
      <c r="G9" s="656">
        <f t="shared" si="0"/>
        <v>3.751904908132464E-2</v>
      </c>
    </row>
    <row r="10" spans="2:7" ht="17.25">
      <c r="B10" s="221" t="s">
        <v>2</v>
      </c>
      <c r="C10" s="661">
        <v>527318.87454611296</v>
      </c>
      <c r="D10" s="661">
        <v>543696.45648507995</v>
      </c>
      <c r="E10" s="662">
        <v>449330</v>
      </c>
      <c r="F10" s="655">
        <f>(C10/D10)-1</f>
        <v>-3.0122657125348451E-2</v>
      </c>
      <c r="G10" s="656">
        <f t="shared" si="0"/>
        <v>0.17356703212808622</v>
      </c>
    </row>
    <row r="11" spans="2:7" ht="17.25">
      <c r="B11" s="221" t="s">
        <v>75</v>
      </c>
      <c r="C11" s="137">
        <v>333748.82662080601</v>
      </c>
      <c r="D11" s="137">
        <v>335549.55805303197</v>
      </c>
      <c r="E11" s="152">
        <v>274838</v>
      </c>
      <c r="F11" s="657">
        <f>(C11/D11)-1</f>
        <v>-5.3665140931026256E-3</v>
      </c>
      <c r="G11" s="658">
        <f t="shared" si="0"/>
        <v>0.21434745785082843</v>
      </c>
    </row>
    <row r="12" spans="2:7" ht="18">
      <c r="B12" s="217" t="s">
        <v>43</v>
      </c>
      <c r="C12" s="156">
        <v>1497420.4665253691</v>
      </c>
      <c r="D12" s="156">
        <v>1465749.4583928089</v>
      </c>
      <c r="E12" s="157">
        <v>1043643</v>
      </c>
      <c r="F12" s="263">
        <f>(C12/D12)-1</f>
        <v>2.1607381774022549E-2</v>
      </c>
      <c r="G12" s="238">
        <f t="shared" si="0"/>
        <v>0.4348014278113963</v>
      </c>
    </row>
    <row r="13" spans="2:7" ht="18.75">
      <c r="B13" s="408" t="s">
        <v>147</v>
      </c>
      <c r="C13" s="728">
        <f t="shared" ref="C13:D13" si="1">C12+C6</f>
        <v>5296450.9189453889</v>
      </c>
      <c r="D13" s="728">
        <f t="shared" si="1"/>
        <v>5288606.1186672989</v>
      </c>
      <c r="E13" s="409">
        <f>E12+E6</f>
        <v>4263689</v>
      </c>
      <c r="F13" s="406">
        <f t="shared" ref="F13" si="2">(C13/D13)-1</f>
        <v>1.4833398634850337E-3</v>
      </c>
      <c r="G13" s="407">
        <f>(C13/E13)-1</f>
        <v>0.24222261964824088</v>
      </c>
    </row>
    <row r="15" spans="2:7">
      <c r="C15" s="62"/>
    </row>
    <row r="16" spans="2:7" ht="19.5">
      <c r="B16" s="67" t="s">
        <v>340</v>
      </c>
      <c r="C16" s="72" t="s">
        <v>370</v>
      </c>
      <c r="D16" s="155"/>
    </row>
    <row r="17" spans="2:5" ht="19.5">
      <c r="B17" s="68" t="s">
        <v>142</v>
      </c>
      <c r="C17" s="229" t="s">
        <v>1115</v>
      </c>
      <c r="D17" s="237" t="s">
        <v>341</v>
      </c>
    </row>
    <row r="18" spans="2:5" ht="17.25">
      <c r="B18" s="69" t="s">
        <v>143</v>
      </c>
      <c r="C18" s="534">
        <v>2405710.47252726</v>
      </c>
      <c r="D18" s="126">
        <f>C18/C27</f>
        <v>0.45421179377345705</v>
      </c>
    </row>
    <row r="19" spans="2:5" ht="17.25">
      <c r="B19" s="69" t="s">
        <v>144</v>
      </c>
      <c r="C19" s="534">
        <v>1393319.97989276</v>
      </c>
      <c r="D19" s="126">
        <f>C19/C27</f>
        <v>0.26306672170015938</v>
      </c>
    </row>
    <row r="20" spans="2:5" ht="18">
      <c r="B20" s="70" t="s">
        <v>43</v>
      </c>
      <c r="C20" s="171">
        <v>3799030.45242002</v>
      </c>
      <c r="D20" s="456">
        <f>C20/C27</f>
        <v>0.71727851547361643</v>
      </c>
    </row>
    <row r="21" spans="2:5" ht="18.75">
      <c r="B21" s="68" t="s">
        <v>371</v>
      </c>
      <c r="C21" s="229" t="s">
        <v>1115</v>
      </c>
      <c r="D21" s="153"/>
    </row>
    <row r="22" spans="2:5" ht="27" customHeight="1">
      <c r="B22" s="69" t="s">
        <v>73</v>
      </c>
      <c r="C22" s="226">
        <v>534992.34185844997</v>
      </c>
      <c r="D22" s="126">
        <f>C22/$C$27</f>
        <v>0.10100959114806181</v>
      </c>
    </row>
    <row r="23" spans="2:5" ht="17.25">
      <c r="B23" s="69" t="s">
        <v>145</v>
      </c>
      <c r="C23" s="226">
        <v>101360.4235</v>
      </c>
      <c r="D23" s="126">
        <f>C23/$C$27</f>
        <v>1.913742335219875E-2</v>
      </c>
    </row>
    <row r="24" spans="2:5" ht="17.25">
      <c r="B24" s="69" t="s">
        <v>146</v>
      </c>
      <c r="C24" s="226">
        <v>527318.87454611296</v>
      </c>
      <c r="D24" s="126">
        <f>C24/$C$27</f>
        <v>9.9560796959317591E-2</v>
      </c>
    </row>
    <row r="25" spans="2:5" ht="17.25">
      <c r="B25" s="69" t="s">
        <v>75</v>
      </c>
      <c r="C25" s="534">
        <v>333748.82662080601</v>
      </c>
      <c r="D25" s="126">
        <f>C25/$C$27</f>
        <v>6.3013673066805442E-2</v>
      </c>
    </row>
    <row r="26" spans="2:5" ht="18">
      <c r="B26" s="70" t="s">
        <v>43</v>
      </c>
      <c r="C26" s="171">
        <v>1497420.4665253691</v>
      </c>
      <c r="D26" s="538">
        <f>C26/$C$27</f>
        <v>0.28272148452638363</v>
      </c>
    </row>
    <row r="27" spans="2:5" ht="18.75">
      <c r="B27" s="71" t="s">
        <v>147</v>
      </c>
      <c r="C27" s="227">
        <v>5296450.9189453889</v>
      </c>
      <c r="D27" s="423">
        <f>D26+D20</f>
        <v>1</v>
      </c>
    </row>
    <row r="28" spans="2:5" ht="19.5" customHeight="1"/>
    <row r="30" spans="2:5">
      <c r="E30" s="62"/>
    </row>
    <row r="31" spans="2:5">
      <c r="E31" s="62"/>
    </row>
    <row r="32" spans="2:5">
      <c r="E32" s="62"/>
    </row>
    <row r="33" spans="5:5">
      <c r="E33" s="62"/>
    </row>
    <row r="34" spans="5:5">
      <c r="E34" s="62"/>
    </row>
    <row r="35" spans="5:5">
      <c r="E35" s="62"/>
    </row>
    <row r="36" spans="5:5">
      <c r="E36" s="62"/>
    </row>
    <row r="39" spans="5:5" ht="18" customHeight="1"/>
    <row r="40" spans="5:5" ht="17.25" customHeight="1"/>
    <row r="52" spans="4:4" ht="18.75">
      <c r="D52" s="74"/>
    </row>
    <row r="59" spans="4:4" ht="35.25" customHeight="1"/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0.79998168889431442"/>
  </sheetPr>
  <dimension ref="A2:H23"/>
  <sheetViews>
    <sheetView showGridLines="0" rightToLeft="1" zoomScaleNormal="100" workbookViewId="0">
      <selection activeCell="D4" sqref="D4"/>
    </sheetView>
  </sheetViews>
  <sheetFormatPr defaultRowHeight="15"/>
  <cols>
    <col min="1" max="1" width="9" style="26"/>
    <col min="2" max="2" width="19.125" style="26" bestFit="1" customWidth="1"/>
    <col min="3" max="3" width="18.875" style="26" bestFit="1" customWidth="1"/>
    <col min="4" max="4" width="10.375" style="26" bestFit="1" customWidth="1"/>
    <col min="5" max="5" width="10.375" style="26" customWidth="1"/>
    <col min="6" max="6" width="10.375" style="26" bestFit="1" customWidth="1"/>
    <col min="7" max="7" width="12.125" style="26" bestFit="1" customWidth="1"/>
    <col min="8" max="8" width="17.75" style="26" bestFit="1" customWidth="1"/>
  </cols>
  <sheetData>
    <row r="2" spans="2:8" ht="24" customHeight="1">
      <c r="B2" s="521" t="s">
        <v>49</v>
      </c>
      <c r="C2" s="522" t="s">
        <v>100</v>
      </c>
      <c r="D2" s="841" t="s">
        <v>47</v>
      </c>
      <c r="E2" s="841"/>
      <c r="F2" s="841"/>
      <c r="G2" s="841" t="s">
        <v>68</v>
      </c>
      <c r="H2" s="840"/>
    </row>
    <row r="3" spans="2:8" ht="25.5" customHeight="1">
      <c r="B3" s="530"/>
      <c r="C3" s="524"/>
      <c r="D3" s="554" t="s">
        <v>1115</v>
      </c>
      <c r="E3" s="554" t="s">
        <v>898</v>
      </c>
      <c r="F3" s="554" t="s">
        <v>416</v>
      </c>
      <c r="G3" s="308" t="s">
        <v>48</v>
      </c>
      <c r="H3" s="342" t="s">
        <v>1012</v>
      </c>
    </row>
    <row r="4" spans="2:8" ht="30" customHeight="1">
      <c r="B4" s="837" t="s">
        <v>50</v>
      </c>
      <c r="C4" s="100" t="s">
        <v>589</v>
      </c>
      <c r="D4" s="477">
        <v>95523.894499999995</v>
      </c>
      <c r="E4" s="477">
        <v>96289.987200000003</v>
      </c>
      <c r="F4" s="477">
        <v>77230</v>
      </c>
      <c r="G4" s="557">
        <f>D4/E4-1</f>
        <v>-7.9560993025036275E-3</v>
      </c>
      <c r="H4" s="558">
        <f>D4/F4-1</f>
        <v>0.23687549527385721</v>
      </c>
    </row>
    <row r="5" spans="2:8" ht="17.25" customHeight="1">
      <c r="B5" s="837"/>
      <c r="C5" s="100" t="s">
        <v>106</v>
      </c>
      <c r="D5" s="477">
        <v>16734.8406</v>
      </c>
      <c r="E5" s="477">
        <v>17271.356500000002</v>
      </c>
      <c r="F5" s="477">
        <v>15723</v>
      </c>
      <c r="G5" s="557">
        <f t="shared" ref="G5:G11" si="0">D5/E5-1</f>
        <v>-3.1063912090518286E-2</v>
      </c>
      <c r="H5" s="558">
        <f t="shared" ref="H5:H11" si="1">D5/F5-1</f>
        <v>6.4354169051707766E-2</v>
      </c>
    </row>
    <row r="6" spans="2:8" ht="27.75" customHeight="1">
      <c r="B6" s="837"/>
      <c r="C6" s="100" t="s">
        <v>105</v>
      </c>
      <c r="D6" s="477">
        <v>30279.281900000002</v>
      </c>
      <c r="E6" s="477">
        <v>30533.6188</v>
      </c>
      <c r="F6" s="477">
        <v>26826</v>
      </c>
      <c r="G6" s="557">
        <f t="shared" si="0"/>
        <v>-8.3297332578212702E-3</v>
      </c>
      <c r="H6" s="558">
        <f t="shared" si="1"/>
        <v>0.12872891597703728</v>
      </c>
    </row>
    <row r="7" spans="2:8" ht="25.5" customHeight="1">
      <c r="B7" s="837"/>
      <c r="C7" s="100" t="s">
        <v>590</v>
      </c>
      <c r="D7" s="477">
        <v>12443.6412</v>
      </c>
      <c r="E7" s="477">
        <v>12854.6999</v>
      </c>
      <c r="F7" s="477">
        <v>12377</v>
      </c>
      <c r="G7" s="557">
        <f t="shared" si="0"/>
        <v>-3.1977308159484852E-2</v>
      </c>
      <c r="H7" s="558">
        <f t="shared" si="1"/>
        <v>5.3842772885190904E-3</v>
      </c>
    </row>
    <row r="8" spans="2:8" ht="23.25" customHeight="1">
      <c r="B8" s="837"/>
      <c r="C8" s="100" t="s">
        <v>103</v>
      </c>
      <c r="D8" s="477">
        <v>4271.5053200000002</v>
      </c>
      <c r="E8" s="477">
        <v>4292.6508199999998</v>
      </c>
      <c r="F8" s="477">
        <v>3098</v>
      </c>
      <c r="G8" s="557">
        <f t="shared" si="0"/>
        <v>-4.92597718441945E-3</v>
      </c>
      <c r="H8" s="558">
        <f t="shared" si="1"/>
        <v>0.37879448676565541</v>
      </c>
    </row>
    <row r="9" spans="2:8" ht="21" customHeight="1">
      <c r="B9" s="837"/>
      <c r="C9" s="100" t="s">
        <v>104</v>
      </c>
      <c r="D9" s="477">
        <v>85551.720100000006</v>
      </c>
      <c r="E9" s="477">
        <v>86081.770199999999</v>
      </c>
      <c r="F9" s="477">
        <v>66100</v>
      </c>
      <c r="G9" s="557">
        <f t="shared" si="0"/>
        <v>-6.1575185869027216E-3</v>
      </c>
      <c r="H9" s="558">
        <f t="shared" si="1"/>
        <v>0.2942771573373677</v>
      </c>
    </row>
    <row r="10" spans="2:8" ht="24.75" customHeight="1">
      <c r="B10" s="838"/>
      <c r="C10" s="523" t="s">
        <v>591</v>
      </c>
      <c r="D10" s="477">
        <v>4029.7515199999998</v>
      </c>
      <c r="E10" s="477">
        <v>4036.2802700000002</v>
      </c>
      <c r="F10" s="477">
        <v>3035</v>
      </c>
      <c r="G10" s="557">
        <f t="shared" si="0"/>
        <v>-1.617516516017492E-3</v>
      </c>
      <c r="H10" s="558">
        <f t="shared" si="1"/>
        <v>0.32775997364085652</v>
      </c>
    </row>
    <row r="11" spans="2:8" ht="18">
      <c r="B11" s="520" t="s">
        <v>101</v>
      </c>
      <c r="C11" s="523" t="s">
        <v>108</v>
      </c>
      <c r="D11" s="559">
        <v>1063.8</v>
      </c>
      <c r="E11" s="559">
        <v>1096.5999999999999</v>
      </c>
      <c r="F11" s="758">
        <v>875</v>
      </c>
      <c r="G11" s="560">
        <f t="shared" si="0"/>
        <v>-2.9910632865219777E-2</v>
      </c>
      <c r="H11" s="561">
        <f t="shared" si="1"/>
        <v>0.2157714285714285</v>
      </c>
    </row>
    <row r="14" spans="2:8">
      <c r="B14"/>
      <c r="C14"/>
      <c r="D14"/>
      <c r="E14"/>
      <c r="F14"/>
      <c r="G14"/>
      <c r="H14"/>
    </row>
    <row r="15" spans="2:8">
      <c r="B15"/>
      <c r="C15"/>
      <c r="D15"/>
      <c r="E15"/>
      <c r="F15"/>
      <c r="G15"/>
      <c r="H15"/>
    </row>
    <row r="16" spans="2:8">
      <c r="B16"/>
      <c r="C16"/>
      <c r="D16"/>
      <c r="E16"/>
      <c r="F16"/>
      <c r="G16"/>
      <c r="H16"/>
    </row>
    <row r="17" spans="2:8">
      <c r="B17"/>
      <c r="C17"/>
      <c r="D17"/>
      <c r="E17"/>
      <c r="F17"/>
      <c r="G17"/>
      <c r="H17"/>
    </row>
    <row r="18" spans="2:8">
      <c r="B18"/>
      <c r="C18"/>
      <c r="D18"/>
      <c r="E18"/>
      <c r="F18"/>
      <c r="G18"/>
      <c r="H18"/>
    </row>
    <row r="19" spans="2:8">
      <c r="B19"/>
      <c r="C19"/>
      <c r="D19"/>
      <c r="E19"/>
      <c r="F19"/>
      <c r="G19"/>
      <c r="H19"/>
    </row>
    <row r="20" spans="2:8">
      <c r="B20"/>
      <c r="C20"/>
      <c r="D20"/>
      <c r="E20"/>
      <c r="F20"/>
      <c r="G20"/>
      <c r="H20"/>
    </row>
    <row r="21" spans="2:8">
      <c r="B21"/>
      <c r="C21"/>
      <c r="D21"/>
      <c r="E21"/>
      <c r="F21"/>
      <c r="G21"/>
      <c r="H21"/>
    </row>
    <row r="22" spans="2:8">
      <c r="B22"/>
      <c r="C22"/>
      <c r="D22"/>
      <c r="E22"/>
      <c r="F22"/>
      <c r="G22"/>
      <c r="H22"/>
    </row>
    <row r="23" spans="2:8">
      <c r="B23"/>
      <c r="C23"/>
      <c r="D23"/>
      <c r="E23"/>
      <c r="F23"/>
      <c r="G23"/>
      <c r="H23"/>
    </row>
  </sheetData>
  <mergeCells count="3">
    <mergeCell ref="B4:B10"/>
    <mergeCell ref="D2:F2"/>
    <mergeCell ref="G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499"/>
  <sheetViews>
    <sheetView showGridLines="0" rightToLeft="1" zoomScaleNormal="100" workbookViewId="0">
      <selection activeCell="C9" sqref="C9"/>
    </sheetView>
  </sheetViews>
  <sheetFormatPr defaultColWidth="9.125" defaultRowHeight="15"/>
  <cols>
    <col min="1" max="1" width="17.25" style="709" customWidth="1"/>
    <col min="2" max="2" width="15.375" style="709" customWidth="1"/>
    <col min="3" max="3" width="11.875" style="709" customWidth="1"/>
    <col min="4" max="4" width="6.625" style="697" customWidth="1"/>
    <col min="5" max="6" width="5.875" style="697" customWidth="1"/>
    <col min="7" max="16384" width="9.125" style="697"/>
  </cols>
  <sheetData>
    <row r="1" spans="1:3">
      <c r="A1" s="702" t="s">
        <v>170</v>
      </c>
      <c r="B1" s="702" t="s">
        <v>108</v>
      </c>
      <c r="C1" s="703" t="s">
        <v>107</v>
      </c>
    </row>
    <row r="2" spans="1:3">
      <c r="A2" s="704" t="s">
        <v>171</v>
      </c>
      <c r="B2" s="705">
        <v>822.9</v>
      </c>
      <c r="C2" s="706">
        <v>81200.3</v>
      </c>
    </row>
    <row r="3" spans="1:3">
      <c r="A3" s="704" t="s">
        <v>172</v>
      </c>
      <c r="B3" s="705">
        <v>823.7</v>
      </c>
      <c r="C3" s="706">
        <v>81261</v>
      </c>
    </row>
    <row r="4" spans="1:3">
      <c r="A4" s="704" t="s">
        <v>173</v>
      </c>
      <c r="B4" s="705">
        <v>820.5</v>
      </c>
      <c r="C4" s="706">
        <v>80935.7</v>
      </c>
    </row>
    <row r="5" spans="1:3">
      <c r="A5" s="704" t="s">
        <v>174</v>
      </c>
      <c r="B5" s="705">
        <v>806.5</v>
      </c>
      <c r="C5" s="706">
        <v>80561.3</v>
      </c>
    </row>
    <row r="6" spans="1:3">
      <c r="A6" s="704" t="s">
        <v>175</v>
      </c>
      <c r="B6" s="705">
        <v>814.2</v>
      </c>
      <c r="C6" s="706">
        <v>81480.399999999994</v>
      </c>
    </row>
    <row r="7" spans="1:3">
      <c r="A7" s="704" t="s">
        <v>176</v>
      </c>
      <c r="B7" s="705">
        <v>809.5</v>
      </c>
      <c r="C7" s="706">
        <v>81536.899999999994</v>
      </c>
    </row>
    <row r="8" spans="1:3">
      <c r="A8" s="704" t="s">
        <v>177</v>
      </c>
      <c r="B8" s="705">
        <v>797.3</v>
      </c>
      <c r="C8" s="706">
        <v>80852.7</v>
      </c>
    </row>
    <row r="9" spans="1:3">
      <c r="A9" s="704" t="s">
        <v>178</v>
      </c>
      <c r="B9" s="705">
        <v>800.5</v>
      </c>
      <c r="C9" s="706">
        <v>80872.100000000006</v>
      </c>
    </row>
    <row r="10" spans="1:3">
      <c r="A10" s="704" t="s">
        <v>179</v>
      </c>
      <c r="B10" s="705">
        <v>808.6</v>
      </c>
      <c r="C10" s="706">
        <v>80965.8</v>
      </c>
    </row>
    <row r="11" spans="1:3">
      <c r="A11" s="704" t="s">
        <v>180</v>
      </c>
      <c r="B11" s="705">
        <v>807</v>
      </c>
      <c r="C11" s="706">
        <v>80752.7</v>
      </c>
    </row>
    <row r="12" spans="1:3">
      <c r="A12" s="704" t="s">
        <v>181</v>
      </c>
      <c r="B12" s="705">
        <v>811.6</v>
      </c>
      <c r="C12" s="706">
        <v>80654</v>
      </c>
    </row>
    <row r="13" spans="1:3">
      <c r="A13" s="704" t="s">
        <v>182</v>
      </c>
      <c r="B13" s="705">
        <v>805.2</v>
      </c>
      <c r="C13" s="706">
        <v>80280.7</v>
      </c>
    </row>
    <row r="14" spans="1:3">
      <c r="A14" s="704" t="s">
        <v>183</v>
      </c>
      <c r="B14" s="705">
        <v>802.9</v>
      </c>
      <c r="C14" s="706">
        <v>80262.399999999994</v>
      </c>
    </row>
    <row r="15" spans="1:3">
      <c r="A15" s="704" t="s">
        <v>184</v>
      </c>
      <c r="B15" s="705">
        <v>804.1</v>
      </c>
      <c r="C15" s="706">
        <v>80109.3</v>
      </c>
    </row>
    <row r="16" spans="1:3">
      <c r="A16" s="704" t="s">
        <v>185</v>
      </c>
      <c r="B16" s="705">
        <v>791.2</v>
      </c>
      <c r="C16" s="706">
        <v>79588.3</v>
      </c>
    </row>
    <row r="17" spans="1:3">
      <c r="A17" s="704" t="s">
        <v>186</v>
      </c>
      <c r="B17" s="705">
        <v>769.1</v>
      </c>
      <c r="C17" s="706">
        <v>77984.800000000003</v>
      </c>
    </row>
    <row r="18" spans="1:3">
      <c r="A18" s="704" t="s">
        <v>187</v>
      </c>
      <c r="B18" s="705">
        <v>758.5</v>
      </c>
      <c r="C18" s="706">
        <v>77516.2</v>
      </c>
    </row>
    <row r="19" spans="1:3">
      <c r="A19" s="704" t="s">
        <v>188</v>
      </c>
      <c r="B19" s="705">
        <v>774.4</v>
      </c>
      <c r="C19" s="706">
        <v>78435.399999999994</v>
      </c>
    </row>
    <row r="20" spans="1:3">
      <c r="A20" s="704" t="s">
        <v>189</v>
      </c>
      <c r="B20" s="705">
        <v>779.6</v>
      </c>
      <c r="C20" s="706">
        <v>78430.899999999994</v>
      </c>
    </row>
    <row r="21" spans="1:3">
      <c r="A21" s="704" t="s">
        <v>190</v>
      </c>
      <c r="B21" s="705">
        <v>792.9</v>
      </c>
      <c r="C21" s="706">
        <v>78269</v>
      </c>
    </row>
    <row r="22" spans="1:3">
      <c r="A22" s="704" t="s">
        <v>191</v>
      </c>
      <c r="B22" s="705">
        <v>794.6</v>
      </c>
      <c r="C22" s="706">
        <v>78281.7</v>
      </c>
    </row>
    <row r="23" spans="1:3">
      <c r="A23" s="704" t="s">
        <v>192</v>
      </c>
      <c r="B23" s="705">
        <v>795.4</v>
      </c>
      <c r="C23" s="706">
        <v>78448.3</v>
      </c>
    </row>
    <row r="24" spans="1:3">
      <c r="A24" s="704" t="s">
        <v>193</v>
      </c>
      <c r="B24" s="705">
        <v>801.8</v>
      </c>
      <c r="C24" s="706">
        <v>78688.399999999994</v>
      </c>
    </row>
    <row r="25" spans="1:3">
      <c r="A25" s="704" t="s">
        <v>194</v>
      </c>
      <c r="B25" s="705">
        <v>800.9</v>
      </c>
      <c r="C25" s="706">
        <v>78394.399999999994</v>
      </c>
    </row>
    <row r="26" spans="1:3">
      <c r="A26" s="704" t="s">
        <v>195</v>
      </c>
      <c r="B26" s="705">
        <v>802.2</v>
      </c>
      <c r="C26" s="706">
        <v>78404.7</v>
      </c>
    </row>
    <row r="27" spans="1:3">
      <c r="A27" s="704" t="s">
        <v>196</v>
      </c>
      <c r="B27" s="705">
        <v>800.5</v>
      </c>
      <c r="C27" s="706">
        <v>78414.600000000006</v>
      </c>
    </row>
    <row r="28" spans="1:3">
      <c r="A28" s="704" t="s">
        <v>197</v>
      </c>
      <c r="B28" s="705">
        <v>802.6</v>
      </c>
      <c r="C28" s="706">
        <v>78384.399999999994</v>
      </c>
    </row>
    <row r="29" spans="1:3">
      <c r="A29" s="704" t="s">
        <v>198</v>
      </c>
      <c r="B29" s="705">
        <v>800.2</v>
      </c>
      <c r="C29" s="706">
        <v>78285.399999999994</v>
      </c>
    </row>
    <row r="30" spans="1:3">
      <c r="A30" s="704" t="s">
        <v>199</v>
      </c>
      <c r="B30" s="705">
        <v>798.7</v>
      </c>
      <c r="C30" s="706">
        <v>78044.399999999994</v>
      </c>
    </row>
    <row r="31" spans="1:3">
      <c r="A31" s="704" t="s">
        <v>200</v>
      </c>
      <c r="B31" s="705">
        <v>798.5</v>
      </c>
      <c r="C31" s="706">
        <v>78033.8</v>
      </c>
    </row>
    <row r="32" spans="1:3">
      <c r="A32" s="704" t="s">
        <v>201</v>
      </c>
      <c r="B32" s="705">
        <v>796.4</v>
      </c>
      <c r="C32" s="706">
        <v>77423.899999999994</v>
      </c>
    </row>
    <row r="33" spans="1:3">
      <c r="A33" s="704" t="s">
        <v>202</v>
      </c>
      <c r="B33" s="705">
        <v>795.4</v>
      </c>
      <c r="C33" s="706">
        <v>77045.3</v>
      </c>
    </row>
    <row r="34" spans="1:3">
      <c r="A34" s="704" t="s">
        <v>203</v>
      </c>
      <c r="B34" s="705">
        <v>801.3</v>
      </c>
      <c r="C34" s="706">
        <v>77106</v>
      </c>
    </row>
    <row r="35" spans="1:3">
      <c r="A35" s="704" t="s">
        <v>204</v>
      </c>
      <c r="B35" s="705">
        <v>802.9</v>
      </c>
      <c r="C35" s="706">
        <v>76630.399999999994</v>
      </c>
    </row>
    <row r="36" spans="1:3">
      <c r="A36" s="704" t="s">
        <v>205</v>
      </c>
      <c r="B36" s="705">
        <v>794.1</v>
      </c>
      <c r="C36" s="706">
        <v>75982.600000000006</v>
      </c>
    </row>
    <row r="37" spans="1:3">
      <c r="A37" s="704" t="s">
        <v>206</v>
      </c>
      <c r="B37" s="705">
        <v>797.1</v>
      </c>
      <c r="C37" s="706">
        <v>76138.600000000006</v>
      </c>
    </row>
    <row r="38" spans="1:3">
      <c r="A38" s="704" t="s">
        <v>207</v>
      </c>
      <c r="B38" s="705">
        <v>799</v>
      </c>
      <c r="C38" s="706">
        <v>75863.199999999997</v>
      </c>
    </row>
    <row r="39" spans="1:3">
      <c r="A39" s="704" t="s">
        <v>208</v>
      </c>
      <c r="B39" s="705">
        <v>801.1</v>
      </c>
      <c r="C39" s="706">
        <v>75980.5</v>
      </c>
    </row>
    <row r="40" spans="1:3">
      <c r="A40" s="704" t="s">
        <v>209</v>
      </c>
      <c r="B40" s="705">
        <v>804.8</v>
      </c>
      <c r="C40" s="706">
        <v>76292.899999999994</v>
      </c>
    </row>
    <row r="41" spans="1:3">
      <c r="A41" s="704" t="s">
        <v>210</v>
      </c>
      <c r="B41" s="705">
        <v>818.4</v>
      </c>
      <c r="C41" s="706">
        <v>76413.3</v>
      </c>
    </row>
    <row r="42" spans="1:3">
      <c r="A42" s="704" t="s">
        <v>211</v>
      </c>
      <c r="B42" s="705">
        <v>812.4</v>
      </c>
      <c r="C42" s="706">
        <v>76448.3</v>
      </c>
    </row>
    <row r="43" spans="1:3">
      <c r="A43" s="704" t="s">
        <v>212</v>
      </c>
      <c r="B43" s="705">
        <v>814</v>
      </c>
      <c r="C43" s="706">
        <v>76613.899999999994</v>
      </c>
    </row>
    <row r="44" spans="1:3">
      <c r="A44" s="704" t="s">
        <v>213</v>
      </c>
      <c r="B44" s="705">
        <v>814.1</v>
      </c>
      <c r="C44" s="706">
        <v>76692.800000000003</v>
      </c>
    </row>
    <row r="45" spans="1:3">
      <c r="A45" s="704" t="s">
        <v>214</v>
      </c>
      <c r="B45" s="705">
        <v>817.2</v>
      </c>
      <c r="C45" s="706">
        <v>76853</v>
      </c>
    </row>
    <row r="46" spans="1:3">
      <c r="A46" s="704" t="s">
        <v>215</v>
      </c>
      <c r="B46" s="705">
        <v>825.3</v>
      </c>
      <c r="C46" s="706">
        <v>76690.600000000006</v>
      </c>
    </row>
    <row r="47" spans="1:3">
      <c r="A47" s="704" t="s">
        <v>216</v>
      </c>
      <c r="B47" s="705">
        <v>819.9</v>
      </c>
      <c r="C47" s="706">
        <v>76387</v>
      </c>
    </row>
    <row r="48" spans="1:3">
      <c r="A48" s="704" t="s">
        <v>217</v>
      </c>
      <c r="B48" s="705">
        <v>819.9</v>
      </c>
      <c r="C48" s="706">
        <v>76431.5</v>
      </c>
    </row>
    <row r="49" spans="1:3">
      <c r="A49" s="704" t="s">
        <v>218</v>
      </c>
      <c r="B49" s="705">
        <v>816.5</v>
      </c>
      <c r="C49" s="706">
        <v>76144.2</v>
      </c>
    </row>
    <row r="50" spans="1:3">
      <c r="A50" s="704" t="s">
        <v>219</v>
      </c>
      <c r="B50" s="705">
        <v>814.7</v>
      </c>
      <c r="C50" s="706">
        <v>76084.2</v>
      </c>
    </row>
    <row r="51" spans="1:3">
      <c r="A51" s="704" t="s">
        <v>220</v>
      </c>
      <c r="B51" s="705">
        <v>820.5</v>
      </c>
      <c r="C51" s="706">
        <v>76160.600000000006</v>
      </c>
    </row>
    <row r="52" spans="1:3">
      <c r="A52" s="704" t="s">
        <v>221</v>
      </c>
      <c r="B52" s="705">
        <v>814.8</v>
      </c>
      <c r="C52" s="706">
        <v>76128.600000000006</v>
      </c>
    </row>
    <row r="53" spans="1:3">
      <c r="A53" s="704" t="s">
        <v>222</v>
      </c>
      <c r="B53" s="705">
        <v>812.7</v>
      </c>
      <c r="C53" s="706">
        <v>75874.5</v>
      </c>
    </row>
    <row r="54" spans="1:3">
      <c r="A54" s="704" t="s">
        <v>223</v>
      </c>
      <c r="B54" s="705">
        <v>808.3</v>
      </c>
      <c r="C54" s="706">
        <v>75876.2</v>
      </c>
    </row>
    <row r="55" spans="1:3">
      <c r="A55" s="704" t="s">
        <v>224</v>
      </c>
      <c r="B55" s="705">
        <v>796.8</v>
      </c>
      <c r="C55" s="706">
        <v>74850.100000000006</v>
      </c>
    </row>
    <row r="56" spans="1:3">
      <c r="A56" s="704" t="s">
        <v>225</v>
      </c>
      <c r="B56" s="705">
        <v>789.8</v>
      </c>
      <c r="C56" s="706">
        <v>74817.8</v>
      </c>
    </row>
    <row r="57" spans="1:3">
      <c r="A57" s="704" t="s">
        <v>226</v>
      </c>
      <c r="B57" s="705">
        <v>789.1</v>
      </c>
      <c r="C57" s="706">
        <v>74700.5</v>
      </c>
    </row>
    <row r="58" spans="1:3">
      <c r="A58" s="704" t="s">
        <v>227</v>
      </c>
      <c r="B58" s="705">
        <v>781.2</v>
      </c>
      <c r="C58" s="706">
        <v>73959.7</v>
      </c>
    </row>
    <row r="59" spans="1:3">
      <c r="A59" s="704" t="s">
        <v>228</v>
      </c>
      <c r="B59" s="705">
        <v>777.1</v>
      </c>
      <c r="C59" s="706">
        <v>73877.100000000006</v>
      </c>
    </row>
    <row r="60" spans="1:3">
      <c r="A60" s="704" t="s">
        <v>229</v>
      </c>
      <c r="B60" s="705">
        <v>773.9</v>
      </c>
      <c r="C60" s="706">
        <v>73906.5</v>
      </c>
    </row>
    <row r="61" spans="1:3">
      <c r="A61" s="704" t="s">
        <v>230</v>
      </c>
      <c r="B61" s="705">
        <v>765.4</v>
      </c>
      <c r="C61" s="706">
        <v>73027.899999999994</v>
      </c>
    </row>
    <row r="62" spans="1:3">
      <c r="A62" s="704" t="s">
        <v>231</v>
      </c>
      <c r="B62" s="705">
        <v>757.7</v>
      </c>
      <c r="C62" s="706">
        <v>72615</v>
      </c>
    </row>
    <row r="63" spans="1:3">
      <c r="A63" s="704" t="s">
        <v>232</v>
      </c>
      <c r="B63" s="705">
        <v>764</v>
      </c>
      <c r="C63" s="706">
        <v>72799.199999999997</v>
      </c>
    </row>
    <row r="64" spans="1:3">
      <c r="A64" s="704" t="s">
        <v>233</v>
      </c>
      <c r="B64" s="705">
        <v>777.4</v>
      </c>
      <c r="C64" s="706">
        <v>73644.800000000003</v>
      </c>
    </row>
    <row r="65" spans="1:3">
      <c r="A65" s="704" t="s">
        <v>234</v>
      </c>
      <c r="B65" s="705">
        <v>770.6</v>
      </c>
      <c r="C65" s="706">
        <v>73672</v>
      </c>
    </row>
    <row r="66" spans="1:3">
      <c r="A66" s="704" t="s">
        <v>235</v>
      </c>
      <c r="B66" s="705">
        <v>773.8</v>
      </c>
      <c r="C66" s="706">
        <v>73743.5</v>
      </c>
    </row>
    <row r="67" spans="1:3">
      <c r="A67" s="704" t="s">
        <v>236</v>
      </c>
      <c r="B67" s="705">
        <v>779.5</v>
      </c>
      <c r="C67" s="706">
        <v>74190.5</v>
      </c>
    </row>
    <row r="68" spans="1:3">
      <c r="A68" s="704" t="s">
        <v>237</v>
      </c>
      <c r="B68" s="705">
        <v>775.9</v>
      </c>
      <c r="C68" s="706">
        <v>73940.3</v>
      </c>
    </row>
    <row r="69" spans="1:3">
      <c r="A69" s="704" t="s">
        <v>238</v>
      </c>
      <c r="B69" s="705">
        <v>777.7</v>
      </c>
      <c r="C69" s="706">
        <v>73965.5</v>
      </c>
    </row>
    <row r="70" spans="1:3">
      <c r="A70" s="704" t="s">
        <v>239</v>
      </c>
      <c r="B70" s="705">
        <v>779.8</v>
      </c>
      <c r="C70" s="706">
        <v>74064</v>
      </c>
    </row>
    <row r="71" spans="1:3">
      <c r="A71" s="704" t="s">
        <v>240</v>
      </c>
      <c r="B71" s="705">
        <v>781.3</v>
      </c>
      <c r="C71" s="706">
        <v>73947.199999999997</v>
      </c>
    </row>
    <row r="72" spans="1:3">
      <c r="A72" s="704" t="s">
        <v>241</v>
      </c>
      <c r="B72" s="705">
        <v>783.7</v>
      </c>
      <c r="C72" s="706">
        <v>74049.100000000006</v>
      </c>
    </row>
    <row r="73" spans="1:3">
      <c r="A73" s="704" t="s">
        <v>242</v>
      </c>
      <c r="B73" s="705">
        <v>780.6</v>
      </c>
      <c r="C73" s="706">
        <v>73716.600000000006</v>
      </c>
    </row>
    <row r="74" spans="1:3">
      <c r="A74" s="704" t="s">
        <v>243</v>
      </c>
      <c r="B74" s="705">
        <v>778.5</v>
      </c>
      <c r="C74" s="706">
        <v>73764.2</v>
      </c>
    </row>
    <row r="75" spans="1:3">
      <c r="A75" s="704" t="s">
        <v>244</v>
      </c>
      <c r="B75" s="705">
        <v>776</v>
      </c>
      <c r="C75" s="706">
        <v>73816.7</v>
      </c>
    </row>
    <row r="76" spans="1:3">
      <c r="A76" s="704" t="s">
        <v>245</v>
      </c>
      <c r="B76" s="705">
        <v>770.4</v>
      </c>
      <c r="C76" s="706">
        <v>73736</v>
      </c>
    </row>
    <row r="77" spans="1:3">
      <c r="A77" s="704" t="s">
        <v>246</v>
      </c>
      <c r="B77" s="705">
        <v>766.9</v>
      </c>
      <c r="C77" s="706">
        <v>73763</v>
      </c>
    </row>
    <row r="78" spans="1:3">
      <c r="A78" s="704" t="s">
        <v>247</v>
      </c>
      <c r="B78" s="705">
        <v>770.4</v>
      </c>
      <c r="C78" s="706">
        <v>73868</v>
      </c>
    </row>
    <row r="79" spans="1:3">
      <c r="A79" s="704" t="s">
        <v>248</v>
      </c>
      <c r="B79" s="705">
        <v>772</v>
      </c>
      <c r="C79" s="706">
        <v>74194.8</v>
      </c>
    </row>
    <row r="80" spans="1:3">
      <c r="A80" s="704" t="s">
        <v>249</v>
      </c>
      <c r="B80" s="705">
        <v>771.8</v>
      </c>
      <c r="C80" s="706">
        <v>74196.899999999994</v>
      </c>
    </row>
    <row r="81" spans="1:3">
      <c r="A81" s="704" t="s">
        <v>250</v>
      </c>
      <c r="B81" s="705">
        <v>780.1</v>
      </c>
      <c r="C81" s="706">
        <v>74313.600000000006</v>
      </c>
    </row>
    <row r="82" spans="1:3">
      <c r="A82" s="704" t="s">
        <v>251</v>
      </c>
      <c r="B82" s="705">
        <v>787.6</v>
      </c>
      <c r="C82" s="706">
        <v>74514.100000000006</v>
      </c>
    </row>
    <row r="83" spans="1:3">
      <c r="A83" s="704" t="s">
        <v>252</v>
      </c>
      <c r="B83" s="705">
        <v>793.6</v>
      </c>
      <c r="C83" s="706">
        <v>74934.3</v>
      </c>
    </row>
    <row r="84" spans="1:3">
      <c r="A84" s="704" t="s">
        <v>253</v>
      </c>
      <c r="B84" s="705">
        <v>792.9</v>
      </c>
      <c r="C84" s="706">
        <v>75183.899999999994</v>
      </c>
    </row>
    <row r="85" spans="1:3">
      <c r="A85" s="704" t="s">
        <v>254</v>
      </c>
      <c r="B85" s="705">
        <v>796.6</v>
      </c>
      <c r="C85" s="706">
        <v>75466.5</v>
      </c>
    </row>
    <row r="86" spans="1:3">
      <c r="A86" s="704" t="s">
        <v>255</v>
      </c>
      <c r="B86" s="705">
        <v>796.5</v>
      </c>
      <c r="C86" s="706">
        <v>75501</v>
      </c>
    </row>
    <row r="87" spans="1:3">
      <c r="A87" s="704" t="s">
        <v>256</v>
      </c>
      <c r="B87" s="705">
        <v>799.7</v>
      </c>
      <c r="C87" s="706">
        <v>76225.7</v>
      </c>
    </row>
    <row r="88" spans="1:3">
      <c r="A88" s="704" t="s">
        <v>257</v>
      </c>
      <c r="B88" s="705">
        <v>801.5</v>
      </c>
      <c r="C88" s="706">
        <v>76579.7</v>
      </c>
    </row>
    <row r="89" spans="1:3">
      <c r="A89" s="704" t="s">
        <v>258</v>
      </c>
      <c r="B89" s="705">
        <v>799.7</v>
      </c>
      <c r="C89" s="706">
        <v>76647.399999999994</v>
      </c>
    </row>
    <row r="90" spans="1:3">
      <c r="A90" s="704" t="s">
        <v>259</v>
      </c>
      <c r="B90" s="705">
        <v>808.1</v>
      </c>
      <c r="C90" s="706">
        <v>77089.8</v>
      </c>
    </row>
    <row r="91" spans="1:3">
      <c r="A91" s="704" t="s">
        <v>260</v>
      </c>
      <c r="B91" s="705">
        <v>813.9</v>
      </c>
      <c r="C91" s="706">
        <v>77882.899999999994</v>
      </c>
    </row>
    <row r="92" spans="1:3">
      <c r="A92" s="704" t="s">
        <v>261</v>
      </c>
      <c r="B92" s="705">
        <v>815.1</v>
      </c>
      <c r="C92" s="706">
        <v>78324.899999999994</v>
      </c>
    </row>
    <row r="93" spans="1:3">
      <c r="A93" s="704" t="s">
        <v>262</v>
      </c>
      <c r="B93" s="705">
        <v>817</v>
      </c>
      <c r="C93" s="706">
        <v>78704.600000000006</v>
      </c>
    </row>
    <row r="94" spans="1:3">
      <c r="A94" s="704" t="s">
        <v>263</v>
      </c>
      <c r="B94" s="705">
        <v>815.2</v>
      </c>
      <c r="C94" s="706">
        <v>78324.899999999994</v>
      </c>
    </row>
    <row r="95" spans="1:3">
      <c r="A95" s="704" t="s">
        <v>264</v>
      </c>
      <c r="B95" s="705">
        <v>818.1</v>
      </c>
      <c r="C95" s="706">
        <v>78368.399999999994</v>
      </c>
    </row>
    <row r="96" spans="1:3">
      <c r="A96" s="704" t="s">
        <v>265</v>
      </c>
      <c r="B96" s="705">
        <v>817.1</v>
      </c>
      <c r="C96" s="706">
        <v>78190.5</v>
      </c>
    </row>
    <row r="97" spans="1:3">
      <c r="A97" s="704" t="s">
        <v>266</v>
      </c>
      <c r="B97" s="705">
        <v>816</v>
      </c>
      <c r="C97" s="706">
        <v>78218.8</v>
      </c>
    </row>
    <row r="98" spans="1:3">
      <c r="A98" s="704" t="s">
        <v>267</v>
      </c>
      <c r="B98" s="705">
        <v>816.3</v>
      </c>
      <c r="C98" s="706">
        <v>78205.100000000006</v>
      </c>
    </row>
    <row r="99" spans="1:3">
      <c r="A99" s="704" t="s">
        <v>268</v>
      </c>
      <c r="B99" s="705">
        <v>813.5</v>
      </c>
      <c r="C99" s="706">
        <v>77828.800000000003</v>
      </c>
    </row>
    <row r="100" spans="1:3">
      <c r="A100" s="704" t="s">
        <v>269</v>
      </c>
      <c r="B100" s="705">
        <v>809</v>
      </c>
      <c r="C100" s="706">
        <v>77855.5</v>
      </c>
    </row>
    <row r="101" spans="1:3">
      <c r="A101" s="704" t="s">
        <v>270</v>
      </c>
      <c r="B101" s="705">
        <v>803.7</v>
      </c>
      <c r="C101" s="706">
        <v>77879</v>
      </c>
    </row>
    <row r="102" spans="1:3">
      <c r="A102" s="704" t="s">
        <v>271</v>
      </c>
      <c r="B102" s="705">
        <v>800.3</v>
      </c>
      <c r="C102" s="706">
        <v>77968.7</v>
      </c>
    </row>
    <row r="103" spans="1:3">
      <c r="A103" s="704" t="s">
        <v>272</v>
      </c>
      <c r="B103" s="705">
        <v>805.3</v>
      </c>
      <c r="C103" s="706">
        <v>78086.399999999994</v>
      </c>
    </row>
    <row r="104" spans="1:3">
      <c r="A104" s="704" t="s">
        <v>273</v>
      </c>
      <c r="B104" s="705">
        <v>802.6</v>
      </c>
      <c r="C104" s="706">
        <v>78086.100000000006</v>
      </c>
    </row>
    <row r="105" spans="1:3">
      <c r="A105" s="704" t="s">
        <v>274</v>
      </c>
      <c r="B105" s="705">
        <v>800.7</v>
      </c>
      <c r="C105" s="706">
        <v>77964</v>
      </c>
    </row>
    <row r="106" spans="1:3">
      <c r="A106" s="704" t="s">
        <v>275</v>
      </c>
      <c r="B106" s="705">
        <v>798.6</v>
      </c>
      <c r="C106" s="706">
        <v>78081.5</v>
      </c>
    </row>
    <row r="107" spans="1:3">
      <c r="A107" s="704" t="s">
        <v>276</v>
      </c>
      <c r="B107" s="705">
        <v>808.3</v>
      </c>
      <c r="C107" s="706">
        <v>77757.600000000006</v>
      </c>
    </row>
    <row r="108" spans="1:3">
      <c r="A108" s="704" t="s">
        <v>277</v>
      </c>
      <c r="B108" s="705">
        <v>815.8</v>
      </c>
      <c r="C108" s="706">
        <v>77313.600000000006</v>
      </c>
    </row>
    <row r="109" spans="1:3">
      <c r="A109" s="704" t="s">
        <v>278</v>
      </c>
      <c r="B109" s="705">
        <v>820.5</v>
      </c>
      <c r="C109" s="706">
        <v>77345.600000000006</v>
      </c>
    </row>
    <row r="110" spans="1:3">
      <c r="A110" s="704" t="s">
        <v>279</v>
      </c>
      <c r="B110" s="705">
        <v>816.9</v>
      </c>
      <c r="C110" s="706">
        <v>77358.600000000006</v>
      </c>
    </row>
    <row r="111" spans="1:3">
      <c r="A111" s="704" t="s">
        <v>280</v>
      </c>
      <c r="B111" s="705">
        <v>809.3</v>
      </c>
      <c r="C111" s="706">
        <v>77167.899999999994</v>
      </c>
    </row>
    <row r="112" spans="1:3">
      <c r="A112" s="704" t="s">
        <v>281</v>
      </c>
      <c r="B112" s="705">
        <v>796.6</v>
      </c>
      <c r="C112" s="706">
        <v>76747</v>
      </c>
    </row>
    <row r="113" spans="1:3">
      <c r="A113" s="704" t="s">
        <v>282</v>
      </c>
      <c r="B113" s="705">
        <v>793</v>
      </c>
      <c r="C113" s="706">
        <v>76509.399999999994</v>
      </c>
    </row>
    <row r="114" spans="1:3">
      <c r="A114" s="704" t="s">
        <v>283</v>
      </c>
      <c r="B114" s="705">
        <v>797.4</v>
      </c>
      <c r="C114" s="706">
        <v>76522.2</v>
      </c>
    </row>
    <row r="115" spans="1:3">
      <c r="A115" s="704" t="s">
        <v>284</v>
      </c>
      <c r="B115" s="705">
        <v>802.5</v>
      </c>
      <c r="C115" s="706">
        <v>76669.600000000006</v>
      </c>
    </row>
    <row r="116" spans="1:3">
      <c r="A116" s="704" t="s">
        <v>285</v>
      </c>
      <c r="B116" s="705">
        <v>802.6</v>
      </c>
      <c r="C116" s="706">
        <v>76742.2</v>
      </c>
    </row>
    <row r="117" spans="1:3">
      <c r="A117" s="704" t="s">
        <v>286</v>
      </c>
      <c r="B117" s="705">
        <v>804.3</v>
      </c>
      <c r="C117" s="706">
        <v>76640.3</v>
      </c>
    </row>
    <row r="118" spans="1:3">
      <c r="A118" s="704" t="s">
        <v>287</v>
      </c>
      <c r="B118" s="705">
        <v>807.1</v>
      </c>
      <c r="C118" s="706">
        <v>76643.899999999994</v>
      </c>
    </row>
    <row r="119" spans="1:3">
      <c r="A119" s="704" t="s">
        <v>288</v>
      </c>
      <c r="B119" s="705">
        <v>796.9</v>
      </c>
      <c r="C119" s="706">
        <v>76444.2</v>
      </c>
    </row>
    <row r="120" spans="1:3">
      <c r="A120" s="704" t="s">
        <v>289</v>
      </c>
      <c r="B120" s="705">
        <v>800</v>
      </c>
      <c r="C120" s="706">
        <v>76455.399999999994</v>
      </c>
    </row>
    <row r="121" spans="1:3">
      <c r="A121" s="704" t="s">
        <v>290</v>
      </c>
      <c r="B121" s="705">
        <v>801</v>
      </c>
      <c r="C121" s="706">
        <v>76104.899999999994</v>
      </c>
    </row>
    <row r="122" spans="1:3">
      <c r="A122" s="704" t="s">
        <v>291</v>
      </c>
      <c r="B122" s="705">
        <v>809.4</v>
      </c>
      <c r="C122" s="706">
        <v>76166.7</v>
      </c>
    </row>
    <row r="123" spans="1:3">
      <c r="A123" s="704" t="s">
        <v>292</v>
      </c>
      <c r="B123" s="705">
        <v>810.9</v>
      </c>
      <c r="C123" s="706">
        <v>76272.600000000006</v>
      </c>
    </row>
    <row r="124" spans="1:3">
      <c r="A124" s="704" t="s">
        <v>150</v>
      </c>
      <c r="B124" s="705">
        <v>816</v>
      </c>
      <c r="C124" s="706">
        <v>76450.899999999994</v>
      </c>
    </row>
    <row r="125" spans="1:3">
      <c r="A125" s="704" t="s">
        <v>293</v>
      </c>
      <c r="B125" s="705">
        <v>823.1</v>
      </c>
      <c r="C125" s="706">
        <v>76906.899999999994</v>
      </c>
    </row>
    <row r="126" spans="1:3">
      <c r="A126" s="704" t="s">
        <v>294</v>
      </c>
      <c r="B126" s="705">
        <v>822.5</v>
      </c>
      <c r="C126" s="706">
        <v>77081.5</v>
      </c>
    </row>
    <row r="127" spans="1:3">
      <c r="A127" s="704" t="s">
        <v>295</v>
      </c>
      <c r="B127" s="705">
        <v>820.7</v>
      </c>
      <c r="C127" s="706">
        <v>77089.8</v>
      </c>
    </row>
    <row r="128" spans="1:3">
      <c r="A128" s="704" t="s">
        <v>296</v>
      </c>
      <c r="B128" s="705">
        <v>816.2</v>
      </c>
      <c r="C128" s="706">
        <v>77143.100000000006</v>
      </c>
    </row>
    <row r="129" spans="1:3">
      <c r="A129" s="704" t="s">
        <v>297</v>
      </c>
      <c r="B129" s="705">
        <v>817.1</v>
      </c>
      <c r="C129" s="706">
        <v>77300.3</v>
      </c>
    </row>
    <row r="130" spans="1:3">
      <c r="A130" s="704" t="s">
        <v>298</v>
      </c>
      <c r="B130" s="705">
        <v>823.3</v>
      </c>
      <c r="C130" s="706">
        <v>77478.8</v>
      </c>
    </row>
    <row r="131" spans="1:3">
      <c r="A131" s="704" t="s">
        <v>299</v>
      </c>
      <c r="B131" s="705">
        <v>819.8</v>
      </c>
      <c r="C131" s="706">
        <v>77287.600000000006</v>
      </c>
    </row>
    <row r="132" spans="1:3">
      <c r="A132" s="704" t="s">
        <v>300</v>
      </c>
      <c r="B132" s="705">
        <v>818.6</v>
      </c>
      <c r="C132" s="706">
        <v>77265.3</v>
      </c>
    </row>
    <row r="133" spans="1:3">
      <c r="A133" s="704" t="s">
        <v>301</v>
      </c>
      <c r="B133" s="705">
        <v>818.3</v>
      </c>
      <c r="C133" s="706">
        <v>77335.3</v>
      </c>
    </row>
    <row r="134" spans="1:3">
      <c r="A134" s="704" t="s">
        <v>302</v>
      </c>
      <c r="B134" s="705">
        <v>811.8</v>
      </c>
      <c r="C134" s="706">
        <v>77183</v>
      </c>
    </row>
    <row r="135" spans="1:3">
      <c r="A135" s="704" t="s">
        <v>303</v>
      </c>
      <c r="B135" s="705">
        <v>815.5</v>
      </c>
      <c r="C135" s="706">
        <v>77217</v>
      </c>
    </row>
    <row r="136" spans="1:3">
      <c r="A136" s="704" t="s">
        <v>304</v>
      </c>
      <c r="B136" s="705">
        <v>818.2</v>
      </c>
      <c r="C136" s="706">
        <v>77435.8</v>
      </c>
    </row>
    <row r="137" spans="1:3">
      <c r="A137" s="704" t="s">
        <v>305</v>
      </c>
      <c r="B137" s="705">
        <v>823.4</v>
      </c>
      <c r="C137" s="706">
        <v>77655.100000000006</v>
      </c>
    </row>
    <row r="138" spans="1:3">
      <c r="A138" s="704" t="s">
        <v>306</v>
      </c>
      <c r="B138" s="705">
        <v>825.7</v>
      </c>
      <c r="C138" s="706">
        <v>77886.399999999994</v>
      </c>
    </row>
    <row r="139" spans="1:3">
      <c r="A139" s="704" t="s">
        <v>307</v>
      </c>
      <c r="B139" s="705">
        <v>822.3</v>
      </c>
      <c r="C139" s="706">
        <v>77569.100000000006</v>
      </c>
    </row>
    <row r="140" spans="1:3">
      <c r="A140" s="704" t="s">
        <v>308</v>
      </c>
      <c r="B140" s="705">
        <v>823.2</v>
      </c>
      <c r="C140" s="706">
        <v>77707.199999999997</v>
      </c>
    </row>
    <row r="141" spans="1:3">
      <c r="A141" s="704" t="s">
        <v>309</v>
      </c>
      <c r="B141" s="705">
        <v>827.4</v>
      </c>
      <c r="C141" s="706">
        <v>77849.5</v>
      </c>
    </row>
    <row r="142" spans="1:3">
      <c r="A142" s="704" t="s">
        <v>149</v>
      </c>
      <c r="B142" s="705">
        <v>824.5</v>
      </c>
      <c r="C142" s="706">
        <v>78091.5</v>
      </c>
    </row>
    <row r="143" spans="1:3">
      <c r="A143" s="704" t="s">
        <v>310</v>
      </c>
      <c r="B143" s="705">
        <v>831.4</v>
      </c>
      <c r="C143" s="706">
        <v>78387.199999999997</v>
      </c>
    </row>
    <row r="144" spans="1:3">
      <c r="A144" s="704" t="s">
        <v>311</v>
      </c>
      <c r="B144" s="705">
        <v>829.4</v>
      </c>
      <c r="C144" s="706">
        <v>78370.3</v>
      </c>
    </row>
    <row r="145" spans="1:3">
      <c r="A145" s="704" t="s">
        <v>312</v>
      </c>
      <c r="B145" s="705">
        <v>826.7</v>
      </c>
      <c r="C145" s="706">
        <v>78568.800000000003</v>
      </c>
    </row>
    <row r="146" spans="1:3">
      <c r="A146" s="704" t="s">
        <v>313</v>
      </c>
      <c r="B146" s="705">
        <v>827.7</v>
      </c>
      <c r="C146" s="706">
        <v>78761.899999999994</v>
      </c>
    </row>
    <row r="147" spans="1:3">
      <c r="A147" s="704" t="s">
        <v>314</v>
      </c>
      <c r="B147" s="705">
        <v>828.6</v>
      </c>
      <c r="C147" s="706">
        <v>79299.600000000006</v>
      </c>
    </row>
    <row r="148" spans="1:3">
      <c r="A148" s="704" t="s">
        <v>315</v>
      </c>
      <c r="B148" s="705">
        <v>839.2</v>
      </c>
      <c r="C148" s="706">
        <v>80340.7</v>
      </c>
    </row>
    <row r="149" spans="1:3">
      <c r="A149" s="704" t="s">
        <v>316</v>
      </c>
      <c r="B149" s="705">
        <v>837.3</v>
      </c>
      <c r="C149" s="706">
        <v>80339.199999999997</v>
      </c>
    </row>
    <row r="150" spans="1:3">
      <c r="A150" s="704" t="s">
        <v>317</v>
      </c>
      <c r="B150" s="705">
        <v>838.2</v>
      </c>
      <c r="C150" s="706">
        <v>80263.7</v>
      </c>
    </row>
    <row r="151" spans="1:3">
      <c r="A151" s="704" t="s">
        <v>318</v>
      </c>
      <c r="B151" s="705">
        <v>841.4</v>
      </c>
      <c r="C151" s="706">
        <v>79659.199999999997</v>
      </c>
    </row>
    <row r="152" spans="1:3">
      <c r="A152" s="704" t="s">
        <v>319</v>
      </c>
      <c r="B152" s="705">
        <v>842.8</v>
      </c>
      <c r="C152" s="706">
        <v>79670.899999999994</v>
      </c>
    </row>
    <row r="153" spans="1:3">
      <c r="A153" s="704" t="s">
        <v>320</v>
      </c>
      <c r="B153" s="705">
        <v>838.5</v>
      </c>
      <c r="C153" s="706">
        <v>79253.5</v>
      </c>
    </row>
    <row r="154" spans="1:3">
      <c r="A154" s="704" t="s">
        <v>321</v>
      </c>
      <c r="B154" s="705">
        <v>836.9</v>
      </c>
      <c r="C154" s="706">
        <v>79137.5</v>
      </c>
    </row>
    <row r="155" spans="1:3">
      <c r="A155" s="704" t="s">
        <v>322</v>
      </c>
      <c r="B155" s="705">
        <v>835.1</v>
      </c>
      <c r="C155" s="706">
        <v>79632.3</v>
      </c>
    </row>
    <row r="156" spans="1:3">
      <c r="A156" s="704" t="s">
        <v>323</v>
      </c>
      <c r="B156" s="705">
        <v>839.3</v>
      </c>
      <c r="C156" s="706">
        <v>79871.399999999994</v>
      </c>
    </row>
    <row r="157" spans="1:3">
      <c r="A157" s="704" t="s">
        <v>324</v>
      </c>
      <c r="B157" s="705">
        <v>819.2</v>
      </c>
      <c r="C157" s="706">
        <v>78411.600000000006</v>
      </c>
    </row>
    <row r="158" spans="1:3">
      <c r="A158" s="704" t="s">
        <v>325</v>
      </c>
      <c r="B158" s="705">
        <v>835.3</v>
      </c>
      <c r="C158" s="706">
        <v>79010.7</v>
      </c>
    </row>
    <row r="159" spans="1:3">
      <c r="A159" s="704" t="s">
        <v>326</v>
      </c>
      <c r="B159" s="705">
        <v>837.4</v>
      </c>
      <c r="C159" s="706">
        <v>79048.5</v>
      </c>
    </row>
    <row r="160" spans="1:3">
      <c r="A160" s="704" t="s">
        <v>327</v>
      </c>
      <c r="B160" s="705">
        <v>842.7</v>
      </c>
      <c r="C160" s="706">
        <v>79341.5</v>
      </c>
    </row>
    <row r="161" spans="1:3">
      <c r="A161" s="704" t="s">
        <v>328</v>
      </c>
      <c r="B161" s="705">
        <v>841.1</v>
      </c>
      <c r="C161" s="706">
        <v>79236.2</v>
      </c>
    </row>
    <row r="162" spans="1:3">
      <c r="A162" s="704" t="s">
        <v>329</v>
      </c>
      <c r="B162" s="705">
        <v>831.8</v>
      </c>
      <c r="C162" s="706">
        <v>79268.399999999994</v>
      </c>
    </row>
    <row r="163" spans="1:3">
      <c r="A163" s="704" t="s">
        <v>330</v>
      </c>
      <c r="B163" s="707">
        <v>833</v>
      </c>
      <c r="C163" s="708">
        <v>79278.600000000006</v>
      </c>
    </row>
    <row r="164" spans="1:3">
      <c r="A164" s="704" t="s">
        <v>342</v>
      </c>
      <c r="B164" s="707">
        <v>833</v>
      </c>
      <c r="C164" s="708">
        <v>77931.8</v>
      </c>
    </row>
    <row r="165" spans="1:3">
      <c r="A165" s="704" t="s">
        <v>343</v>
      </c>
      <c r="B165" s="707">
        <v>833</v>
      </c>
      <c r="C165" s="708">
        <v>79393.8</v>
      </c>
    </row>
    <row r="166" spans="1:3">
      <c r="A166" s="704" t="s">
        <v>344</v>
      </c>
      <c r="B166" s="707">
        <v>833.7</v>
      </c>
      <c r="C166" s="708">
        <v>79385.600000000006</v>
      </c>
    </row>
    <row r="167" spans="1:3">
      <c r="A167" s="704" t="s">
        <v>345</v>
      </c>
      <c r="B167" s="707">
        <v>831.5</v>
      </c>
      <c r="C167" s="708">
        <v>79541.399999999994</v>
      </c>
    </row>
    <row r="168" spans="1:3">
      <c r="A168" s="704" t="s">
        <v>346</v>
      </c>
      <c r="B168" s="707">
        <v>830.5</v>
      </c>
      <c r="C168" s="708">
        <v>79625.899999999994</v>
      </c>
    </row>
    <row r="169" spans="1:3">
      <c r="A169" s="704" t="s">
        <v>347</v>
      </c>
      <c r="B169" s="707">
        <v>830.9</v>
      </c>
      <c r="C169" s="708">
        <v>80018.600000000006</v>
      </c>
    </row>
    <row r="170" spans="1:3">
      <c r="A170" s="704" t="s">
        <v>348</v>
      </c>
      <c r="B170" s="707">
        <v>830.5</v>
      </c>
      <c r="C170" s="708">
        <v>80058.8</v>
      </c>
    </row>
    <row r="171" spans="1:3">
      <c r="A171" s="704" t="s">
        <v>349</v>
      </c>
      <c r="B171" s="707">
        <v>838.5</v>
      </c>
      <c r="C171" s="708">
        <v>80063.7</v>
      </c>
    </row>
    <row r="172" spans="1:3">
      <c r="A172" s="704" t="s">
        <v>350</v>
      </c>
      <c r="B172" s="707">
        <v>841.9</v>
      </c>
      <c r="C172" s="708">
        <v>80081.2</v>
      </c>
    </row>
    <row r="173" spans="1:3">
      <c r="A173" s="704" t="s">
        <v>351</v>
      </c>
      <c r="B173" s="707">
        <v>852.2</v>
      </c>
      <c r="C173" s="708">
        <v>80830.5</v>
      </c>
    </row>
    <row r="174" spans="1:3">
      <c r="A174" s="704" t="s">
        <v>352</v>
      </c>
      <c r="B174" s="707">
        <v>862.7</v>
      </c>
      <c r="C174" s="708">
        <v>81341.600000000006</v>
      </c>
    </row>
    <row r="175" spans="1:3">
      <c r="A175" s="704" t="s">
        <v>353</v>
      </c>
      <c r="B175" s="707">
        <v>870.2</v>
      </c>
      <c r="C175" s="708">
        <v>81250.5</v>
      </c>
    </row>
    <row r="176" spans="1:3">
      <c r="A176" s="704" t="s">
        <v>354</v>
      </c>
      <c r="B176" s="707">
        <v>868.7</v>
      </c>
      <c r="C176" s="708">
        <v>80925.899999999994</v>
      </c>
    </row>
    <row r="177" spans="1:3">
      <c r="A177" s="704" t="s">
        <v>355</v>
      </c>
      <c r="B177" s="707">
        <v>869.7</v>
      </c>
      <c r="C177" s="708">
        <v>80915.5</v>
      </c>
    </row>
    <row r="178" spans="1:3">
      <c r="A178" s="704" t="s">
        <v>356</v>
      </c>
      <c r="B178" s="707">
        <v>868</v>
      </c>
      <c r="C178" s="708">
        <v>80741.2</v>
      </c>
    </row>
    <row r="179" spans="1:3">
      <c r="A179" s="704" t="s">
        <v>357</v>
      </c>
      <c r="B179" s="707">
        <v>865.9</v>
      </c>
      <c r="C179" s="708">
        <v>80683.600000000006</v>
      </c>
    </row>
    <row r="180" spans="1:3">
      <c r="A180" s="704" t="s">
        <v>358</v>
      </c>
      <c r="B180" s="707">
        <v>866.9</v>
      </c>
      <c r="C180" s="708">
        <v>80709</v>
      </c>
    </row>
    <row r="181" spans="1:3">
      <c r="A181" s="704" t="s">
        <v>359</v>
      </c>
      <c r="B181" s="707">
        <v>867.1</v>
      </c>
      <c r="C181" s="708">
        <v>80413.100000000006</v>
      </c>
    </row>
    <row r="182" spans="1:3">
      <c r="A182" s="704" t="s">
        <v>360</v>
      </c>
      <c r="B182" s="707">
        <v>868.3</v>
      </c>
      <c r="C182" s="708">
        <v>80122.7</v>
      </c>
    </row>
    <row r="183" spans="1:3">
      <c r="A183" s="84" t="s">
        <v>454</v>
      </c>
      <c r="B183" s="85">
        <v>871.8</v>
      </c>
      <c r="C183" s="86">
        <v>80250</v>
      </c>
    </row>
    <row r="184" spans="1:3">
      <c r="A184" s="84" t="s">
        <v>455</v>
      </c>
      <c r="B184" s="85">
        <v>867.8</v>
      </c>
      <c r="C184" s="86">
        <v>80161.2</v>
      </c>
    </row>
    <row r="185" spans="1:3">
      <c r="A185" s="84" t="s">
        <v>456</v>
      </c>
      <c r="B185" s="85">
        <v>860.7</v>
      </c>
      <c r="C185" s="86">
        <v>79898.899999999994</v>
      </c>
    </row>
    <row r="186" spans="1:3">
      <c r="A186" s="84" t="s">
        <v>457</v>
      </c>
      <c r="B186" s="85">
        <v>862</v>
      </c>
      <c r="C186" s="86">
        <v>79966.5</v>
      </c>
    </row>
    <row r="187" spans="1:3">
      <c r="A187" s="84" t="s">
        <v>458</v>
      </c>
      <c r="B187" s="85">
        <v>857</v>
      </c>
      <c r="C187" s="86">
        <v>79800.800000000003</v>
      </c>
    </row>
    <row r="188" spans="1:3">
      <c r="A188" s="84" t="s">
        <v>459</v>
      </c>
      <c r="B188" s="85">
        <v>865.1</v>
      </c>
      <c r="C188" s="86">
        <v>79691.8</v>
      </c>
    </row>
    <row r="189" spans="1:3">
      <c r="A189" s="84" t="s">
        <v>460</v>
      </c>
      <c r="B189" s="85">
        <v>868.6</v>
      </c>
      <c r="C189" s="86">
        <v>79486.600000000006</v>
      </c>
    </row>
    <row r="190" spans="1:3">
      <c r="A190" s="84" t="s">
        <v>461</v>
      </c>
      <c r="B190" s="85">
        <v>852.9</v>
      </c>
      <c r="C190" s="86">
        <v>78896</v>
      </c>
    </row>
    <row r="191" spans="1:3">
      <c r="A191" s="84" t="s">
        <v>462</v>
      </c>
      <c r="B191" s="85">
        <v>852.5</v>
      </c>
      <c r="C191" s="86">
        <v>78968.899999999994</v>
      </c>
    </row>
    <row r="192" spans="1:3">
      <c r="A192" s="84" t="s">
        <v>463</v>
      </c>
      <c r="B192" s="85">
        <v>851.4</v>
      </c>
      <c r="C192" s="86">
        <v>78983.7</v>
      </c>
    </row>
    <row r="193" spans="1:3">
      <c r="A193" s="84" t="s">
        <v>464</v>
      </c>
      <c r="B193" s="85">
        <v>845.2</v>
      </c>
      <c r="C193" s="86">
        <v>78990.3</v>
      </c>
    </row>
    <row r="194" spans="1:3">
      <c r="A194" s="84" t="s">
        <v>465</v>
      </c>
      <c r="B194" s="85">
        <v>837</v>
      </c>
      <c r="C194" s="86">
        <v>78826.5</v>
      </c>
    </row>
    <row r="195" spans="1:3">
      <c r="A195" s="84" t="s">
        <v>466</v>
      </c>
      <c r="B195" s="85">
        <v>835.3</v>
      </c>
      <c r="C195" s="86">
        <v>78833.399999999994</v>
      </c>
    </row>
    <row r="196" spans="1:3">
      <c r="A196" s="84" t="s">
        <v>467</v>
      </c>
      <c r="B196" s="85">
        <v>826.9</v>
      </c>
      <c r="C196" s="86">
        <v>78609.5</v>
      </c>
    </row>
    <row r="197" spans="1:3">
      <c r="A197" s="84" t="s">
        <v>468</v>
      </c>
      <c r="B197" s="85">
        <v>830.5</v>
      </c>
      <c r="C197" s="86">
        <v>78622</v>
      </c>
    </row>
    <row r="198" spans="1:3">
      <c r="A198" s="84" t="s">
        <v>469</v>
      </c>
      <c r="B198" s="85">
        <v>829</v>
      </c>
      <c r="C198" s="86">
        <v>78876.2</v>
      </c>
    </row>
    <row r="199" spans="1:3">
      <c r="A199" s="84" t="s">
        <v>470</v>
      </c>
      <c r="B199" s="85">
        <v>826.5</v>
      </c>
      <c r="C199" s="86">
        <v>79073.2</v>
      </c>
    </row>
    <row r="200" spans="1:3">
      <c r="A200" s="84" t="s">
        <v>471</v>
      </c>
      <c r="B200" s="85">
        <v>831.5</v>
      </c>
      <c r="C200" s="86">
        <v>79084.2</v>
      </c>
    </row>
    <row r="201" spans="1:3">
      <c r="A201" s="84" t="s">
        <v>472</v>
      </c>
      <c r="B201" s="85">
        <v>835</v>
      </c>
      <c r="C201" s="86">
        <v>79280.399999999994</v>
      </c>
    </row>
    <row r="202" spans="1:3">
      <c r="A202" s="84" t="s">
        <v>473</v>
      </c>
      <c r="B202" s="85">
        <v>845.4</v>
      </c>
      <c r="C202" s="86">
        <v>79382.2</v>
      </c>
    </row>
    <row r="203" spans="1:3">
      <c r="A203" s="84" t="s">
        <v>474</v>
      </c>
      <c r="B203" s="85">
        <v>842.8</v>
      </c>
      <c r="C203" s="86">
        <v>79206.600000000006</v>
      </c>
    </row>
    <row r="204" spans="1:3">
      <c r="A204" s="84" t="s">
        <v>475</v>
      </c>
      <c r="B204" s="85">
        <v>838.8</v>
      </c>
      <c r="C204" s="86">
        <v>79218</v>
      </c>
    </row>
    <row r="205" spans="1:3">
      <c r="A205" s="84" t="s">
        <v>476</v>
      </c>
      <c r="B205" s="85">
        <v>840.4</v>
      </c>
      <c r="C205" s="86">
        <v>79263.5</v>
      </c>
    </row>
    <row r="206" spans="1:3">
      <c r="A206" s="84" t="s">
        <v>477</v>
      </c>
      <c r="B206" s="85">
        <v>837.5</v>
      </c>
      <c r="C206" s="86">
        <v>78249.100000000006</v>
      </c>
    </row>
    <row r="207" spans="1:3">
      <c r="A207" s="84" t="s">
        <v>478</v>
      </c>
      <c r="B207" s="85">
        <v>837.3</v>
      </c>
      <c r="C207" s="86">
        <v>78049</v>
      </c>
    </row>
    <row r="208" spans="1:3">
      <c r="A208" s="84" t="s">
        <v>479</v>
      </c>
      <c r="B208" s="85">
        <v>837.2</v>
      </c>
      <c r="C208" s="86">
        <v>77714.100000000006</v>
      </c>
    </row>
    <row r="209" spans="1:3">
      <c r="A209" s="84" t="s">
        <v>480</v>
      </c>
      <c r="B209" s="85">
        <v>844.7</v>
      </c>
      <c r="C209" s="86">
        <v>77707.3</v>
      </c>
    </row>
    <row r="210" spans="1:3">
      <c r="A210" s="84" t="s">
        <v>481</v>
      </c>
      <c r="B210" s="85">
        <v>850</v>
      </c>
      <c r="C210" s="86">
        <v>77961.399999999994</v>
      </c>
    </row>
    <row r="211" spans="1:3">
      <c r="A211" s="84" t="s">
        <v>482</v>
      </c>
      <c r="B211" s="85">
        <v>850.2</v>
      </c>
      <c r="C211" s="86">
        <v>77975.399999999994</v>
      </c>
    </row>
    <row r="212" spans="1:3">
      <c r="A212" s="84" t="s">
        <v>483</v>
      </c>
      <c r="B212" s="85">
        <v>849.6</v>
      </c>
      <c r="C212" s="86">
        <v>77414.899999999994</v>
      </c>
    </row>
    <row r="213" spans="1:3">
      <c r="A213" s="84" t="s">
        <v>484</v>
      </c>
      <c r="B213" s="85">
        <v>839.4</v>
      </c>
      <c r="C213" s="86">
        <v>76825.7</v>
      </c>
    </row>
    <row r="214" spans="1:3">
      <c r="A214" s="84" t="s">
        <v>485</v>
      </c>
      <c r="B214" s="85">
        <v>836.9</v>
      </c>
      <c r="C214" s="86">
        <v>76616</v>
      </c>
    </row>
    <row r="215" spans="1:3">
      <c r="A215" s="84" t="s">
        <v>486</v>
      </c>
      <c r="B215" s="85">
        <v>835.3</v>
      </c>
      <c r="C215" s="86">
        <v>76678.7</v>
      </c>
    </row>
    <row r="216" spans="1:3">
      <c r="A216" s="84" t="s">
        <v>487</v>
      </c>
      <c r="B216" s="85">
        <v>835.7</v>
      </c>
      <c r="C216" s="86">
        <v>76766</v>
      </c>
    </row>
    <row r="217" spans="1:3">
      <c r="A217" s="84" t="s">
        <v>488</v>
      </c>
      <c r="B217" s="85">
        <v>834.9</v>
      </c>
      <c r="C217" s="86">
        <v>76792.800000000003</v>
      </c>
    </row>
    <row r="218" spans="1:3">
      <c r="A218" s="84" t="s">
        <v>489</v>
      </c>
      <c r="B218" s="85">
        <v>835.1</v>
      </c>
      <c r="C218" s="86">
        <v>76816.800000000003</v>
      </c>
    </row>
    <row r="219" spans="1:3">
      <c r="A219" s="84" t="s">
        <v>490</v>
      </c>
      <c r="B219" s="85">
        <v>835</v>
      </c>
      <c r="C219" s="86">
        <v>76827.7</v>
      </c>
    </row>
    <row r="220" spans="1:3">
      <c r="A220" s="84" t="s">
        <v>491</v>
      </c>
      <c r="B220" s="85">
        <v>839.5</v>
      </c>
      <c r="C220" s="86">
        <v>76975.5</v>
      </c>
    </row>
    <row r="221" spans="1:3">
      <c r="A221" s="84" t="s">
        <v>492</v>
      </c>
      <c r="B221" s="85">
        <v>840.5</v>
      </c>
      <c r="C221" s="86">
        <v>77000.2</v>
      </c>
    </row>
    <row r="222" spans="1:3">
      <c r="A222" s="84" t="s">
        <v>493</v>
      </c>
      <c r="B222" s="85">
        <v>849.2</v>
      </c>
      <c r="C222" s="86">
        <v>77189.7</v>
      </c>
    </row>
    <row r="223" spans="1:3">
      <c r="A223" s="84" t="s">
        <v>387</v>
      </c>
      <c r="B223" s="85">
        <v>852.8</v>
      </c>
      <c r="C223" s="86">
        <v>77599.100000000006</v>
      </c>
    </row>
    <row r="224" spans="1:3">
      <c r="A224" s="84" t="s">
        <v>494</v>
      </c>
      <c r="B224" s="85">
        <v>850.1</v>
      </c>
      <c r="C224" s="86">
        <v>77658.600000000006</v>
      </c>
    </row>
    <row r="225" spans="1:3">
      <c r="A225" s="84" t="s">
        <v>495</v>
      </c>
      <c r="B225" s="85">
        <v>864.9</v>
      </c>
      <c r="C225" s="86">
        <v>77698.2</v>
      </c>
    </row>
    <row r="226" spans="1:3">
      <c r="A226" s="84" t="s">
        <v>496</v>
      </c>
      <c r="B226" s="85">
        <v>866.1</v>
      </c>
      <c r="C226" s="86">
        <v>77800.2</v>
      </c>
    </row>
    <row r="227" spans="1:3">
      <c r="A227" s="84" t="s">
        <v>497</v>
      </c>
      <c r="B227" s="85">
        <v>867</v>
      </c>
      <c r="C227" s="86">
        <v>77847.199999999997</v>
      </c>
    </row>
    <row r="228" spans="1:3">
      <c r="A228" s="84" t="s">
        <v>498</v>
      </c>
      <c r="B228" s="85">
        <v>865.2</v>
      </c>
      <c r="C228" s="86">
        <v>77863.5</v>
      </c>
    </row>
    <row r="229" spans="1:3">
      <c r="A229" s="84" t="s">
        <v>499</v>
      </c>
      <c r="B229" s="85">
        <v>866.3</v>
      </c>
      <c r="C229" s="86">
        <v>77574.7</v>
      </c>
    </row>
    <row r="230" spans="1:3">
      <c r="A230" s="84" t="s">
        <v>500</v>
      </c>
      <c r="B230" s="85">
        <v>869.4</v>
      </c>
      <c r="C230" s="86">
        <v>77590.7</v>
      </c>
    </row>
    <row r="231" spans="1:3">
      <c r="A231" s="84" t="s">
        <v>501</v>
      </c>
      <c r="B231" s="85">
        <v>869.3</v>
      </c>
      <c r="C231" s="86">
        <v>77602.3</v>
      </c>
    </row>
    <row r="232" spans="1:3">
      <c r="A232" s="84" t="s">
        <v>502</v>
      </c>
      <c r="B232" s="85">
        <v>870.2</v>
      </c>
      <c r="C232" s="86">
        <v>77475.199999999997</v>
      </c>
    </row>
    <row r="233" spans="1:3">
      <c r="A233" s="84" t="s">
        <v>503</v>
      </c>
      <c r="B233" s="85">
        <v>871.3</v>
      </c>
      <c r="C233" s="86">
        <v>77135.100000000006</v>
      </c>
    </row>
    <row r="234" spans="1:3">
      <c r="A234" s="84" t="s">
        <v>504</v>
      </c>
      <c r="B234" s="85">
        <v>870.3</v>
      </c>
      <c r="C234" s="86">
        <v>76766.899999999994</v>
      </c>
    </row>
    <row r="235" spans="1:3">
      <c r="A235" s="84" t="s">
        <v>505</v>
      </c>
      <c r="B235" s="85">
        <v>865.9</v>
      </c>
      <c r="C235" s="86">
        <v>76789.7</v>
      </c>
    </row>
    <row r="236" spans="1:3">
      <c r="A236" s="84" t="s">
        <v>506</v>
      </c>
      <c r="B236" s="85">
        <v>863.9</v>
      </c>
      <c r="C236" s="86">
        <v>76800.399999999994</v>
      </c>
    </row>
    <row r="237" spans="1:3">
      <c r="A237" s="84" t="s">
        <v>507</v>
      </c>
      <c r="B237" s="85">
        <v>865</v>
      </c>
      <c r="C237" s="86">
        <v>76285.5</v>
      </c>
    </row>
    <row r="238" spans="1:3">
      <c r="A238" s="84" t="s">
        <v>508</v>
      </c>
      <c r="B238" s="85">
        <v>851</v>
      </c>
      <c r="C238" s="86">
        <v>76315.600000000006</v>
      </c>
    </row>
    <row r="239" spans="1:3">
      <c r="A239" s="84" t="s">
        <v>509</v>
      </c>
      <c r="B239" s="85">
        <v>846.9</v>
      </c>
      <c r="C239" s="86">
        <v>76329</v>
      </c>
    </row>
    <row r="240" spans="1:3">
      <c r="A240" s="84" t="s">
        <v>510</v>
      </c>
      <c r="B240" s="85">
        <v>853.6</v>
      </c>
      <c r="C240" s="86">
        <v>76332</v>
      </c>
    </row>
    <row r="241" spans="1:3">
      <c r="A241" s="84" t="s">
        <v>511</v>
      </c>
      <c r="B241" s="85">
        <v>866.5</v>
      </c>
      <c r="C241" s="86">
        <v>76639</v>
      </c>
    </row>
    <row r="242" spans="1:3">
      <c r="A242" s="84" t="s">
        <v>512</v>
      </c>
      <c r="B242" s="85">
        <v>871.4</v>
      </c>
      <c r="C242" s="86">
        <v>76737.899999999994</v>
      </c>
    </row>
    <row r="243" spans="1:3">
      <c r="A243" s="87" t="s">
        <v>394</v>
      </c>
      <c r="B243" s="88">
        <v>875.4</v>
      </c>
      <c r="C243" s="89">
        <v>77230</v>
      </c>
    </row>
    <row r="244" spans="1:3">
      <c r="A244" s="84" t="s">
        <v>513</v>
      </c>
      <c r="B244" s="85">
        <v>880.4</v>
      </c>
      <c r="C244" s="86">
        <v>77485.8</v>
      </c>
    </row>
    <row r="245" spans="1:3">
      <c r="A245" s="84" t="s">
        <v>514</v>
      </c>
      <c r="B245" s="85">
        <v>882.9</v>
      </c>
      <c r="C245" s="86">
        <v>77502.899999999994</v>
      </c>
    </row>
    <row r="246" spans="1:3">
      <c r="A246" s="84" t="s">
        <v>515</v>
      </c>
      <c r="B246" s="85">
        <v>885.9</v>
      </c>
      <c r="C246" s="86">
        <v>77523.3</v>
      </c>
    </row>
    <row r="247" spans="1:3">
      <c r="A247" s="84" t="s">
        <v>516</v>
      </c>
      <c r="B247" s="85">
        <v>883.6</v>
      </c>
      <c r="C247" s="86">
        <v>77548.5</v>
      </c>
    </row>
    <row r="248" spans="1:3">
      <c r="A248" s="84" t="s">
        <v>517</v>
      </c>
      <c r="B248" s="85">
        <v>887.5</v>
      </c>
      <c r="C248" s="86">
        <v>77584.399999999994</v>
      </c>
    </row>
    <row r="249" spans="1:3">
      <c r="A249" s="84" t="s">
        <v>518</v>
      </c>
      <c r="B249" s="85">
        <v>886.9</v>
      </c>
      <c r="C249" s="86">
        <v>77616.800000000003</v>
      </c>
    </row>
    <row r="250" spans="1:3">
      <c r="A250" s="84" t="s">
        <v>519</v>
      </c>
      <c r="B250" s="85">
        <v>885.8</v>
      </c>
      <c r="C250" s="86">
        <v>77647.100000000006</v>
      </c>
    </row>
    <row r="251" spans="1:3">
      <c r="A251" s="84" t="s">
        <v>520</v>
      </c>
      <c r="B251" s="85">
        <v>889</v>
      </c>
      <c r="C251" s="86">
        <v>77689.899999999994</v>
      </c>
    </row>
    <row r="252" spans="1:3">
      <c r="A252" s="84" t="s">
        <v>521</v>
      </c>
      <c r="B252" s="85">
        <v>890.1</v>
      </c>
      <c r="C252" s="86">
        <v>77804.7</v>
      </c>
    </row>
    <row r="253" spans="1:3">
      <c r="A253" s="84" t="s">
        <v>522</v>
      </c>
      <c r="B253" s="85">
        <v>890.3</v>
      </c>
      <c r="C253" s="86">
        <v>77860.399999999994</v>
      </c>
    </row>
    <row r="254" spans="1:3">
      <c r="A254" s="84" t="s">
        <v>523</v>
      </c>
      <c r="B254" s="85">
        <v>899.4</v>
      </c>
      <c r="C254" s="86">
        <v>78107.8</v>
      </c>
    </row>
    <row r="255" spans="1:3">
      <c r="A255" s="84" t="s">
        <v>524</v>
      </c>
      <c r="B255" s="85">
        <v>896.4</v>
      </c>
      <c r="C255" s="86">
        <v>78132.399999999994</v>
      </c>
    </row>
    <row r="256" spans="1:3">
      <c r="A256" s="84" t="s">
        <v>525</v>
      </c>
      <c r="B256" s="85">
        <v>909.1</v>
      </c>
      <c r="C256" s="86">
        <v>78383.3</v>
      </c>
    </row>
    <row r="257" spans="1:3">
      <c r="A257" s="84" t="s">
        <v>526</v>
      </c>
      <c r="B257" s="85">
        <v>906</v>
      </c>
      <c r="C257" s="86">
        <v>78471.7</v>
      </c>
    </row>
    <row r="258" spans="1:3">
      <c r="A258" s="84" t="s">
        <v>527</v>
      </c>
      <c r="B258" s="85">
        <v>902</v>
      </c>
      <c r="C258" s="86">
        <v>78247.5</v>
      </c>
    </row>
    <row r="259" spans="1:3">
      <c r="A259" s="84" t="s">
        <v>528</v>
      </c>
      <c r="B259" s="85">
        <v>905.1</v>
      </c>
      <c r="C259" s="86">
        <v>78339.8</v>
      </c>
    </row>
    <row r="260" spans="1:3">
      <c r="A260" s="84" t="s">
        <v>529</v>
      </c>
      <c r="B260" s="85">
        <v>907.8</v>
      </c>
      <c r="C260" s="86">
        <v>78651.399999999994</v>
      </c>
    </row>
    <row r="261" spans="1:3">
      <c r="A261" s="84" t="s">
        <v>530</v>
      </c>
      <c r="B261" s="85">
        <v>916.9</v>
      </c>
      <c r="C261" s="86">
        <v>79302.7</v>
      </c>
    </row>
    <row r="262" spans="1:3">
      <c r="A262" s="84" t="s">
        <v>531</v>
      </c>
      <c r="B262" s="85">
        <v>912.1</v>
      </c>
      <c r="C262" s="86">
        <v>79390.600000000006</v>
      </c>
    </row>
    <row r="263" spans="1:3">
      <c r="A263" s="84" t="s">
        <v>532</v>
      </c>
      <c r="B263" s="85">
        <v>913.5</v>
      </c>
      <c r="C263" s="86">
        <v>79425.899999999994</v>
      </c>
    </row>
    <row r="264" spans="1:3">
      <c r="A264" s="84" t="s">
        <v>533</v>
      </c>
      <c r="B264" s="85">
        <v>922.3</v>
      </c>
      <c r="C264" s="86">
        <v>79596.899999999994</v>
      </c>
    </row>
    <row r="265" spans="1:3">
      <c r="A265" s="84" t="s">
        <v>534</v>
      </c>
      <c r="B265" s="85">
        <v>921.3</v>
      </c>
      <c r="C265" s="86">
        <v>79755.600000000006</v>
      </c>
    </row>
    <row r="266" spans="1:3">
      <c r="A266" s="84" t="s">
        <v>535</v>
      </c>
      <c r="B266" s="85">
        <v>925</v>
      </c>
      <c r="C266" s="86">
        <v>79785</v>
      </c>
    </row>
    <row r="267" spans="1:3">
      <c r="A267" s="84" t="s">
        <v>536</v>
      </c>
      <c r="B267" s="85">
        <v>932.8</v>
      </c>
      <c r="C267" s="86">
        <v>79826.600000000006</v>
      </c>
    </row>
    <row r="268" spans="1:3">
      <c r="A268" s="84" t="s">
        <v>537</v>
      </c>
      <c r="B268" s="85">
        <v>933.6</v>
      </c>
      <c r="C268" s="86">
        <v>79942.100000000006</v>
      </c>
    </row>
    <row r="269" spans="1:3">
      <c r="A269" s="84" t="s">
        <v>538</v>
      </c>
      <c r="B269" s="85">
        <v>936.9</v>
      </c>
      <c r="C269" s="86">
        <v>79969.2</v>
      </c>
    </row>
    <row r="270" spans="1:3">
      <c r="A270" s="84" t="s">
        <v>539</v>
      </c>
      <c r="B270" s="85">
        <v>929</v>
      </c>
      <c r="C270" s="86">
        <v>79697.399999999994</v>
      </c>
    </row>
    <row r="271" spans="1:3">
      <c r="A271" s="84" t="s">
        <v>540</v>
      </c>
      <c r="B271" s="85">
        <v>932.9</v>
      </c>
      <c r="C271" s="86">
        <v>79660.899999999994</v>
      </c>
    </row>
    <row r="272" spans="1:3">
      <c r="A272" s="84" t="s">
        <v>541</v>
      </c>
      <c r="B272" s="85">
        <v>923.7</v>
      </c>
      <c r="C272" s="86">
        <v>79744.100000000006</v>
      </c>
    </row>
    <row r="273" spans="1:3">
      <c r="A273" s="84" t="s">
        <v>542</v>
      </c>
      <c r="B273" s="85">
        <v>924.6</v>
      </c>
      <c r="C273" s="86">
        <v>79858.8</v>
      </c>
    </row>
    <row r="274" spans="1:3">
      <c r="A274" s="84" t="s">
        <v>543</v>
      </c>
      <c r="B274" s="85">
        <v>924.2</v>
      </c>
      <c r="C274" s="86">
        <v>80127.100000000006</v>
      </c>
    </row>
    <row r="275" spans="1:3">
      <c r="A275" s="84" t="s">
        <v>544</v>
      </c>
      <c r="B275" s="85">
        <v>922.5</v>
      </c>
      <c r="C275" s="86">
        <v>80142</v>
      </c>
    </row>
    <row r="276" spans="1:3">
      <c r="A276" s="84" t="s">
        <v>545</v>
      </c>
      <c r="B276" s="85">
        <v>916.9</v>
      </c>
      <c r="C276" s="86">
        <v>79963</v>
      </c>
    </row>
    <row r="277" spans="1:3">
      <c r="A277" s="84" t="s">
        <v>546</v>
      </c>
      <c r="B277" s="85">
        <v>915</v>
      </c>
      <c r="C277" s="86">
        <v>79957.5</v>
      </c>
    </row>
    <row r="278" spans="1:3">
      <c r="A278" s="84" t="s">
        <v>547</v>
      </c>
      <c r="B278" s="85">
        <v>916.1</v>
      </c>
      <c r="C278" s="86">
        <v>80129.3</v>
      </c>
    </row>
    <row r="279" spans="1:3">
      <c r="A279" s="84" t="s">
        <v>548</v>
      </c>
      <c r="B279" s="85">
        <v>915.6</v>
      </c>
      <c r="C279" s="86">
        <v>80344.2</v>
      </c>
    </row>
    <row r="280" spans="1:3">
      <c r="A280" s="84" t="s">
        <v>549</v>
      </c>
      <c r="B280" s="85">
        <v>927.2</v>
      </c>
      <c r="C280" s="86">
        <v>81077.600000000006</v>
      </c>
    </row>
    <row r="281" spans="1:3">
      <c r="A281" s="84" t="s">
        <v>550</v>
      </c>
      <c r="B281" s="85">
        <v>926.9</v>
      </c>
      <c r="C281" s="86">
        <v>81194</v>
      </c>
    </row>
    <row r="282" spans="1:3">
      <c r="A282" s="84" t="s">
        <v>551</v>
      </c>
      <c r="B282" s="85">
        <v>928.3</v>
      </c>
      <c r="C282" s="86">
        <v>81124.399999999994</v>
      </c>
    </row>
    <row r="283" spans="1:3">
      <c r="A283" s="84" t="s">
        <v>552</v>
      </c>
      <c r="B283" s="85">
        <v>925.6</v>
      </c>
      <c r="C283" s="86">
        <v>81124.399999999994</v>
      </c>
    </row>
    <row r="284" spans="1:3">
      <c r="A284" s="84" t="s">
        <v>553</v>
      </c>
      <c r="B284" s="85">
        <v>926.6</v>
      </c>
      <c r="C284" s="86">
        <v>81146.2</v>
      </c>
    </row>
    <row r="285" spans="1:3">
      <c r="A285" s="84" t="s">
        <v>554</v>
      </c>
      <c r="B285" s="85">
        <v>923.2</v>
      </c>
      <c r="C285" s="86">
        <v>80921.2</v>
      </c>
    </row>
    <row r="286" spans="1:3">
      <c r="A286" s="84" t="s">
        <v>555</v>
      </c>
      <c r="B286" s="85">
        <v>918.2</v>
      </c>
      <c r="C286" s="86">
        <v>80713.2</v>
      </c>
    </row>
    <row r="287" spans="1:3">
      <c r="A287" s="84" t="s">
        <v>556</v>
      </c>
      <c r="B287" s="85">
        <v>916.6</v>
      </c>
      <c r="C287" s="86">
        <v>80607.899999999994</v>
      </c>
    </row>
    <row r="288" spans="1:3">
      <c r="A288" s="84" t="s">
        <v>557</v>
      </c>
      <c r="B288" s="85">
        <v>914.7</v>
      </c>
      <c r="C288" s="86">
        <v>80511.5</v>
      </c>
    </row>
    <row r="289" spans="1:3">
      <c r="A289" s="84" t="s">
        <v>558</v>
      </c>
      <c r="B289" s="85">
        <v>916</v>
      </c>
      <c r="C289" s="86">
        <v>80513.3</v>
      </c>
    </row>
    <row r="290" spans="1:3">
      <c r="A290" s="84" t="s">
        <v>559</v>
      </c>
      <c r="B290" s="85">
        <v>909.4</v>
      </c>
      <c r="C290" s="86">
        <v>80288.899999999994</v>
      </c>
    </row>
    <row r="291" spans="1:3">
      <c r="A291" s="84" t="s">
        <v>560</v>
      </c>
      <c r="B291" s="85">
        <v>912.1</v>
      </c>
      <c r="C291" s="86">
        <v>80293.5</v>
      </c>
    </row>
    <row r="292" spans="1:3">
      <c r="A292" s="84" t="s">
        <v>561</v>
      </c>
      <c r="B292" s="85">
        <v>901</v>
      </c>
      <c r="C292" s="86">
        <v>79758.5</v>
      </c>
    </row>
    <row r="293" spans="1:3">
      <c r="A293" s="84" t="s">
        <v>562</v>
      </c>
      <c r="B293" s="85">
        <v>903</v>
      </c>
      <c r="C293" s="86">
        <v>79855.7</v>
      </c>
    </row>
    <row r="294" spans="1:3">
      <c r="A294" s="84" t="s">
        <v>563</v>
      </c>
      <c r="B294" s="85">
        <v>904.3</v>
      </c>
      <c r="C294" s="86">
        <v>79870.7</v>
      </c>
    </row>
    <row r="295" spans="1:3">
      <c r="A295" s="84" t="s">
        <v>564</v>
      </c>
      <c r="B295" s="85">
        <v>896.9</v>
      </c>
      <c r="C295" s="86">
        <v>79564.100000000006</v>
      </c>
    </row>
    <row r="296" spans="1:3">
      <c r="A296" s="84" t="s">
        <v>565</v>
      </c>
      <c r="B296" s="85">
        <v>895.8</v>
      </c>
      <c r="C296" s="86">
        <v>79426.899999999994</v>
      </c>
    </row>
    <row r="297" spans="1:3">
      <c r="A297" s="84" t="s">
        <v>566</v>
      </c>
      <c r="B297" s="85">
        <v>902.4</v>
      </c>
      <c r="C297" s="86">
        <v>79465.7</v>
      </c>
    </row>
    <row r="298" spans="1:3">
      <c r="A298" s="84" t="s">
        <v>567</v>
      </c>
      <c r="B298" s="85">
        <v>900.6</v>
      </c>
      <c r="C298" s="86">
        <v>79285</v>
      </c>
    </row>
    <row r="299" spans="1:3">
      <c r="A299" s="84" t="s">
        <v>568</v>
      </c>
      <c r="B299" s="85">
        <v>891.5</v>
      </c>
      <c r="C299" s="86">
        <v>78990.399999999994</v>
      </c>
    </row>
    <row r="300" spans="1:3">
      <c r="A300" s="84" t="s">
        <v>569</v>
      </c>
      <c r="B300" s="85">
        <v>895.9</v>
      </c>
      <c r="C300" s="86">
        <v>78859.199999999997</v>
      </c>
    </row>
    <row r="301" spans="1:3">
      <c r="A301" s="84" t="s">
        <v>570</v>
      </c>
      <c r="B301" s="85">
        <v>900</v>
      </c>
      <c r="C301" s="86">
        <v>78867.5</v>
      </c>
    </row>
    <row r="302" spans="1:3">
      <c r="A302" s="87" t="s">
        <v>414</v>
      </c>
      <c r="B302" s="88">
        <v>903.5</v>
      </c>
      <c r="C302" s="89">
        <v>78736.2</v>
      </c>
    </row>
    <row r="303" spans="1:3">
      <c r="A303" s="90" t="s">
        <v>571</v>
      </c>
      <c r="B303" s="91">
        <v>898.4</v>
      </c>
      <c r="C303" s="92">
        <v>78652.7</v>
      </c>
    </row>
    <row r="304" spans="1:3">
      <c r="A304" s="90" t="s">
        <v>572</v>
      </c>
      <c r="B304" s="91">
        <v>900</v>
      </c>
      <c r="C304" s="92">
        <v>78665.5</v>
      </c>
    </row>
    <row r="305" spans="1:3">
      <c r="A305" s="90" t="s">
        <v>573</v>
      </c>
      <c r="B305" s="91">
        <v>910.3</v>
      </c>
      <c r="C305" s="92">
        <v>78704.5</v>
      </c>
    </row>
    <row r="306" spans="1:3">
      <c r="A306" s="90" t="s">
        <v>574</v>
      </c>
      <c r="B306" s="91">
        <v>903.9</v>
      </c>
      <c r="C306" s="92">
        <v>78799.7</v>
      </c>
    </row>
    <row r="307" spans="1:3">
      <c r="A307" s="90" t="s">
        <v>575</v>
      </c>
      <c r="B307" s="91">
        <v>900</v>
      </c>
      <c r="C307" s="92">
        <v>78765.3</v>
      </c>
    </row>
    <row r="308" spans="1:3">
      <c r="A308" s="90" t="s">
        <v>576</v>
      </c>
      <c r="B308" s="91">
        <v>897.1</v>
      </c>
      <c r="C308" s="92">
        <v>78659.199999999997</v>
      </c>
    </row>
    <row r="309" spans="1:3">
      <c r="A309" s="90" t="s">
        <v>577</v>
      </c>
      <c r="B309" s="91">
        <v>897</v>
      </c>
      <c r="C309" s="92">
        <v>78632.5</v>
      </c>
    </row>
    <row r="310" spans="1:3">
      <c r="A310" s="90" t="s">
        <v>578</v>
      </c>
      <c r="B310" s="91">
        <v>899.6</v>
      </c>
      <c r="C310" s="92">
        <v>78700.2</v>
      </c>
    </row>
    <row r="311" spans="1:3">
      <c r="A311" s="90" t="s">
        <v>579</v>
      </c>
      <c r="B311" s="91">
        <v>896.8</v>
      </c>
      <c r="C311" s="92">
        <v>78881.600000000006</v>
      </c>
    </row>
    <row r="312" spans="1:3">
      <c r="A312" s="90" t="s">
        <v>580</v>
      </c>
      <c r="B312" s="91">
        <v>900.5</v>
      </c>
      <c r="C312" s="92">
        <v>78985.399999999994</v>
      </c>
    </row>
    <row r="313" spans="1:3">
      <c r="A313" s="90" t="s">
        <v>581</v>
      </c>
      <c r="B313" s="91">
        <v>901.5</v>
      </c>
      <c r="C313" s="92">
        <v>79377</v>
      </c>
    </row>
    <row r="314" spans="1:3">
      <c r="A314" s="90" t="s">
        <v>582</v>
      </c>
      <c r="B314" s="91">
        <v>905.4</v>
      </c>
      <c r="C314" s="92">
        <v>79490.399999999994</v>
      </c>
    </row>
    <row r="315" spans="1:3">
      <c r="A315" s="90" t="s">
        <v>583</v>
      </c>
      <c r="B315" s="91">
        <v>909.2</v>
      </c>
      <c r="C315" s="92">
        <v>79509.600000000006</v>
      </c>
    </row>
    <row r="316" spans="1:3">
      <c r="A316" s="90" t="s">
        <v>584</v>
      </c>
      <c r="B316" s="91">
        <v>911.4</v>
      </c>
      <c r="C316" s="92">
        <v>79658.899999999994</v>
      </c>
    </row>
    <row r="317" spans="1:3">
      <c r="A317" s="90" t="s">
        <v>585</v>
      </c>
      <c r="B317" s="91">
        <v>910.3</v>
      </c>
      <c r="C317" s="92">
        <v>79620.800000000003</v>
      </c>
    </row>
    <row r="318" spans="1:3">
      <c r="A318" s="90" t="s">
        <v>586</v>
      </c>
      <c r="B318" s="91">
        <v>910.6</v>
      </c>
      <c r="C318" s="92">
        <v>79692.899999999994</v>
      </c>
    </row>
    <row r="319" spans="1:3">
      <c r="A319" s="90" t="s">
        <v>587</v>
      </c>
      <c r="B319" s="91">
        <v>912</v>
      </c>
      <c r="C319" s="92">
        <v>79735.7</v>
      </c>
    </row>
    <row r="320" spans="1:3">
      <c r="A320" s="90" t="s">
        <v>588</v>
      </c>
      <c r="B320" s="91">
        <v>920.4</v>
      </c>
      <c r="C320" s="92">
        <v>80162.5</v>
      </c>
    </row>
    <row r="321" spans="1:3">
      <c r="A321" s="93" t="s">
        <v>415</v>
      </c>
      <c r="B321" s="94">
        <v>923.8</v>
      </c>
      <c r="C321" s="95">
        <v>80670.8</v>
      </c>
    </row>
    <row r="322" spans="1:3">
      <c r="A322" s="90" t="s">
        <v>667</v>
      </c>
      <c r="B322" s="91">
        <v>924.2</v>
      </c>
      <c r="C322" s="92">
        <v>80863</v>
      </c>
    </row>
    <row r="323" spans="1:3">
      <c r="A323" s="90" t="s">
        <v>668</v>
      </c>
      <c r="B323" s="91">
        <v>923.6</v>
      </c>
      <c r="C323" s="92">
        <v>80933.899999999994</v>
      </c>
    </row>
    <row r="324" spans="1:3">
      <c r="A324" s="90" t="s">
        <v>669</v>
      </c>
      <c r="B324" s="91">
        <v>921</v>
      </c>
      <c r="C324" s="92">
        <v>81181.7</v>
      </c>
    </row>
    <row r="325" spans="1:3">
      <c r="A325" s="90" t="s">
        <v>670</v>
      </c>
      <c r="B325" s="91">
        <v>920.1</v>
      </c>
      <c r="C325" s="92">
        <v>81509.3</v>
      </c>
    </row>
    <row r="326" spans="1:3">
      <c r="A326" s="90" t="s">
        <v>671</v>
      </c>
      <c r="B326" s="91">
        <v>920.8</v>
      </c>
      <c r="C326" s="92">
        <v>81420.899999999994</v>
      </c>
    </row>
    <row r="327" spans="1:3">
      <c r="A327" s="90" t="s">
        <v>672</v>
      </c>
      <c r="B327" s="91">
        <v>920.3</v>
      </c>
      <c r="C327" s="92">
        <v>81491.399999999994</v>
      </c>
    </row>
    <row r="328" spans="1:3">
      <c r="A328" s="90" t="s">
        <v>673</v>
      </c>
      <c r="B328" s="91">
        <v>929.1</v>
      </c>
      <c r="C328" s="92">
        <v>81533.5</v>
      </c>
    </row>
    <row r="329" spans="1:3">
      <c r="A329" s="90" t="s">
        <v>674</v>
      </c>
      <c r="B329" s="91">
        <v>933.8</v>
      </c>
      <c r="C329" s="92">
        <v>81415.899999999994</v>
      </c>
    </row>
    <row r="330" spans="1:3">
      <c r="A330" s="90" t="s">
        <v>675</v>
      </c>
      <c r="B330" s="91">
        <v>931.2</v>
      </c>
      <c r="C330" s="92">
        <v>81265.899999999994</v>
      </c>
    </row>
    <row r="331" spans="1:3">
      <c r="A331" s="93" t="s">
        <v>676</v>
      </c>
      <c r="B331" s="94">
        <v>930.6</v>
      </c>
      <c r="C331" s="95">
        <v>81384.100000000006</v>
      </c>
    </row>
    <row r="332" spans="1:3">
      <c r="A332" s="90" t="s">
        <v>677</v>
      </c>
      <c r="B332" s="91">
        <v>925.6</v>
      </c>
      <c r="C332" s="92">
        <v>81285.7</v>
      </c>
    </row>
    <row r="333" spans="1:3">
      <c r="A333" s="90" t="s">
        <v>678</v>
      </c>
      <c r="B333" s="91">
        <v>922.7</v>
      </c>
      <c r="C333" s="92">
        <v>81313.899999999994</v>
      </c>
    </row>
    <row r="334" spans="1:3">
      <c r="A334" s="90" t="s">
        <v>679</v>
      </c>
      <c r="B334" s="91">
        <v>924</v>
      </c>
      <c r="C334" s="92">
        <v>81579.3</v>
      </c>
    </row>
    <row r="335" spans="1:3">
      <c r="A335" s="90" t="s">
        <v>680</v>
      </c>
      <c r="B335" s="91">
        <v>919.6</v>
      </c>
      <c r="C335" s="92">
        <v>81763.100000000006</v>
      </c>
    </row>
    <row r="336" spans="1:3">
      <c r="A336" s="90" t="s">
        <v>681</v>
      </c>
      <c r="B336" s="91">
        <v>920.8</v>
      </c>
      <c r="C336" s="92">
        <v>81661.5</v>
      </c>
    </row>
    <row r="337" spans="1:3">
      <c r="A337" s="90" t="s">
        <v>682</v>
      </c>
      <c r="B337" s="91">
        <v>918.7</v>
      </c>
      <c r="C337" s="92">
        <v>81659.3</v>
      </c>
    </row>
    <row r="338" spans="1:3">
      <c r="A338" s="90" t="s">
        <v>683</v>
      </c>
      <c r="B338" s="91">
        <v>918.7</v>
      </c>
      <c r="C338" s="92">
        <v>81696.3</v>
      </c>
    </row>
    <row r="339" spans="1:3">
      <c r="A339" s="90" t="s">
        <v>684</v>
      </c>
      <c r="B339" s="91">
        <v>918.7</v>
      </c>
      <c r="C339" s="92">
        <v>81741.899999999994</v>
      </c>
    </row>
    <row r="340" spans="1:3">
      <c r="A340" s="90" t="s">
        <v>685</v>
      </c>
      <c r="B340" s="91">
        <v>920</v>
      </c>
      <c r="C340" s="92">
        <v>81954.899999999994</v>
      </c>
    </row>
    <row r="341" spans="1:3">
      <c r="A341" s="93" t="s">
        <v>686</v>
      </c>
      <c r="B341" s="94">
        <v>922.9</v>
      </c>
      <c r="C341" s="95">
        <v>82016.2</v>
      </c>
    </row>
    <row r="342" spans="1:3">
      <c r="A342" s="90" t="s">
        <v>687</v>
      </c>
      <c r="B342" s="91">
        <v>929.1</v>
      </c>
      <c r="C342" s="92">
        <v>82075</v>
      </c>
    </row>
    <row r="343" spans="1:3">
      <c r="A343" s="93" t="s">
        <v>659</v>
      </c>
      <c r="B343" s="94">
        <v>936.6</v>
      </c>
      <c r="C343" s="95">
        <v>82372.399999999994</v>
      </c>
    </row>
    <row r="344" spans="1:3">
      <c r="A344" s="90" t="s">
        <v>692</v>
      </c>
      <c r="B344" s="91">
        <v>940.1</v>
      </c>
      <c r="C344" s="92">
        <v>82541.8</v>
      </c>
    </row>
    <row r="345" spans="1:3">
      <c r="A345" s="93" t="s">
        <v>693</v>
      </c>
      <c r="B345" s="94">
        <v>947.9</v>
      </c>
      <c r="C345" s="95">
        <v>82897.100000000006</v>
      </c>
    </row>
    <row r="346" spans="1:3">
      <c r="A346" s="90" t="s">
        <v>694</v>
      </c>
      <c r="B346" s="91">
        <v>947</v>
      </c>
      <c r="C346" s="92">
        <v>82885</v>
      </c>
    </row>
    <row r="347" spans="1:3">
      <c r="A347" s="93" t="s">
        <v>695</v>
      </c>
      <c r="B347" s="94">
        <v>947.9</v>
      </c>
      <c r="C347" s="95">
        <v>83012.100000000006</v>
      </c>
    </row>
    <row r="348" spans="1:3">
      <c r="A348" s="90" t="s">
        <v>696</v>
      </c>
      <c r="B348" s="91">
        <v>951.5</v>
      </c>
      <c r="C348" s="92">
        <v>83252</v>
      </c>
    </row>
    <row r="349" spans="1:3">
      <c r="A349" s="93" t="s">
        <v>697</v>
      </c>
      <c r="B349" s="94">
        <v>953.5</v>
      </c>
      <c r="C349" s="95">
        <v>83272.899999999994</v>
      </c>
    </row>
    <row r="350" spans="1:3">
      <c r="A350" s="90" t="s">
        <v>698</v>
      </c>
      <c r="B350" s="91">
        <v>953.3</v>
      </c>
      <c r="C350" s="92">
        <v>83428.2</v>
      </c>
    </row>
    <row r="351" spans="1:3">
      <c r="A351" s="93" t="s">
        <v>699</v>
      </c>
      <c r="B351" s="94">
        <v>952.8</v>
      </c>
      <c r="C351" s="95">
        <v>83345.2</v>
      </c>
    </row>
    <row r="352" spans="1:3">
      <c r="A352" s="90" t="s">
        <v>700</v>
      </c>
      <c r="B352" s="91">
        <v>953</v>
      </c>
      <c r="C352" s="92">
        <v>83452.100000000006</v>
      </c>
    </row>
    <row r="353" spans="1:3">
      <c r="A353" s="93" t="s">
        <v>701</v>
      </c>
      <c r="B353" s="94">
        <v>951.3</v>
      </c>
      <c r="C353" s="95">
        <v>83733.5</v>
      </c>
    </row>
    <row r="354" spans="1:3">
      <c r="A354" s="90" t="s">
        <v>702</v>
      </c>
      <c r="B354" s="91">
        <v>948.4</v>
      </c>
      <c r="C354" s="92">
        <v>83675.3</v>
      </c>
    </row>
    <row r="355" spans="1:3">
      <c r="A355" s="93" t="s">
        <v>703</v>
      </c>
      <c r="B355" s="94">
        <v>943.5</v>
      </c>
      <c r="C355" s="95">
        <v>83255.7</v>
      </c>
    </row>
    <row r="356" spans="1:3">
      <c r="A356" s="90" t="s">
        <v>704</v>
      </c>
      <c r="B356" s="91">
        <v>943.4</v>
      </c>
      <c r="C356" s="92">
        <v>83369.100000000006</v>
      </c>
    </row>
    <row r="357" spans="1:3">
      <c r="A357" s="93" t="s">
        <v>705</v>
      </c>
      <c r="B357" s="94">
        <v>943.7</v>
      </c>
      <c r="C357" s="95">
        <v>83469.2</v>
      </c>
    </row>
    <row r="358" spans="1:3">
      <c r="A358" s="90" t="s">
        <v>706</v>
      </c>
      <c r="B358" s="91">
        <v>944.2</v>
      </c>
      <c r="C358" s="92">
        <v>83523.8</v>
      </c>
    </row>
    <row r="359" spans="1:3">
      <c r="A359" s="93" t="s">
        <v>707</v>
      </c>
      <c r="B359" s="94">
        <v>951.3</v>
      </c>
      <c r="C359" s="95">
        <v>83683.199999999997</v>
      </c>
    </row>
    <row r="360" spans="1:3">
      <c r="A360" s="90" t="s">
        <v>708</v>
      </c>
      <c r="B360" s="91">
        <v>948.9</v>
      </c>
      <c r="C360" s="92">
        <v>83916.6</v>
      </c>
    </row>
    <row r="361" spans="1:3">
      <c r="A361" s="93" t="s">
        <v>709</v>
      </c>
      <c r="B361" s="94">
        <v>952</v>
      </c>
      <c r="C361" s="95">
        <v>84414.5</v>
      </c>
    </row>
    <row r="362" spans="1:3">
      <c r="A362" s="90" t="s">
        <v>710</v>
      </c>
      <c r="B362" s="91">
        <v>957.6</v>
      </c>
      <c r="C362" s="92">
        <v>85343.9</v>
      </c>
    </row>
    <row r="363" spans="1:3">
      <c r="A363" s="93" t="s">
        <v>711</v>
      </c>
      <c r="B363" s="94">
        <v>957.3</v>
      </c>
      <c r="C363" s="95">
        <v>85831.8</v>
      </c>
    </row>
    <row r="364" spans="1:3">
      <c r="A364" s="93" t="s">
        <v>725</v>
      </c>
      <c r="B364" s="94">
        <v>961.9</v>
      </c>
      <c r="C364" s="95">
        <v>85798.399999999994</v>
      </c>
    </row>
    <row r="365" spans="1:3">
      <c r="A365" s="93" t="s">
        <v>726</v>
      </c>
      <c r="B365" s="94">
        <v>957.5</v>
      </c>
      <c r="C365" s="95">
        <v>85588.800000000003</v>
      </c>
    </row>
    <row r="366" spans="1:3">
      <c r="A366" s="93" t="s">
        <v>727</v>
      </c>
      <c r="B366" s="94">
        <v>958.8</v>
      </c>
      <c r="C366" s="95">
        <v>85516.9</v>
      </c>
    </row>
    <row r="367" spans="1:3">
      <c r="A367" s="93" t="s">
        <v>728</v>
      </c>
      <c r="B367" s="94">
        <v>960.3</v>
      </c>
      <c r="C367" s="95">
        <v>85628.800000000003</v>
      </c>
    </row>
    <row r="368" spans="1:3">
      <c r="A368" s="93" t="s">
        <v>729</v>
      </c>
      <c r="B368" s="94">
        <v>961</v>
      </c>
      <c r="C368" s="95">
        <v>85819</v>
      </c>
    </row>
    <row r="369" spans="1:3">
      <c r="A369" s="93" t="s">
        <v>730</v>
      </c>
      <c r="B369" s="94">
        <v>948.3</v>
      </c>
      <c r="C369" s="95">
        <v>85514.9</v>
      </c>
    </row>
    <row r="370" spans="1:3">
      <c r="A370" s="93" t="s">
        <v>731</v>
      </c>
      <c r="B370" s="94">
        <v>942.4</v>
      </c>
      <c r="C370" s="95">
        <v>85355</v>
      </c>
    </row>
    <row r="371" spans="1:3">
      <c r="A371" s="93" t="s">
        <v>732</v>
      </c>
      <c r="B371" s="94">
        <v>951.1</v>
      </c>
      <c r="C371" s="95">
        <v>85429.5</v>
      </c>
    </row>
    <row r="372" spans="1:3">
      <c r="A372" s="93" t="s">
        <v>733</v>
      </c>
      <c r="B372" s="94">
        <v>937.6</v>
      </c>
      <c r="C372" s="95">
        <v>85069.5</v>
      </c>
    </row>
    <row r="373" spans="1:3">
      <c r="A373" s="93" t="s">
        <v>734</v>
      </c>
      <c r="B373" s="94">
        <v>914.8</v>
      </c>
      <c r="C373" s="95">
        <v>84564.9</v>
      </c>
    </row>
    <row r="374" spans="1:3">
      <c r="A374" s="93" t="s">
        <v>735</v>
      </c>
      <c r="B374" s="94">
        <v>920.8</v>
      </c>
      <c r="C374" s="95">
        <v>84611.6</v>
      </c>
    </row>
    <row r="375" spans="1:3">
      <c r="A375" s="93" t="s">
        <v>736</v>
      </c>
      <c r="B375" s="94">
        <v>925.6</v>
      </c>
      <c r="C375" s="95">
        <v>84734.399999999994</v>
      </c>
    </row>
    <row r="376" spans="1:3">
      <c r="A376" s="93" t="s">
        <v>737</v>
      </c>
      <c r="B376" s="94">
        <v>929.7</v>
      </c>
      <c r="C376" s="95">
        <v>84744.1</v>
      </c>
    </row>
    <row r="377" spans="1:3">
      <c r="A377" s="93" t="s">
        <v>738</v>
      </c>
      <c r="B377" s="94">
        <v>934.3</v>
      </c>
      <c r="C377" s="95">
        <v>85263.6</v>
      </c>
    </row>
    <row r="378" spans="1:3">
      <c r="A378" s="93" t="s">
        <v>739</v>
      </c>
      <c r="B378" s="94">
        <v>930.5</v>
      </c>
      <c r="C378" s="95">
        <v>85394.9</v>
      </c>
    </row>
    <row r="379" spans="1:3">
      <c r="A379" s="93" t="s">
        <v>740</v>
      </c>
      <c r="B379" s="94">
        <v>930.5</v>
      </c>
      <c r="C379" s="95">
        <v>85590.7</v>
      </c>
    </row>
    <row r="380" spans="1:3">
      <c r="A380" s="93" t="s">
        <v>741</v>
      </c>
      <c r="B380" s="94">
        <v>929.4</v>
      </c>
      <c r="C380" s="95">
        <v>85660</v>
      </c>
    </row>
    <row r="381" spans="1:3">
      <c r="A381" s="93" t="s">
        <v>742</v>
      </c>
      <c r="B381" s="94">
        <v>928.8</v>
      </c>
      <c r="C381" s="95">
        <v>85768</v>
      </c>
    </row>
    <row r="382" spans="1:3">
      <c r="A382" s="93" t="s">
        <v>743</v>
      </c>
      <c r="B382" s="94">
        <v>940.7</v>
      </c>
      <c r="C382" s="95">
        <v>86430.5</v>
      </c>
    </row>
    <row r="383" spans="1:3">
      <c r="A383" s="93" t="s">
        <v>720</v>
      </c>
      <c r="B383" s="94">
        <v>943.3</v>
      </c>
      <c r="C383" s="95">
        <v>86480.2</v>
      </c>
    </row>
    <row r="384" spans="1:3">
      <c r="A384" s="93" t="s">
        <v>762</v>
      </c>
      <c r="B384" s="94">
        <v>945.4</v>
      </c>
      <c r="C384" s="95">
        <v>86346.2</v>
      </c>
    </row>
    <row r="385" spans="1:3">
      <c r="A385" s="93" t="s">
        <v>763</v>
      </c>
      <c r="B385" s="94">
        <v>945.2</v>
      </c>
      <c r="C385" s="95">
        <v>86529.2</v>
      </c>
    </row>
    <row r="386" spans="1:3">
      <c r="A386" s="93" t="s">
        <v>764</v>
      </c>
      <c r="B386" s="94">
        <v>946.8</v>
      </c>
      <c r="C386" s="95">
        <v>86636.800000000003</v>
      </c>
    </row>
    <row r="387" spans="1:3">
      <c r="A387" s="93" t="s">
        <v>765</v>
      </c>
      <c r="B387" s="94">
        <v>952.2</v>
      </c>
      <c r="C387" s="95">
        <v>86935.4</v>
      </c>
    </row>
    <row r="388" spans="1:3">
      <c r="A388" s="93" t="s">
        <v>766</v>
      </c>
      <c r="B388" s="94">
        <v>960.7</v>
      </c>
      <c r="C388" s="95">
        <v>87416.6</v>
      </c>
    </row>
    <row r="389" spans="1:3">
      <c r="A389" s="93" t="s">
        <v>767</v>
      </c>
      <c r="B389" s="94">
        <v>969.6</v>
      </c>
      <c r="C389" s="95">
        <v>87477.2</v>
      </c>
    </row>
    <row r="390" spans="1:3">
      <c r="A390" s="93" t="s">
        <v>768</v>
      </c>
      <c r="B390" s="94">
        <v>972.6</v>
      </c>
      <c r="C390" s="95">
        <v>87649.9</v>
      </c>
    </row>
    <row r="391" spans="1:3">
      <c r="A391" s="93" t="s">
        <v>769</v>
      </c>
      <c r="B391" s="94">
        <v>975</v>
      </c>
      <c r="C391" s="95">
        <v>87844.9</v>
      </c>
    </row>
    <row r="392" spans="1:3">
      <c r="A392" s="93" t="s">
        <v>770</v>
      </c>
      <c r="B392" s="94">
        <v>974.5</v>
      </c>
      <c r="C392" s="95">
        <v>87868.6</v>
      </c>
    </row>
    <row r="393" spans="1:3">
      <c r="A393" s="93" t="s">
        <v>771</v>
      </c>
      <c r="B393" s="94">
        <v>972</v>
      </c>
      <c r="C393" s="95">
        <v>87905.1</v>
      </c>
    </row>
    <row r="394" spans="1:3">
      <c r="A394" s="93" t="s">
        <v>772</v>
      </c>
      <c r="B394" s="94">
        <v>968.1</v>
      </c>
      <c r="C394" s="95">
        <v>87843.7</v>
      </c>
    </row>
    <row r="395" spans="1:3">
      <c r="A395" s="93" t="s">
        <v>773</v>
      </c>
      <c r="B395" s="94">
        <v>967.6</v>
      </c>
      <c r="C395" s="95">
        <v>87883.1</v>
      </c>
    </row>
    <row r="396" spans="1:3">
      <c r="A396" s="93" t="s">
        <v>774</v>
      </c>
      <c r="B396" s="94">
        <v>976.8</v>
      </c>
      <c r="C396" s="95">
        <v>87897.4</v>
      </c>
    </row>
    <row r="397" spans="1:3">
      <c r="A397" s="93" t="s">
        <v>775</v>
      </c>
      <c r="B397" s="94">
        <v>982.8</v>
      </c>
      <c r="C397" s="95">
        <v>87795.199999999997</v>
      </c>
    </row>
    <row r="398" spans="1:3">
      <c r="A398" s="93" t="s">
        <v>776</v>
      </c>
      <c r="B398" s="94">
        <v>989.6</v>
      </c>
      <c r="C398" s="95">
        <v>87744.7</v>
      </c>
    </row>
    <row r="399" spans="1:3">
      <c r="A399" s="93" t="s">
        <v>777</v>
      </c>
      <c r="B399" s="94">
        <v>987.8</v>
      </c>
      <c r="C399" s="95">
        <v>87832.5</v>
      </c>
    </row>
    <row r="400" spans="1:3">
      <c r="A400" s="93" t="s">
        <v>778</v>
      </c>
      <c r="B400" s="94">
        <v>989.2</v>
      </c>
      <c r="C400" s="95">
        <v>87949.8</v>
      </c>
    </row>
    <row r="401" spans="1:3">
      <c r="A401" s="93" t="s">
        <v>779</v>
      </c>
      <c r="B401" s="94">
        <v>997</v>
      </c>
      <c r="C401" s="95">
        <v>88005.9</v>
      </c>
    </row>
    <row r="402" spans="1:3">
      <c r="A402" s="93" t="s">
        <v>780</v>
      </c>
      <c r="B402" s="94">
        <v>1008.6</v>
      </c>
      <c r="C402" s="95">
        <v>88202.3</v>
      </c>
    </row>
    <row r="403" spans="1:3">
      <c r="A403" s="93" t="s">
        <v>781</v>
      </c>
      <c r="B403" s="94">
        <v>1009.9</v>
      </c>
      <c r="C403" s="95">
        <v>88261.2</v>
      </c>
    </row>
    <row r="404" spans="1:3">
      <c r="A404" s="93" t="s">
        <v>761</v>
      </c>
      <c r="B404" s="94">
        <v>1012.4</v>
      </c>
      <c r="C404" s="95">
        <v>88774.6</v>
      </c>
    </row>
    <row r="405" spans="1:3">
      <c r="A405" s="93" t="s">
        <v>793</v>
      </c>
      <c r="B405" s="94">
        <v>1017.1</v>
      </c>
      <c r="C405" s="95">
        <v>89339.1</v>
      </c>
    </row>
    <row r="406" spans="1:3">
      <c r="A406" s="93" t="s">
        <v>794</v>
      </c>
      <c r="B406" s="94">
        <v>1031.0999999999999</v>
      </c>
      <c r="C406" s="95">
        <v>90469.5</v>
      </c>
    </row>
    <row r="407" spans="1:3">
      <c r="A407" s="93" t="s">
        <v>795</v>
      </c>
      <c r="B407" s="94">
        <v>1018.9</v>
      </c>
      <c r="C407" s="95">
        <v>90655.5</v>
      </c>
    </row>
    <row r="408" spans="1:3">
      <c r="A408" s="93" t="s">
        <v>796</v>
      </c>
      <c r="B408" s="94">
        <v>1026.7</v>
      </c>
      <c r="C408" s="95">
        <v>91255.2</v>
      </c>
    </row>
    <row r="409" spans="1:3">
      <c r="A409" s="93" t="s">
        <v>797</v>
      </c>
      <c r="B409" s="94">
        <v>1030.5</v>
      </c>
      <c r="C409" s="95">
        <v>91152.2</v>
      </c>
    </row>
    <row r="410" spans="1:3">
      <c r="A410" s="93" t="s">
        <v>798</v>
      </c>
      <c r="B410" s="94">
        <v>1022.9</v>
      </c>
      <c r="C410" s="95">
        <v>91296.7</v>
      </c>
    </row>
    <row r="411" spans="1:3">
      <c r="A411" s="93" t="s">
        <v>799</v>
      </c>
      <c r="B411" s="94">
        <v>1019.9</v>
      </c>
      <c r="C411" s="95">
        <v>90951.8</v>
      </c>
    </row>
    <row r="412" spans="1:3">
      <c r="A412" s="93" t="s">
        <v>800</v>
      </c>
      <c r="B412" s="94">
        <v>1020.7</v>
      </c>
      <c r="C412" s="95">
        <v>90936.6</v>
      </c>
    </row>
    <row r="413" spans="1:3">
      <c r="A413" s="93" t="s">
        <v>801</v>
      </c>
      <c r="B413" s="94">
        <v>1013.3</v>
      </c>
      <c r="C413" s="95">
        <v>91092.2</v>
      </c>
    </row>
    <row r="414" spans="1:3">
      <c r="A414" s="93" t="s">
        <v>802</v>
      </c>
      <c r="B414" s="94">
        <v>1016</v>
      </c>
      <c r="C414" s="95">
        <v>91160.3</v>
      </c>
    </row>
    <row r="415" spans="1:3">
      <c r="A415" s="93" t="s">
        <v>803</v>
      </c>
      <c r="B415" s="94">
        <v>1018.6</v>
      </c>
      <c r="C415" s="95">
        <v>91198.9</v>
      </c>
    </row>
    <row r="416" spans="1:3">
      <c r="A416" s="93" t="s">
        <v>804</v>
      </c>
      <c r="B416" s="94">
        <v>1022.9</v>
      </c>
      <c r="C416" s="95">
        <v>91552.4</v>
      </c>
    </row>
    <row r="417" spans="1:3">
      <c r="A417" s="93" t="s">
        <v>805</v>
      </c>
      <c r="B417" s="94">
        <v>1030.8</v>
      </c>
      <c r="C417" s="95">
        <v>92628.9</v>
      </c>
    </row>
    <row r="418" spans="1:3">
      <c r="A418" s="93" t="s">
        <v>806</v>
      </c>
      <c r="B418" s="94">
        <v>1042.3</v>
      </c>
      <c r="C418" s="95">
        <v>93283.7</v>
      </c>
    </row>
    <row r="419" spans="1:3">
      <c r="A419" s="93" t="s">
        <v>807</v>
      </c>
      <c r="B419" s="94">
        <v>1056</v>
      </c>
      <c r="C419" s="95">
        <v>94606.423500000004</v>
      </c>
    </row>
    <row r="420" spans="1:3">
      <c r="A420" s="93" t="s">
        <v>808</v>
      </c>
      <c r="B420" s="94">
        <v>1064.2</v>
      </c>
      <c r="C420" s="95">
        <v>95600.748699999996</v>
      </c>
    </row>
    <row r="421" spans="1:3">
      <c r="A421" s="93" t="s">
        <v>809</v>
      </c>
      <c r="B421" s="94">
        <v>1069.2</v>
      </c>
      <c r="C421" s="95">
        <v>95477.405499999993</v>
      </c>
    </row>
    <row r="422" spans="1:3">
      <c r="A422" s="93" t="s">
        <v>810</v>
      </c>
      <c r="B422" s="94">
        <v>1077.5999999999999</v>
      </c>
      <c r="C422" s="95">
        <v>95590.611199999999</v>
      </c>
    </row>
    <row r="423" spans="1:3">
      <c r="A423" s="93" t="s">
        <v>811</v>
      </c>
      <c r="B423" s="94">
        <v>1081.8</v>
      </c>
      <c r="C423" s="95">
        <v>95508.638600000006</v>
      </c>
    </row>
    <row r="424" spans="1:3">
      <c r="A424" s="93" t="s">
        <v>821</v>
      </c>
      <c r="B424" s="94">
        <v>1092.5</v>
      </c>
      <c r="C424" s="95">
        <v>96816.034299999999</v>
      </c>
    </row>
    <row r="425" spans="1:3">
      <c r="A425" s="93" t="s">
        <v>822</v>
      </c>
      <c r="B425" s="94">
        <v>1095.5999999999999</v>
      </c>
      <c r="C425" s="95">
        <v>97529.3462</v>
      </c>
    </row>
    <row r="426" spans="1:3">
      <c r="A426" s="93" t="s">
        <v>823</v>
      </c>
      <c r="B426" s="94">
        <v>1105.4000000000001</v>
      </c>
      <c r="C426" s="95">
        <v>98358.421300000002</v>
      </c>
    </row>
    <row r="427" spans="1:3">
      <c r="A427" s="93" t="s">
        <v>824</v>
      </c>
      <c r="B427" s="94">
        <v>1096.8</v>
      </c>
      <c r="C427" s="95">
        <v>98152.797699999996</v>
      </c>
    </row>
    <row r="428" spans="1:3">
      <c r="A428" s="93" t="s">
        <v>825</v>
      </c>
      <c r="B428" s="94">
        <v>1082.5999999999999</v>
      </c>
      <c r="C428" s="95">
        <v>97899.156099999993</v>
      </c>
    </row>
    <row r="429" spans="1:3">
      <c r="A429" s="93" t="s">
        <v>826</v>
      </c>
      <c r="B429" s="94">
        <v>1068.9000000000001</v>
      </c>
      <c r="C429" s="95">
        <v>97211.410099999994</v>
      </c>
    </row>
    <row r="430" spans="1:3">
      <c r="A430" s="93" t="s">
        <v>827</v>
      </c>
      <c r="B430" s="94">
        <v>1033.3</v>
      </c>
      <c r="C430" s="95">
        <v>95561.577999999994</v>
      </c>
    </row>
    <row r="431" spans="1:3">
      <c r="A431" s="93" t="s">
        <v>828</v>
      </c>
      <c r="B431" s="94">
        <v>1058.3</v>
      </c>
      <c r="C431" s="95">
        <v>96207.996499999994</v>
      </c>
    </row>
    <row r="432" spans="1:3">
      <c r="A432" s="93" t="s">
        <v>829</v>
      </c>
      <c r="B432" s="94">
        <v>1055.7</v>
      </c>
      <c r="C432" s="95">
        <v>96241.279899999994</v>
      </c>
    </row>
    <row r="433" spans="1:3">
      <c r="A433" s="93" t="s">
        <v>830</v>
      </c>
      <c r="B433" s="94">
        <v>1055.3</v>
      </c>
      <c r="C433" s="95">
        <v>95929.455799999996</v>
      </c>
    </row>
    <row r="434" spans="1:3">
      <c r="A434" s="93" t="s">
        <v>831</v>
      </c>
      <c r="B434" s="94">
        <v>1063.5</v>
      </c>
      <c r="C434" s="95">
        <v>96270.387199999997</v>
      </c>
    </row>
    <row r="435" spans="1:3">
      <c r="A435" s="93" t="s">
        <v>832</v>
      </c>
      <c r="B435" s="94">
        <v>1067.9000000000001</v>
      </c>
      <c r="C435" s="95">
        <v>96234.5386</v>
      </c>
    </row>
    <row r="436" spans="1:3">
      <c r="A436" s="93" t="s">
        <v>833</v>
      </c>
      <c r="B436" s="94">
        <v>1074.9000000000001</v>
      </c>
      <c r="C436" s="95">
        <v>96332.547300000006</v>
      </c>
    </row>
    <row r="437" spans="1:3">
      <c r="A437" s="93" t="s">
        <v>834</v>
      </c>
      <c r="B437" s="94">
        <v>1077.3</v>
      </c>
      <c r="C437" s="95">
        <v>96149.269100000005</v>
      </c>
    </row>
    <row r="438" spans="1:3">
      <c r="A438" s="93" t="s">
        <v>835</v>
      </c>
      <c r="B438" s="94">
        <v>1076.5999999999999</v>
      </c>
      <c r="C438" s="95">
        <v>96185.986399999994</v>
      </c>
    </row>
    <row r="439" spans="1:3">
      <c r="A439" s="93" t="s">
        <v>836</v>
      </c>
      <c r="B439" s="94">
        <v>1087.2</v>
      </c>
      <c r="C439" s="95">
        <v>96627.551800000001</v>
      </c>
    </row>
    <row r="440" spans="1:3">
      <c r="A440" s="93" t="s">
        <v>837</v>
      </c>
      <c r="B440" s="94">
        <v>1086.3</v>
      </c>
      <c r="C440" s="95">
        <v>97228.673800000004</v>
      </c>
    </row>
    <row r="441" spans="1:3">
      <c r="A441" s="93" t="s">
        <v>838</v>
      </c>
      <c r="B441" s="94">
        <v>1087.8</v>
      </c>
      <c r="C441" s="95">
        <v>97944.034899999999</v>
      </c>
    </row>
    <row r="442" spans="1:3">
      <c r="A442" s="93" t="s">
        <v>839</v>
      </c>
      <c r="B442" s="94">
        <v>1092.7</v>
      </c>
      <c r="C442" s="95">
        <v>98596.934399999998</v>
      </c>
    </row>
    <row r="443" spans="1:3">
      <c r="A443" s="93" t="s">
        <v>840</v>
      </c>
      <c r="B443" s="94">
        <v>1093</v>
      </c>
      <c r="C443" s="95">
        <v>98923.553700000004</v>
      </c>
    </row>
    <row r="444" spans="1:3">
      <c r="A444" s="93" t="s">
        <v>841</v>
      </c>
      <c r="B444" s="94">
        <v>1083.5</v>
      </c>
      <c r="C444" s="95">
        <v>98817.280700000003</v>
      </c>
    </row>
    <row r="445" spans="1:3">
      <c r="A445" s="93" t="s">
        <v>855</v>
      </c>
      <c r="B445" s="94">
        <v>1084.2</v>
      </c>
      <c r="C445" s="95">
        <v>98221.087599999999</v>
      </c>
    </row>
    <row r="446" spans="1:3">
      <c r="A446" s="93" t="s">
        <v>856</v>
      </c>
      <c r="B446" s="94">
        <v>1084.9000000000001</v>
      </c>
      <c r="C446" s="95">
        <v>98628.426999999996</v>
      </c>
    </row>
    <row r="447" spans="1:3">
      <c r="A447" s="93" t="s">
        <v>857</v>
      </c>
      <c r="B447" s="94">
        <v>1087.5</v>
      </c>
      <c r="C447" s="95">
        <v>99224.796600000001</v>
      </c>
    </row>
    <row r="448" spans="1:3">
      <c r="A448" s="93" t="s">
        <v>858</v>
      </c>
      <c r="B448" s="94">
        <v>1090.3</v>
      </c>
      <c r="C448" s="95">
        <v>99522.179600000003</v>
      </c>
    </row>
    <row r="449" spans="1:3">
      <c r="A449" s="93" t="s">
        <v>859</v>
      </c>
      <c r="B449" s="94">
        <v>1085.8</v>
      </c>
      <c r="C449" s="95">
        <v>99355.554199999999</v>
      </c>
    </row>
    <row r="450" spans="1:3">
      <c r="A450" s="93" t="s">
        <v>860</v>
      </c>
      <c r="B450" s="94">
        <v>1085.5999999999999</v>
      </c>
      <c r="C450" s="95">
        <v>99414.550199999998</v>
      </c>
    </row>
    <row r="451" spans="1:3">
      <c r="A451" s="93" t="s">
        <v>861</v>
      </c>
      <c r="B451" s="94">
        <v>1086</v>
      </c>
      <c r="C451" s="95">
        <v>99046.116099999999</v>
      </c>
    </row>
    <row r="452" spans="1:3">
      <c r="A452" s="93" t="s">
        <v>862</v>
      </c>
      <c r="B452" s="94">
        <v>1084.0999999999999</v>
      </c>
      <c r="C452" s="95">
        <v>98557.872499999998</v>
      </c>
    </row>
    <row r="453" spans="1:3">
      <c r="A453" s="93" t="s">
        <v>863</v>
      </c>
      <c r="B453" s="94">
        <v>1089.4000000000001</v>
      </c>
      <c r="C453" s="95">
        <v>98133.517800000001</v>
      </c>
    </row>
    <row r="454" spans="1:3">
      <c r="A454" s="93" t="s">
        <v>864</v>
      </c>
      <c r="B454" s="94">
        <v>1082.8</v>
      </c>
      <c r="C454" s="95">
        <v>97718.808900000004</v>
      </c>
    </row>
    <row r="455" spans="1:3">
      <c r="A455" s="93" t="s">
        <v>865</v>
      </c>
      <c r="B455" s="94">
        <v>1085.5999999999999</v>
      </c>
      <c r="C455" s="95">
        <v>97808.187600000005</v>
      </c>
    </row>
    <row r="456" spans="1:3">
      <c r="A456" s="93" t="s">
        <v>866</v>
      </c>
      <c r="B456" s="94">
        <v>1092.2</v>
      </c>
      <c r="C456" s="95">
        <v>98033.536200000002</v>
      </c>
    </row>
    <row r="457" spans="1:3">
      <c r="A457" s="93" t="s">
        <v>867</v>
      </c>
      <c r="B457" s="94">
        <v>1086.5999999999999</v>
      </c>
      <c r="C457" s="95">
        <v>97927.503800000006</v>
      </c>
    </row>
    <row r="458" spans="1:3">
      <c r="A458" s="93" t="s">
        <v>868</v>
      </c>
      <c r="B458" s="94">
        <v>1103.8</v>
      </c>
      <c r="C458" s="95">
        <v>98299.735700000005</v>
      </c>
    </row>
    <row r="459" spans="1:3">
      <c r="A459" s="93" t="s">
        <v>869</v>
      </c>
      <c r="B459" s="94">
        <v>1097.5999999999999</v>
      </c>
      <c r="C459" s="95">
        <v>97782.732499999998</v>
      </c>
    </row>
    <row r="460" spans="1:3">
      <c r="A460" s="93" t="s">
        <v>870</v>
      </c>
      <c r="B460" s="94">
        <v>1092.3</v>
      </c>
      <c r="C460" s="95">
        <v>97924.730100000001</v>
      </c>
    </row>
    <row r="461" spans="1:3">
      <c r="A461" s="93" t="s">
        <v>871</v>
      </c>
      <c r="B461" s="94">
        <v>1107.2</v>
      </c>
      <c r="C461" s="95">
        <v>98103.362399999998</v>
      </c>
    </row>
    <row r="462" spans="1:3">
      <c r="A462" s="93" t="s">
        <v>872</v>
      </c>
      <c r="B462" s="94">
        <v>1107.8</v>
      </c>
      <c r="C462" s="95">
        <v>98347.921199999997</v>
      </c>
    </row>
    <row r="463" spans="1:3">
      <c r="A463" s="93" t="s">
        <v>873</v>
      </c>
      <c r="B463" s="94">
        <v>1101.5999999999999</v>
      </c>
      <c r="C463" s="95">
        <v>98429.690499999997</v>
      </c>
    </row>
    <row r="464" spans="1:3">
      <c r="A464" s="93" t="s">
        <v>874</v>
      </c>
      <c r="B464" s="94">
        <v>1099</v>
      </c>
      <c r="C464" s="95">
        <v>98311.622600000002</v>
      </c>
    </row>
    <row r="465" spans="1:3">
      <c r="A465" s="93" t="s">
        <v>875</v>
      </c>
      <c r="B465" s="94">
        <v>1098.2</v>
      </c>
      <c r="C465" s="95">
        <v>98148.523199999996</v>
      </c>
    </row>
    <row r="466" spans="1:3">
      <c r="A466" s="93" t="s">
        <v>903</v>
      </c>
      <c r="B466" s="94">
        <v>1097</v>
      </c>
      <c r="C466" s="94">
        <v>98157.304300000003</v>
      </c>
    </row>
    <row r="467" spans="1:3">
      <c r="A467" s="93" t="s">
        <v>904</v>
      </c>
      <c r="B467" s="94">
        <v>1093.3</v>
      </c>
      <c r="C467" s="94">
        <v>98176.9041</v>
      </c>
    </row>
    <row r="468" spans="1:3">
      <c r="A468" s="93" t="s">
        <v>905</v>
      </c>
      <c r="B468" s="94">
        <v>1094.4000000000001</v>
      </c>
      <c r="C468" s="94">
        <v>98080.266000000003</v>
      </c>
    </row>
    <row r="469" spans="1:3">
      <c r="A469" s="93" t="s">
        <v>906</v>
      </c>
      <c r="B469" s="94">
        <v>1094.2</v>
      </c>
      <c r="C469" s="94">
        <v>98098.512300000002</v>
      </c>
    </row>
    <row r="470" spans="1:3">
      <c r="A470" s="93" t="s">
        <v>907</v>
      </c>
      <c r="B470" s="94">
        <v>1091.8</v>
      </c>
      <c r="C470" s="94">
        <v>98100.839300000007</v>
      </c>
    </row>
    <row r="471" spans="1:3">
      <c r="A471" s="93" t="s">
        <v>908</v>
      </c>
      <c r="B471" s="94">
        <v>1092.2</v>
      </c>
      <c r="C471" s="94">
        <v>97961.751199999999</v>
      </c>
    </row>
    <row r="472" spans="1:3">
      <c r="A472" s="93" t="s">
        <v>909</v>
      </c>
      <c r="B472" s="94">
        <v>1080.0999999999999</v>
      </c>
      <c r="C472" s="94">
        <v>97388.713799999998</v>
      </c>
    </row>
    <row r="473" spans="1:3">
      <c r="A473" s="93" t="s">
        <v>910</v>
      </c>
      <c r="B473" s="94">
        <v>1078.5999999999999</v>
      </c>
      <c r="C473" s="94">
        <v>97354.3361</v>
      </c>
    </row>
    <row r="474" spans="1:3">
      <c r="A474" s="93" t="s">
        <v>911</v>
      </c>
      <c r="B474" s="94">
        <v>1082</v>
      </c>
      <c r="C474" s="94">
        <v>97182.652300000002</v>
      </c>
    </row>
    <row r="475" spans="1:3">
      <c r="A475" s="93" t="s">
        <v>912</v>
      </c>
      <c r="B475" s="94">
        <v>1081.2</v>
      </c>
      <c r="C475" s="94">
        <v>96991.018899999995</v>
      </c>
    </row>
    <row r="476" spans="1:3">
      <c r="A476" s="93" t="s">
        <v>913</v>
      </c>
      <c r="B476" s="94">
        <v>1080.2</v>
      </c>
      <c r="C476" s="94">
        <v>96860.325299999997</v>
      </c>
    </row>
    <row r="477" spans="1:3">
      <c r="A477" s="93" t="s">
        <v>914</v>
      </c>
      <c r="B477" s="94">
        <v>1084.4000000000001</v>
      </c>
      <c r="C477" s="94">
        <v>96594.521200000003</v>
      </c>
    </row>
    <row r="478" spans="1:3">
      <c r="A478" s="93" t="s">
        <v>915</v>
      </c>
      <c r="B478" s="94">
        <v>1080.7</v>
      </c>
      <c r="C478" s="94">
        <v>96028.481100000005</v>
      </c>
    </row>
    <row r="479" spans="1:3">
      <c r="A479" s="93" t="s">
        <v>916</v>
      </c>
      <c r="B479" s="94">
        <v>1082.2</v>
      </c>
      <c r="C479" s="94">
        <v>96194.469200000007</v>
      </c>
    </row>
    <row r="480" spans="1:3">
      <c r="A480" s="93" t="s">
        <v>917</v>
      </c>
      <c r="B480" s="94">
        <v>1078.0999999999999</v>
      </c>
      <c r="C480" s="94">
        <v>96314.165399999998</v>
      </c>
    </row>
    <row r="481" spans="1:3">
      <c r="A481" s="93" t="s">
        <v>918</v>
      </c>
      <c r="B481" s="94">
        <v>1080.5999999999999</v>
      </c>
      <c r="C481" s="94">
        <v>95525.907699999996</v>
      </c>
    </row>
    <row r="482" spans="1:3">
      <c r="A482" s="93" t="s">
        <v>919</v>
      </c>
      <c r="B482" s="94">
        <v>1079.5999999999999</v>
      </c>
      <c r="C482" s="94">
        <v>95577.337</v>
      </c>
    </row>
    <row r="483" spans="1:3">
      <c r="A483" s="93" t="s">
        <v>920</v>
      </c>
      <c r="B483" s="94">
        <v>1090.7</v>
      </c>
      <c r="C483" s="94">
        <v>95819.630300000004</v>
      </c>
    </row>
    <row r="484" spans="1:3">
      <c r="A484" s="93" t="s">
        <v>921</v>
      </c>
      <c r="B484" s="94">
        <v>1096.5999999999999</v>
      </c>
      <c r="C484" s="94">
        <v>96289.987200000003</v>
      </c>
    </row>
    <row r="485" spans="1:3">
      <c r="A485" s="93" t="s">
        <v>1013</v>
      </c>
      <c r="B485" s="94">
        <v>1101.5</v>
      </c>
      <c r="C485" s="94">
        <v>96425.91</v>
      </c>
    </row>
    <row r="486" spans="1:3">
      <c r="A486" s="93" t="s">
        <v>1014</v>
      </c>
      <c r="B486" s="94">
        <v>1103.8</v>
      </c>
      <c r="C486" s="94">
        <v>96489.7215</v>
      </c>
    </row>
    <row r="487" spans="1:3">
      <c r="A487" s="93" t="s">
        <v>1015</v>
      </c>
      <c r="B487" s="94">
        <v>1107.5999999999999</v>
      </c>
      <c r="C487" s="94">
        <v>96596.646299999993</v>
      </c>
    </row>
    <row r="488" spans="1:3">
      <c r="A488" s="93" t="s">
        <v>1016</v>
      </c>
      <c r="B488" s="94">
        <v>1106.9000000000001</v>
      </c>
      <c r="C488" s="94">
        <v>96938.876900000003</v>
      </c>
    </row>
    <row r="489" spans="1:3">
      <c r="A489" s="93" t="s">
        <v>1017</v>
      </c>
      <c r="B489" s="94">
        <v>1113.4000000000001</v>
      </c>
      <c r="C489" s="94">
        <v>97086.172699999996</v>
      </c>
    </row>
    <row r="490" spans="1:3">
      <c r="A490" s="93" t="s">
        <v>1018</v>
      </c>
      <c r="B490" s="94">
        <v>1106.7</v>
      </c>
      <c r="C490" s="94">
        <v>97150.575599999996</v>
      </c>
    </row>
    <row r="491" spans="1:3">
      <c r="A491" s="93" t="s">
        <v>1019</v>
      </c>
      <c r="B491" s="94">
        <v>1096.8</v>
      </c>
      <c r="C491" s="94">
        <v>96779.870800000004</v>
      </c>
    </row>
    <row r="492" spans="1:3">
      <c r="A492" s="93" t="s">
        <v>1020</v>
      </c>
      <c r="B492" s="94">
        <v>1085.8</v>
      </c>
      <c r="C492" s="94">
        <v>96341.265799999994</v>
      </c>
    </row>
    <row r="493" spans="1:3">
      <c r="A493" s="93" t="s">
        <v>1021</v>
      </c>
      <c r="B493" s="94">
        <v>1096.9000000000001</v>
      </c>
      <c r="C493" s="94">
        <v>97120.768800000005</v>
      </c>
    </row>
    <row r="494" spans="1:3">
      <c r="A494" s="93" t="s">
        <v>1022</v>
      </c>
      <c r="B494" s="94">
        <v>1074.5</v>
      </c>
      <c r="C494" s="94">
        <v>96748.006899999993</v>
      </c>
    </row>
    <row r="495" spans="1:3">
      <c r="A495" s="93" t="s">
        <v>1023</v>
      </c>
      <c r="B495" s="94">
        <v>1064.0999999999999</v>
      </c>
      <c r="C495" s="94">
        <v>96287.047399999996</v>
      </c>
    </row>
    <row r="496" spans="1:3">
      <c r="A496" s="93" t="s">
        <v>1024</v>
      </c>
      <c r="B496" s="94">
        <v>1065.5999999999999</v>
      </c>
      <c r="C496" s="94">
        <v>95987.564799999993</v>
      </c>
    </row>
    <row r="497" spans="1:3">
      <c r="A497" s="93" t="s">
        <v>1025</v>
      </c>
      <c r="B497" s="94">
        <v>1053.5</v>
      </c>
      <c r="C497" s="94">
        <v>95506.258199999997</v>
      </c>
    </row>
    <row r="498" spans="1:3">
      <c r="A498" s="93" t="s">
        <v>1026</v>
      </c>
      <c r="B498" s="94">
        <v>1056.4000000000001</v>
      </c>
      <c r="C498" s="94">
        <v>95522.728300000002</v>
      </c>
    </row>
    <row r="499" spans="1:3">
      <c r="A499" s="93" t="s">
        <v>1027</v>
      </c>
      <c r="B499" s="94">
        <v>1063.8</v>
      </c>
      <c r="C499" s="94">
        <v>95523.894499999995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2:I43"/>
  <sheetViews>
    <sheetView rightToLeft="1" topLeftCell="A25" workbookViewId="0">
      <selection activeCell="J30" sqref="J30"/>
    </sheetView>
  </sheetViews>
  <sheetFormatPr defaultRowHeight="15"/>
  <cols>
    <col min="2" max="2" width="20.75" bestFit="1" customWidth="1"/>
    <col min="3" max="3" width="23" bestFit="1" customWidth="1"/>
    <col min="4" max="4" width="18.125" customWidth="1"/>
    <col min="5" max="5" width="11.75" customWidth="1"/>
    <col min="6" max="6" width="12.375" customWidth="1"/>
    <col min="7" max="7" width="17.12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16.5">
      <c r="B4" s="903" t="s">
        <v>109</v>
      </c>
      <c r="C4" s="903" t="s">
        <v>52</v>
      </c>
      <c r="D4" s="7" t="s">
        <v>61</v>
      </c>
      <c r="E4" s="1">
        <v>52</v>
      </c>
      <c r="F4" s="1">
        <v>18</v>
      </c>
      <c r="G4" s="1">
        <v>4</v>
      </c>
      <c r="H4" s="2">
        <f>(E4-F4)/F4</f>
        <v>1.8888888888888888</v>
      </c>
      <c r="I4" s="2">
        <f>(E4-G4)/G4</f>
        <v>12</v>
      </c>
    </row>
    <row r="5" spans="2:9" ht="16.5">
      <c r="B5" s="903"/>
      <c r="C5" s="903"/>
      <c r="D5" s="7" t="s">
        <v>62</v>
      </c>
      <c r="E5" s="1">
        <v>10</v>
      </c>
      <c r="F5" s="1">
        <v>16</v>
      </c>
      <c r="G5" s="1">
        <v>67</v>
      </c>
      <c r="H5" s="2">
        <f t="shared" ref="H5:H15" si="0">(E5-F5)/F5</f>
        <v>-0.375</v>
      </c>
      <c r="I5" s="2">
        <f t="shared" ref="I5:I15" si="1">(E5-G5)/G5</f>
        <v>-0.85074626865671643</v>
      </c>
    </row>
    <row r="6" spans="2:9" ht="16.5">
      <c r="B6" s="903"/>
      <c r="C6" s="914"/>
      <c r="D6" s="8" t="s">
        <v>63</v>
      </c>
      <c r="E6" s="1">
        <v>27</v>
      </c>
      <c r="F6" s="1">
        <v>33</v>
      </c>
      <c r="G6" s="19">
        <v>78</v>
      </c>
      <c r="H6" s="34">
        <f t="shared" si="0"/>
        <v>-0.18181818181818182</v>
      </c>
      <c r="I6" s="34">
        <f t="shared" si="1"/>
        <v>-0.65384615384615385</v>
      </c>
    </row>
    <row r="7" spans="2:9" ht="16.5">
      <c r="B7" s="903" t="s">
        <v>51</v>
      </c>
      <c r="C7" s="915" t="s">
        <v>52</v>
      </c>
      <c r="D7" s="7" t="s">
        <v>61</v>
      </c>
      <c r="E7" s="13">
        <v>8.44</v>
      </c>
      <c r="F7" s="13">
        <v>0.879</v>
      </c>
      <c r="G7" s="1">
        <v>0.26</v>
      </c>
      <c r="H7" s="2">
        <f t="shared" si="0"/>
        <v>8.6018202502844137</v>
      </c>
      <c r="I7" s="2">
        <f t="shared" si="1"/>
        <v>31.46153846153846</v>
      </c>
    </row>
    <row r="8" spans="2:9" ht="16.5">
      <c r="B8" s="903"/>
      <c r="C8" s="903"/>
      <c r="D8" s="7" t="s">
        <v>62</v>
      </c>
      <c r="E8" s="1">
        <v>2.2530000000000001</v>
      </c>
      <c r="F8" s="1">
        <v>51.250999999999998</v>
      </c>
      <c r="G8" s="1">
        <v>26.398</v>
      </c>
      <c r="H8" s="2">
        <f t="shared" si="0"/>
        <v>-0.956039882148641</v>
      </c>
      <c r="I8" s="2">
        <f t="shared" si="1"/>
        <v>-0.91465262519887869</v>
      </c>
    </row>
    <row r="9" spans="2:9" ht="16.5">
      <c r="B9" s="903"/>
      <c r="C9" s="914"/>
      <c r="D9" s="8" t="s">
        <v>63</v>
      </c>
      <c r="E9" s="1">
        <v>0.72499999999999998</v>
      </c>
      <c r="F9" s="1">
        <v>0.65800000000000003</v>
      </c>
      <c r="G9" s="19">
        <v>3.5640000000000001</v>
      </c>
      <c r="H9" s="34">
        <f t="shared" si="0"/>
        <v>0.10182370820668685</v>
      </c>
      <c r="I9" s="34">
        <f t="shared" si="1"/>
        <v>-0.7965768799102132</v>
      </c>
    </row>
    <row r="10" spans="2:9" ht="16.5">
      <c r="B10" s="903" t="s">
        <v>55</v>
      </c>
      <c r="C10" s="915" t="s">
        <v>52</v>
      </c>
      <c r="D10" s="7" t="s">
        <v>61</v>
      </c>
      <c r="E10" s="13">
        <v>8.9593022439999999</v>
      </c>
      <c r="F10" s="13">
        <v>0.95829899699999999</v>
      </c>
      <c r="G10" s="1">
        <v>0.26387509999999997</v>
      </c>
      <c r="H10" s="2">
        <f t="shared" si="0"/>
        <v>8.3491720976934296</v>
      </c>
      <c r="I10" s="2">
        <f t="shared" si="1"/>
        <v>32.952814206418118</v>
      </c>
    </row>
    <row r="11" spans="2:9" ht="16.5">
      <c r="B11" s="903"/>
      <c r="C11" s="903"/>
      <c r="D11" s="7" t="s">
        <v>62</v>
      </c>
      <c r="E11" s="1">
        <v>2.3165470670000001</v>
      </c>
      <c r="F11" s="1">
        <v>51.297467400000002</v>
      </c>
      <c r="G11" s="1">
        <v>26.485592967999999</v>
      </c>
      <c r="H11" s="2">
        <f t="shared" si="0"/>
        <v>-0.95484090766243168</v>
      </c>
      <c r="I11" s="2">
        <f t="shared" si="1"/>
        <v>-0.91253557850115485</v>
      </c>
    </row>
    <row r="12" spans="2:9" ht="17.25" thickBot="1">
      <c r="B12" s="903"/>
      <c r="C12" s="916"/>
      <c r="D12" s="10" t="s">
        <v>63</v>
      </c>
      <c r="E12" s="1">
        <v>0.736991179</v>
      </c>
      <c r="F12" s="1">
        <v>0.67063821899999998</v>
      </c>
      <c r="G12" s="1">
        <v>3.5832255399999999</v>
      </c>
      <c r="H12" s="35">
        <f t="shared" si="0"/>
        <v>9.8940021788409313E-2</v>
      </c>
      <c r="I12" s="35">
        <f t="shared" si="1"/>
        <v>-0.79432185588853554</v>
      </c>
    </row>
    <row r="13" spans="2:9" ht="21.75" customHeight="1" thickTop="1">
      <c r="B13" s="903" t="s">
        <v>43</v>
      </c>
      <c r="C13" s="11"/>
      <c r="D13" s="11" t="s">
        <v>56</v>
      </c>
      <c r="E13" s="3">
        <v>89</v>
      </c>
      <c r="F13" s="3">
        <v>67</v>
      </c>
      <c r="G13" s="3">
        <v>149</v>
      </c>
      <c r="H13" s="2">
        <f t="shared" si="0"/>
        <v>0.32835820895522388</v>
      </c>
      <c r="I13" s="2">
        <f t="shared" si="1"/>
        <v>-0.40268456375838924</v>
      </c>
    </row>
    <row r="14" spans="2:9" ht="18" customHeight="1">
      <c r="B14" s="903"/>
      <c r="C14" s="11"/>
      <c r="D14" s="11" t="s">
        <v>71</v>
      </c>
      <c r="E14" s="4">
        <v>11.417999999999999</v>
      </c>
      <c r="F14" s="4">
        <v>52.787999999999997</v>
      </c>
      <c r="G14" s="4">
        <v>30.222000000000001</v>
      </c>
      <c r="H14" s="2">
        <f t="shared" si="0"/>
        <v>-0.78370084110025007</v>
      </c>
      <c r="I14" s="2">
        <f t="shared" si="1"/>
        <v>-0.62219575143934891</v>
      </c>
    </row>
    <row r="15" spans="2:9" ht="21.75" customHeight="1">
      <c r="B15" s="903"/>
      <c r="C15" s="11"/>
      <c r="D15" s="11" t="s">
        <v>55</v>
      </c>
      <c r="E15" s="4">
        <v>12.01284049</v>
      </c>
      <c r="F15" s="4">
        <v>52.926404615999999</v>
      </c>
      <c r="G15" s="4">
        <v>30.332693608</v>
      </c>
      <c r="H15" s="2">
        <f t="shared" si="0"/>
        <v>-0.77302745997659472</v>
      </c>
      <c r="I15" s="2">
        <f t="shared" si="1"/>
        <v>-0.60396393919886782</v>
      </c>
    </row>
    <row r="18" spans="2:8" ht="18.75">
      <c r="B18" s="15" t="s">
        <v>0</v>
      </c>
      <c r="C18" s="15" t="s">
        <v>4</v>
      </c>
      <c r="D18" s="33" t="s">
        <v>47</v>
      </c>
      <c r="E18" s="33"/>
      <c r="F18" s="33"/>
      <c r="G18" s="16" t="s">
        <v>68</v>
      </c>
      <c r="H18" s="33"/>
    </row>
    <row r="19" spans="2:8" ht="18.75">
      <c r="B19" s="17"/>
      <c r="C19" s="17"/>
      <c r="D19" s="17" t="s">
        <v>44</v>
      </c>
      <c r="E19" s="17" t="s">
        <v>45</v>
      </c>
      <c r="F19" s="17" t="s">
        <v>46</v>
      </c>
      <c r="G19" s="17" t="s">
        <v>48</v>
      </c>
      <c r="H19" s="17" t="s">
        <v>102</v>
      </c>
    </row>
    <row r="20" spans="2:8" ht="16.5">
      <c r="B20" s="913" t="s">
        <v>56</v>
      </c>
      <c r="C20" s="7" t="s">
        <v>8</v>
      </c>
      <c r="D20" s="1">
        <v>3</v>
      </c>
      <c r="E20" s="1"/>
      <c r="F20" s="1">
        <v>3</v>
      </c>
      <c r="G20" s="2" t="e">
        <f>(D20-E20)/E20</f>
        <v>#DIV/0!</v>
      </c>
      <c r="H20" s="2">
        <f>(D20-F20)/F20</f>
        <v>0</v>
      </c>
    </row>
    <row r="21" spans="2:8" ht="16.5">
      <c r="B21" s="913"/>
      <c r="C21" s="7" t="s">
        <v>9</v>
      </c>
      <c r="D21" s="1">
        <v>1</v>
      </c>
      <c r="E21" s="1">
        <v>3</v>
      </c>
      <c r="F21" s="1">
        <v>2</v>
      </c>
      <c r="G21" s="2">
        <f t="shared" ref="G21:G43" si="2">(D21-E21)/E21</f>
        <v>-0.66666666666666663</v>
      </c>
      <c r="H21" s="2">
        <f t="shared" ref="H21:H43" si="3">(D21-F21)/F21</f>
        <v>-0.5</v>
      </c>
    </row>
    <row r="22" spans="2:8" ht="16.5">
      <c r="B22" s="913"/>
      <c r="C22" s="7" t="s">
        <v>16</v>
      </c>
      <c r="D22" s="1"/>
      <c r="E22" s="1"/>
      <c r="F22" s="1">
        <v>2</v>
      </c>
      <c r="G22" s="2" t="e">
        <f t="shared" si="2"/>
        <v>#DIV/0!</v>
      </c>
      <c r="H22" s="2">
        <f t="shared" si="3"/>
        <v>-1</v>
      </c>
    </row>
    <row r="23" spans="2:8" ht="18" customHeight="1">
      <c r="B23" s="913"/>
      <c r="C23" s="7" t="s">
        <v>58</v>
      </c>
      <c r="D23" s="1">
        <v>1</v>
      </c>
      <c r="E23" s="1"/>
      <c r="F23" s="1">
        <v>2</v>
      </c>
      <c r="G23" s="2" t="e">
        <f t="shared" si="2"/>
        <v>#DIV/0!</v>
      </c>
      <c r="H23" s="2">
        <f t="shared" si="3"/>
        <v>-0.5</v>
      </c>
    </row>
    <row r="24" spans="2:8" ht="16.5">
      <c r="B24" s="913"/>
      <c r="C24" s="7" t="s">
        <v>39</v>
      </c>
      <c r="D24" s="1">
        <v>50</v>
      </c>
      <c r="E24" s="1">
        <v>15</v>
      </c>
      <c r="F24" s="1"/>
      <c r="G24" s="2">
        <f t="shared" si="2"/>
        <v>2.3333333333333335</v>
      </c>
      <c r="H24" s="2" t="e">
        <f t="shared" si="3"/>
        <v>#DIV/0!</v>
      </c>
    </row>
    <row r="25" spans="2:8" ht="16.5">
      <c r="B25" s="913"/>
      <c r="C25" s="7" t="s">
        <v>42</v>
      </c>
      <c r="D25" s="1">
        <v>27</v>
      </c>
      <c r="E25" s="1">
        <v>33</v>
      </c>
      <c r="F25" s="1">
        <v>78</v>
      </c>
      <c r="G25" s="2">
        <f t="shared" si="2"/>
        <v>-0.18181818181818182</v>
      </c>
      <c r="H25" s="2">
        <f t="shared" si="3"/>
        <v>-0.65384615384615385</v>
      </c>
    </row>
    <row r="26" spans="2:8" ht="17.25" thickBot="1">
      <c r="B26" s="913"/>
      <c r="C26" s="10" t="s">
        <v>59</v>
      </c>
      <c r="D26" s="22">
        <v>7</v>
      </c>
      <c r="E26" s="22">
        <v>16</v>
      </c>
      <c r="F26" s="22">
        <v>62</v>
      </c>
      <c r="G26" s="35">
        <f t="shared" si="2"/>
        <v>-0.5625</v>
      </c>
      <c r="H26" s="35">
        <f t="shared" si="3"/>
        <v>-0.88709677419354838</v>
      </c>
    </row>
    <row r="27" spans="2:8" ht="17.25" thickTop="1">
      <c r="B27" s="30" t="s">
        <v>43</v>
      </c>
      <c r="C27" s="30" t="s">
        <v>96</v>
      </c>
      <c r="D27" s="19">
        <v>89</v>
      </c>
      <c r="E27" s="19">
        <v>67</v>
      </c>
      <c r="F27" s="36">
        <v>149</v>
      </c>
      <c r="G27" s="37">
        <f t="shared" si="2"/>
        <v>0.32835820895522388</v>
      </c>
      <c r="H27" s="37">
        <f t="shared" si="3"/>
        <v>-0.40268456375838924</v>
      </c>
    </row>
    <row r="28" spans="2:8" ht="29.25" customHeight="1">
      <c r="B28" s="913" t="s">
        <v>110</v>
      </c>
      <c r="C28" s="7" t="s">
        <v>8</v>
      </c>
      <c r="D28" s="58">
        <v>1.3167</v>
      </c>
      <c r="E28" s="58"/>
      <c r="F28" s="58">
        <v>2.568256828</v>
      </c>
      <c r="G28" s="2" t="e">
        <f t="shared" si="2"/>
        <v>#DIV/0!</v>
      </c>
      <c r="H28" s="2">
        <f t="shared" si="3"/>
        <v>-0.48731762896728487</v>
      </c>
    </row>
    <row r="29" spans="2:8" ht="16.5">
      <c r="B29" s="913"/>
      <c r="C29" s="7" t="s">
        <v>9</v>
      </c>
      <c r="D29" s="58">
        <v>2.6750175000000001E-2</v>
      </c>
      <c r="E29" s="58">
        <v>0.21015282199999999</v>
      </c>
      <c r="F29" s="58">
        <v>0.15887499999999999</v>
      </c>
      <c r="G29" s="2">
        <f t="shared" si="2"/>
        <v>-0.87271084563404044</v>
      </c>
      <c r="H29" s="2">
        <f t="shared" si="3"/>
        <v>-0.83162753737214801</v>
      </c>
    </row>
    <row r="30" spans="2:8" ht="16.5">
      <c r="B30" s="913"/>
      <c r="C30" s="7" t="s">
        <v>16</v>
      </c>
      <c r="D30" s="58"/>
      <c r="E30" s="58"/>
      <c r="F30" s="58">
        <v>6.0000100000000001E-2</v>
      </c>
      <c r="G30" s="2" t="e">
        <f t="shared" si="2"/>
        <v>#DIV/0!</v>
      </c>
      <c r="H30" s="2">
        <f t="shared" si="3"/>
        <v>-1</v>
      </c>
    </row>
    <row r="31" spans="2:8" ht="19.5" customHeight="1">
      <c r="B31" s="913"/>
      <c r="C31" s="7" t="s">
        <v>58</v>
      </c>
      <c r="D31" s="58">
        <v>4.0003240000000002E-2</v>
      </c>
      <c r="E31" s="58"/>
      <c r="F31" s="58">
        <v>0.1050001</v>
      </c>
      <c r="G31" s="2" t="e">
        <f t="shared" si="2"/>
        <v>#DIV/0!</v>
      </c>
      <c r="H31" s="2">
        <f t="shared" si="3"/>
        <v>-0.61901712474559534</v>
      </c>
    </row>
    <row r="32" spans="2:8" ht="16.5">
      <c r="B32" s="913"/>
      <c r="C32" s="7" t="s">
        <v>39</v>
      </c>
      <c r="D32" s="58">
        <v>8.8925488290000008</v>
      </c>
      <c r="E32" s="58">
        <v>0.74814617500000002</v>
      </c>
      <c r="F32" s="58"/>
      <c r="G32" s="2">
        <f t="shared" si="2"/>
        <v>10.886111466118235</v>
      </c>
      <c r="H32" s="2" t="e">
        <f t="shared" si="3"/>
        <v>#DIV/0!</v>
      </c>
    </row>
    <row r="33" spans="2:8" ht="16.5">
      <c r="B33" s="913"/>
      <c r="C33" s="7" t="s">
        <v>42</v>
      </c>
      <c r="D33" s="58">
        <v>0.736991179</v>
      </c>
      <c r="E33" s="58">
        <v>0.67063821899999998</v>
      </c>
      <c r="F33" s="58">
        <v>3.5832255399999999</v>
      </c>
      <c r="G33" s="2">
        <f t="shared" si="2"/>
        <v>9.8940021788409313E-2</v>
      </c>
      <c r="H33" s="2">
        <f t="shared" si="3"/>
        <v>-0.79432185588853554</v>
      </c>
    </row>
    <row r="34" spans="2:8" ht="17.25" thickBot="1">
      <c r="B34" s="913"/>
      <c r="C34" s="10" t="s">
        <v>59</v>
      </c>
      <c r="D34" s="59">
        <v>0.99984706700000003</v>
      </c>
      <c r="E34" s="59">
        <v>51.297467400000002</v>
      </c>
      <c r="F34" s="59">
        <v>23.85733604</v>
      </c>
      <c r="G34" s="35">
        <f t="shared" si="2"/>
        <v>-0.98050884151446438</v>
      </c>
      <c r="H34" s="35">
        <f t="shared" si="3"/>
        <v>-0.95809058206148312</v>
      </c>
    </row>
    <row r="35" spans="2:8" ht="17.25" thickTop="1">
      <c r="B35" s="30" t="s">
        <v>43</v>
      </c>
      <c r="C35" s="30" t="s">
        <v>110</v>
      </c>
      <c r="D35" s="19">
        <v>12.01284049</v>
      </c>
      <c r="E35" s="19">
        <v>52.926404615999999</v>
      </c>
      <c r="F35" s="19">
        <v>30.332693608</v>
      </c>
      <c r="G35" s="34">
        <f t="shared" si="2"/>
        <v>-0.77302745997659472</v>
      </c>
      <c r="H35" s="34">
        <f t="shared" si="3"/>
        <v>-0.60396393919886782</v>
      </c>
    </row>
    <row r="36" spans="2:8" ht="25.5" customHeight="1">
      <c r="B36" s="913" t="s">
        <v>51</v>
      </c>
      <c r="C36" s="7" t="s">
        <v>8</v>
      </c>
      <c r="D36" s="58">
        <v>1.254</v>
      </c>
      <c r="E36" s="58"/>
      <c r="F36" s="58">
        <v>2.5680000000000001</v>
      </c>
      <c r="G36" s="2" t="e">
        <f t="shared" si="2"/>
        <v>#DIV/0!</v>
      </c>
      <c r="H36" s="2">
        <f t="shared" si="3"/>
        <v>-0.51168224299065423</v>
      </c>
    </row>
    <row r="37" spans="2:8" ht="16.5">
      <c r="B37" s="913"/>
      <c r="C37" s="7" t="s">
        <v>9</v>
      </c>
      <c r="D37" s="58">
        <v>2.5000000000000001E-2</v>
      </c>
      <c r="E37" s="58">
        <v>0.192</v>
      </c>
      <c r="F37" s="58">
        <v>0.155</v>
      </c>
      <c r="G37" s="2">
        <f t="shared" si="2"/>
        <v>-0.86979166666666674</v>
      </c>
      <c r="H37" s="2">
        <f t="shared" si="3"/>
        <v>-0.83870967741935487</v>
      </c>
    </row>
    <row r="38" spans="2:8" ht="16.5">
      <c r="B38" s="913"/>
      <c r="C38" s="7" t="s">
        <v>16</v>
      </c>
      <c r="D38" s="58"/>
      <c r="E38" s="58"/>
      <c r="F38" s="58">
        <v>0.06</v>
      </c>
      <c r="G38" s="2" t="e">
        <f t="shared" si="2"/>
        <v>#DIV/0!</v>
      </c>
      <c r="H38" s="2">
        <f t="shared" si="3"/>
        <v>-1</v>
      </c>
    </row>
    <row r="39" spans="2:8" ht="18" customHeight="1">
      <c r="B39" s="913"/>
      <c r="C39" s="7" t="s">
        <v>58</v>
      </c>
      <c r="D39" s="58">
        <v>0.04</v>
      </c>
      <c r="E39" s="58"/>
      <c r="F39" s="58">
        <v>0.105</v>
      </c>
      <c r="G39" s="2" t="e">
        <f t="shared" si="2"/>
        <v>#DIV/0!</v>
      </c>
      <c r="H39" s="2">
        <f t="shared" si="3"/>
        <v>-0.61904761904761907</v>
      </c>
    </row>
    <row r="40" spans="2:8" ht="16.5">
      <c r="B40" s="913"/>
      <c r="C40" s="7" t="s">
        <v>39</v>
      </c>
      <c r="D40" s="58">
        <v>8.375</v>
      </c>
      <c r="E40" s="58">
        <v>0.68700000000000006</v>
      </c>
      <c r="F40" s="58"/>
      <c r="G40" s="2">
        <f t="shared" si="2"/>
        <v>11.190684133915573</v>
      </c>
      <c r="H40" s="2" t="e">
        <f t="shared" si="3"/>
        <v>#DIV/0!</v>
      </c>
    </row>
    <row r="41" spans="2:8" ht="16.5">
      <c r="B41" s="913"/>
      <c r="C41" s="7" t="s">
        <v>42</v>
      </c>
      <c r="D41" s="58">
        <v>0.72499999999999998</v>
      </c>
      <c r="E41" s="58">
        <v>0.65800000000000003</v>
      </c>
      <c r="F41" s="58">
        <v>3.5640000000000001</v>
      </c>
      <c r="G41" s="2">
        <f t="shared" si="2"/>
        <v>0.10182370820668685</v>
      </c>
      <c r="H41" s="2">
        <f t="shared" si="3"/>
        <v>-0.7965768799102132</v>
      </c>
    </row>
    <row r="42" spans="2:8" ht="17.25" thickBot="1">
      <c r="B42" s="913"/>
      <c r="C42" s="10" t="s">
        <v>59</v>
      </c>
      <c r="D42" s="59">
        <v>0.999</v>
      </c>
      <c r="E42" s="59">
        <v>51.250999999999998</v>
      </c>
      <c r="F42" s="59">
        <v>23.77</v>
      </c>
      <c r="G42" s="35">
        <f t="shared" si="2"/>
        <v>-0.98050769741078214</v>
      </c>
      <c r="H42" s="35">
        <f t="shared" si="3"/>
        <v>-0.95797223390828778</v>
      </c>
    </row>
    <row r="43" spans="2:8" ht="17.25" thickTop="1">
      <c r="B43" s="30" t="s">
        <v>43</v>
      </c>
      <c r="C43" s="30" t="s">
        <v>95</v>
      </c>
      <c r="D43" s="19">
        <v>11.417999999999999</v>
      </c>
      <c r="E43" s="19">
        <v>52.787999999999997</v>
      </c>
      <c r="F43" s="36">
        <v>30.222000000000001</v>
      </c>
      <c r="G43" s="37">
        <f t="shared" si="2"/>
        <v>-0.78370084110025007</v>
      </c>
      <c r="H43" s="37">
        <f t="shared" si="3"/>
        <v>-0.62219575143934891</v>
      </c>
    </row>
  </sheetData>
  <mergeCells count="10">
    <mergeCell ref="C4:C6"/>
    <mergeCell ref="C7:C9"/>
    <mergeCell ref="C10:C12"/>
    <mergeCell ref="B36:B42"/>
    <mergeCell ref="B20:B26"/>
    <mergeCell ref="B28:B34"/>
    <mergeCell ref="B4:B6"/>
    <mergeCell ref="B7:B9"/>
    <mergeCell ref="B10:B12"/>
    <mergeCell ref="B13:B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2:I9"/>
  <sheetViews>
    <sheetView rightToLeft="1" workbookViewId="0">
      <selection activeCell="D8" sqref="D8"/>
    </sheetView>
  </sheetViews>
  <sheetFormatPr defaultRowHeight="15"/>
  <cols>
    <col min="2" max="2" width="20.75" bestFit="1" customWidth="1"/>
    <col min="3" max="3" width="21.375" customWidth="1"/>
    <col min="4" max="4" width="18.125" customWidth="1"/>
    <col min="5" max="5" width="11.75" customWidth="1"/>
    <col min="6" max="6" width="12.375" customWidth="1"/>
    <col min="7" max="7" width="17.12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20.25" customHeight="1">
      <c r="B4" s="11" t="s">
        <v>109</v>
      </c>
      <c r="C4" s="38" t="s">
        <v>111</v>
      </c>
      <c r="D4" s="8" t="s">
        <v>76</v>
      </c>
      <c r="E4" s="19">
        <v>497</v>
      </c>
      <c r="F4" s="19">
        <v>379</v>
      </c>
      <c r="G4" s="19">
        <v>719</v>
      </c>
      <c r="H4" s="34">
        <f t="shared" ref="H4:H9" si="0">(E4-F4)/F4</f>
        <v>0.31134564643799473</v>
      </c>
      <c r="I4" s="34">
        <f t="shared" ref="I4:I9" si="1">(E4-G4)/G4</f>
        <v>-0.30876216968011128</v>
      </c>
    </row>
    <row r="5" spans="2:9" ht="20.25" customHeight="1">
      <c r="B5" s="11" t="s">
        <v>51</v>
      </c>
      <c r="C5" s="40" t="s">
        <v>111</v>
      </c>
      <c r="D5" s="8" t="s">
        <v>76</v>
      </c>
      <c r="E5" s="41">
        <v>475.09300000000002</v>
      </c>
      <c r="F5" s="41">
        <v>299.87900000000002</v>
      </c>
      <c r="G5" s="41">
        <v>615.33000000000004</v>
      </c>
      <c r="H5" s="42">
        <f t="shared" si="0"/>
        <v>0.58428232720530615</v>
      </c>
      <c r="I5" s="42">
        <f t="shared" si="1"/>
        <v>-0.22790535159995451</v>
      </c>
    </row>
    <row r="6" spans="2:9" ht="20.25" customHeight="1" thickBot="1">
      <c r="B6" s="11" t="s">
        <v>55</v>
      </c>
      <c r="C6" s="43" t="s">
        <v>111</v>
      </c>
      <c r="D6" s="32" t="s">
        <v>76</v>
      </c>
      <c r="E6" s="44">
        <v>426.134727145</v>
      </c>
      <c r="F6" s="44">
        <v>293.414390911</v>
      </c>
      <c r="G6" s="44">
        <v>610.05733459700002</v>
      </c>
      <c r="H6" s="45">
        <f t="shared" si="0"/>
        <v>0.4523306979658589</v>
      </c>
      <c r="I6" s="45">
        <f t="shared" si="1"/>
        <v>-0.30148413439451249</v>
      </c>
    </row>
    <row r="7" spans="2:9" ht="21.75" customHeight="1" thickTop="1">
      <c r="B7" s="903" t="s">
        <v>43</v>
      </c>
      <c r="C7" s="11"/>
      <c r="D7" s="11" t="s">
        <v>109</v>
      </c>
      <c r="E7" s="4">
        <v>497</v>
      </c>
      <c r="F7" s="4">
        <v>379</v>
      </c>
      <c r="G7" s="4">
        <v>719</v>
      </c>
      <c r="H7" s="2">
        <f t="shared" si="0"/>
        <v>0.31134564643799473</v>
      </c>
      <c r="I7" s="2">
        <f t="shared" si="1"/>
        <v>-0.30876216968011128</v>
      </c>
    </row>
    <row r="8" spans="2:9" ht="18" customHeight="1">
      <c r="B8" s="903"/>
      <c r="C8" s="11"/>
      <c r="D8" s="11" t="s">
        <v>51</v>
      </c>
      <c r="E8" s="4">
        <v>475.09300000000002</v>
      </c>
      <c r="F8" s="4">
        <v>299.87900000000002</v>
      </c>
      <c r="G8" s="4">
        <v>615.33000000000004</v>
      </c>
      <c r="H8" s="2">
        <f t="shared" si="0"/>
        <v>0.58428232720530615</v>
      </c>
      <c r="I8" s="2">
        <f t="shared" si="1"/>
        <v>-0.22790535159995451</v>
      </c>
    </row>
    <row r="9" spans="2:9" ht="21.75" customHeight="1">
      <c r="B9" s="903"/>
      <c r="C9" s="11"/>
      <c r="D9" s="11" t="s">
        <v>55</v>
      </c>
      <c r="E9" s="4">
        <v>426.134727145</v>
      </c>
      <c r="F9" s="4">
        <v>293.414390911</v>
      </c>
      <c r="G9" s="4">
        <v>610.05733459700002</v>
      </c>
      <c r="H9" s="2">
        <f t="shared" si="0"/>
        <v>0.4523306979658589</v>
      </c>
      <c r="I9" s="2">
        <f t="shared" si="1"/>
        <v>-0.30148413439451249</v>
      </c>
    </row>
  </sheetData>
  <mergeCells count="1">
    <mergeCell ref="B7:B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I12"/>
  <sheetViews>
    <sheetView rightToLeft="1" workbookViewId="0">
      <selection activeCell="E6" sqref="E6"/>
    </sheetView>
  </sheetViews>
  <sheetFormatPr defaultRowHeight="15"/>
  <cols>
    <col min="2" max="2" width="20.75" bestFit="1" customWidth="1"/>
    <col min="3" max="3" width="21.375" customWidth="1"/>
    <col min="4" max="4" width="18.125" customWidth="1"/>
    <col min="5" max="5" width="11.75" customWidth="1"/>
    <col min="6" max="6" width="12.375" customWidth="1"/>
    <col min="7" max="7" width="14.37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20.25" customHeight="1">
      <c r="B4" s="903" t="s">
        <v>109</v>
      </c>
      <c r="C4" s="11" t="s">
        <v>90</v>
      </c>
      <c r="D4" s="7" t="s">
        <v>92</v>
      </c>
      <c r="E4" s="1">
        <v>273</v>
      </c>
      <c r="F4" s="1">
        <v>2</v>
      </c>
      <c r="G4" s="1">
        <v>6</v>
      </c>
      <c r="H4" s="2">
        <f>(E4-F4)/F4</f>
        <v>135.5</v>
      </c>
      <c r="I4" s="2">
        <f>(E4-G4)/G4</f>
        <v>44.5</v>
      </c>
    </row>
    <row r="5" spans="2:9" ht="20.25" customHeight="1">
      <c r="B5" s="903"/>
      <c r="C5" s="38" t="s">
        <v>91</v>
      </c>
      <c r="D5" s="7" t="s">
        <v>93</v>
      </c>
      <c r="E5" s="1">
        <v>20</v>
      </c>
      <c r="F5" s="1">
        <v>3</v>
      </c>
      <c r="G5" s="1">
        <v>1</v>
      </c>
      <c r="H5" s="2">
        <f>(E5-F5)/F5</f>
        <v>5.666666666666667</v>
      </c>
      <c r="I5" s="2">
        <f>(E5-G5)/G5</f>
        <v>19</v>
      </c>
    </row>
    <row r="6" spans="2:9" ht="20.25" customHeight="1">
      <c r="B6" s="903" t="s">
        <v>51</v>
      </c>
      <c r="C6" s="11" t="s">
        <v>90</v>
      </c>
      <c r="D6" s="9" t="s">
        <v>92</v>
      </c>
      <c r="E6" s="13">
        <v>1122.231</v>
      </c>
      <c r="F6" s="13">
        <v>0.5</v>
      </c>
      <c r="G6" s="13">
        <v>0.6</v>
      </c>
      <c r="H6" s="46">
        <f t="shared" ref="H6:H12" si="0">(E6-F6)/F6</f>
        <v>2243.462</v>
      </c>
      <c r="I6" s="46">
        <f t="shared" ref="I6:I12" si="1">(E6-G6)/G6</f>
        <v>1869.3850000000002</v>
      </c>
    </row>
    <row r="7" spans="2:9" ht="20.25" customHeight="1">
      <c r="B7" s="903"/>
      <c r="C7" s="38" t="s">
        <v>91</v>
      </c>
      <c r="D7" s="7" t="s">
        <v>93</v>
      </c>
      <c r="E7" s="1">
        <v>3746.5639999999999</v>
      </c>
      <c r="F7" s="1">
        <v>0.11700000000000001</v>
      </c>
      <c r="G7" s="1">
        <v>1</v>
      </c>
      <c r="H7" s="2">
        <f t="shared" si="0"/>
        <v>32020.914529914524</v>
      </c>
      <c r="I7" s="2">
        <f t="shared" si="1"/>
        <v>3745.5639999999999</v>
      </c>
    </row>
    <row r="8" spans="2:9" ht="20.25" customHeight="1">
      <c r="B8" s="903" t="s">
        <v>55</v>
      </c>
      <c r="C8" s="11" t="s">
        <v>90</v>
      </c>
      <c r="D8" s="9" t="s">
        <v>92</v>
      </c>
      <c r="E8" s="13">
        <v>9.9524758940000009</v>
      </c>
      <c r="F8" s="13">
        <v>0.55474999999999997</v>
      </c>
      <c r="G8" s="13">
        <v>0.60277999999999998</v>
      </c>
      <c r="H8" s="46">
        <f t="shared" si="0"/>
        <v>16.940470291122129</v>
      </c>
      <c r="I8" s="46">
        <f t="shared" si="1"/>
        <v>15.510959046418265</v>
      </c>
    </row>
    <row r="9" spans="2:9" ht="20.25" customHeight="1" thickBot="1">
      <c r="B9" s="903"/>
      <c r="C9" s="39" t="s">
        <v>91</v>
      </c>
      <c r="D9" s="10" t="s">
        <v>93</v>
      </c>
      <c r="E9" s="22">
        <v>62.793755676000004</v>
      </c>
      <c r="F9" s="22">
        <v>0.86549882</v>
      </c>
      <c r="G9" s="22">
        <v>2.8653999999999999E-2</v>
      </c>
      <c r="H9" s="35">
        <f t="shared" si="0"/>
        <v>71.552098541278198</v>
      </c>
      <c r="I9" s="35">
        <f t="shared" si="1"/>
        <v>2190.448163467579</v>
      </c>
    </row>
    <row r="10" spans="2:9" ht="21.75" customHeight="1" thickTop="1">
      <c r="B10" s="903" t="s">
        <v>43</v>
      </c>
      <c r="C10" s="11"/>
      <c r="D10" s="11" t="s">
        <v>109</v>
      </c>
      <c r="E10" s="4">
        <v>293</v>
      </c>
      <c r="F10" s="4">
        <v>5</v>
      </c>
      <c r="G10" s="4">
        <v>7</v>
      </c>
      <c r="H10" s="2">
        <f t="shared" si="0"/>
        <v>57.6</v>
      </c>
      <c r="I10" s="2">
        <f t="shared" si="1"/>
        <v>40.857142857142854</v>
      </c>
    </row>
    <row r="11" spans="2:9" ht="18" customHeight="1">
      <c r="B11" s="903"/>
      <c r="C11" s="11"/>
      <c r="D11" s="11" t="s">
        <v>51</v>
      </c>
      <c r="E11" s="4">
        <v>4868.7950000000001</v>
      </c>
      <c r="F11" s="4">
        <v>0.61699999999999999</v>
      </c>
      <c r="G11" s="4">
        <v>1.6</v>
      </c>
      <c r="H11" s="2">
        <f t="shared" si="0"/>
        <v>7890.0777957860619</v>
      </c>
      <c r="I11" s="2">
        <f t="shared" si="1"/>
        <v>3041.9968749999998</v>
      </c>
    </row>
    <row r="12" spans="2:9" ht="21.75" customHeight="1">
      <c r="B12" s="903"/>
      <c r="C12" s="11"/>
      <c r="D12" s="11" t="s">
        <v>55</v>
      </c>
      <c r="E12" s="4">
        <v>72.746231570000006</v>
      </c>
      <c r="F12" s="4">
        <v>1.4202488200000001</v>
      </c>
      <c r="G12" s="4">
        <v>0.63143400000000005</v>
      </c>
      <c r="H12" s="2">
        <f t="shared" si="0"/>
        <v>50.220765365606859</v>
      </c>
      <c r="I12" s="2">
        <f t="shared" si="1"/>
        <v>114.20797354909618</v>
      </c>
    </row>
  </sheetData>
  <mergeCells count="4">
    <mergeCell ref="B10:B12"/>
    <mergeCell ref="B4:B5"/>
    <mergeCell ref="B6:B7"/>
    <mergeCell ref="B8:B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I15"/>
  <sheetViews>
    <sheetView rightToLeft="1" workbookViewId="0">
      <selection activeCell="E5" sqref="E5"/>
    </sheetView>
  </sheetViews>
  <sheetFormatPr defaultRowHeight="15"/>
  <cols>
    <col min="2" max="2" width="20.75" bestFit="1" customWidth="1"/>
    <col min="3" max="3" width="21.375" customWidth="1"/>
    <col min="4" max="4" width="21.75" customWidth="1"/>
    <col min="5" max="5" width="11.75" customWidth="1"/>
    <col min="6" max="6" width="12.375" customWidth="1"/>
    <col min="7" max="7" width="14.37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20.25" customHeight="1">
      <c r="B4" s="903" t="s">
        <v>109</v>
      </c>
      <c r="C4" s="903" t="s">
        <v>91</v>
      </c>
      <c r="D4" s="7" t="s">
        <v>97</v>
      </c>
      <c r="E4" s="1">
        <v>5</v>
      </c>
      <c r="F4" s="1">
        <v>2</v>
      </c>
      <c r="G4" s="1">
        <v>6</v>
      </c>
      <c r="H4" s="2">
        <f>(E4-F4)/F4</f>
        <v>1.5</v>
      </c>
      <c r="I4" s="2">
        <f>(E4-G4)/G4</f>
        <v>-0.16666666666666666</v>
      </c>
    </row>
    <row r="5" spans="2:9" ht="20.25" customHeight="1">
      <c r="B5" s="903"/>
      <c r="C5" s="903"/>
      <c r="D5" s="7" t="s">
        <v>98</v>
      </c>
      <c r="E5" s="1">
        <v>19</v>
      </c>
      <c r="F5" s="1">
        <v>41</v>
      </c>
      <c r="G5" s="1">
        <v>62</v>
      </c>
      <c r="H5" s="2"/>
      <c r="I5" s="2"/>
    </row>
    <row r="6" spans="2:9" ht="20.25" customHeight="1">
      <c r="B6" s="903"/>
      <c r="C6" s="914"/>
      <c r="D6" s="7" t="s">
        <v>99</v>
      </c>
      <c r="E6" s="1">
        <v>2</v>
      </c>
      <c r="F6" s="1"/>
      <c r="G6" s="1"/>
      <c r="H6" s="2" t="e">
        <f>(E6-F6)/F6</f>
        <v>#DIV/0!</v>
      </c>
      <c r="I6" s="2" t="e">
        <f>(E6-G6)/G6</f>
        <v>#DIV/0!</v>
      </c>
    </row>
    <row r="7" spans="2:9" ht="20.25" customHeight="1">
      <c r="B7" s="903" t="s">
        <v>51</v>
      </c>
      <c r="C7" s="915" t="s">
        <v>91</v>
      </c>
      <c r="D7" s="9" t="s">
        <v>97</v>
      </c>
      <c r="E7" s="13">
        <v>50.06</v>
      </c>
      <c r="F7" s="13">
        <v>54.15</v>
      </c>
      <c r="G7" s="13">
        <v>20.239999999999998</v>
      </c>
      <c r="H7" s="46">
        <f t="shared" ref="H7:H15" si="0">(E7-F7)/F7</f>
        <v>-7.553093259464444E-2</v>
      </c>
      <c r="I7" s="46">
        <f t="shared" ref="I7:I15" si="1">(E7-G7)/G7</f>
        <v>1.4733201581027671</v>
      </c>
    </row>
    <row r="8" spans="2:9" ht="20.25" customHeight="1">
      <c r="B8" s="903"/>
      <c r="C8" s="903"/>
      <c r="D8" s="7" t="s">
        <v>98</v>
      </c>
      <c r="E8" s="1">
        <v>0.91</v>
      </c>
      <c r="F8" s="1">
        <v>2.258</v>
      </c>
      <c r="G8" s="1">
        <v>2.1059999999999999</v>
      </c>
      <c r="H8" s="2"/>
      <c r="I8" s="2"/>
    </row>
    <row r="9" spans="2:9" ht="20.25" customHeight="1">
      <c r="B9" s="903"/>
      <c r="C9" s="914"/>
      <c r="D9" s="7" t="s">
        <v>99</v>
      </c>
      <c r="E9" s="1">
        <v>0.12</v>
      </c>
      <c r="F9" s="1"/>
      <c r="G9" s="1"/>
      <c r="H9" s="2" t="e">
        <f t="shared" si="0"/>
        <v>#DIV/0!</v>
      </c>
      <c r="I9" s="2" t="e">
        <f t="shared" si="1"/>
        <v>#DIV/0!</v>
      </c>
    </row>
    <row r="10" spans="2:9" ht="20.25" customHeight="1">
      <c r="B10" s="903" t="s">
        <v>55</v>
      </c>
      <c r="C10" s="915" t="s">
        <v>91</v>
      </c>
      <c r="D10" s="9" t="s">
        <v>97</v>
      </c>
      <c r="E10" s="13">
        <v>25.190082</v>
      </c>
      <c r="F10" s="13">
        <v>46.7573279</v>
      </c>
      <c r="G10" s="13">
        <v>9.1366893400000002</v>
      </c>
      <c r="H10" s="46">
        <f t="shared" si="0"/>
        <v>-0.46125916233121611</v>
      </c>
      <c r="I10" s="46">
        <f t="shared" si="1"/>
        <v>1.7570251173714526</v>
      </c>
    </row>
    <row r="11" spans="2:9" ht="20.25" customHeight="1">
      <c r="B11" s="903"/>
      <c r="C11" s="903"/>
      <c r="D11" s="7" t="s">
        <v>98</v>
      </c>
      <c r="E11" s="1">
        <v>5.8876324000000002</v>
      </c>
      <c r="F11" s="1">
        <v>14.340960000000001</v>
      </c>
      <c r="G11" s="1">
        <v>15.113602</v>
      </c>
      <c r="H11" s="2"/>
      <c r="I11" s="2"/>
    </row>
    <row r="12" spans="2:9" ht="20.25" customHeight="1" thickBot="1">
      <c r="B12" s="903"/>
      <c r="C12" s="916"/>
      <c r="D12" s="10" t="s">
        <v>99</v>
      </c>
      <c r="E12" s="22">
        <v>4.4788800000000002</v>
      </c>
      <c r="F12" s="22"/>
      <c r="G12" s="22"/>
      <c r="H12" s="35" t="e">
        <f t="shared" si="0"/>
        <v>#DIV/0!</v>
      </c>
      <c r="I12" s="35" t="e">
        <f t="shared" si="1"/>
        <v>#DIV/0!</v>
      </c>
    </row>
    <row r="13" spans="2:9" ht="21.75" customHeight="1" thickTop="1">
      <c r="B13" s="903" t="s">
        <v>43</v>
      </c>
      <c r="C13" s="11"/>
      <c r="D13" s="11" t="s">
        <v>109</v>
      </c>
      <c r="E13" s="4">
        <v>26</v>
      </c>
      <c r="F13" s="4">
        <v>43</v>
      </c>
      <c r="G13" s="4">
        <v>68</v>
      </c>
      <c r="H13" s="2">
        <f t="shared" si="0"/>
        <v>-0.39534883720930231</v>
      </c>
      <c r="I13" s="2">
        <f t="shared" si="1"/>
        <v>-0.61764705882352944</v>
      </c>
    </row>
    <row r="14" spans="2:9" ht="18" customHeight="1">
      <c r="B14" s="903"/>
      <c r="C14" s="11"/>
      <c r="D14" s="11" t="s">
        <v>51</v>
      </c>
      <c r="E14" s="4">
        <v>51.09</v>
      </c>
      <c r="F14" s="4">
        <v>56.408000000000001</v>
      </c>
      <c r="G14" s="4">
        <v>22.346</v>
      </c>
      <c r="H14" s="2">
        <f t="shared" si="0"/>
        <v>-9.4277407459934723E-2</v>
      </c>
      <c r="I14" s="2">
        <f t="shared" si="1"/>
        <v>1.2863152242011995</v>
      </c>
    </row>
    <row r="15" spans="2:9" ht="21.75" customHeight="1">
      <c r="B15" s="903"/>
      <c r="C15" s="11"/>
      <c r="D15" s="11" t="s">
        <v>55</v>
      </c>
      <c r="E15" s="4">
        <v>35.556594400000002</v>
      </c>
      <c r="F15" s="4">
        <v>61.098287900000003</v>
      </c>
      <c r="G15" s="4">
        <v>24.25029134</v>
      </c>
      <c r="H15" s="2">
        <f t="shared" si="0"/>
        <v>-0.4180427042702779</v>
      </c>
      <c r="I15" s="2">
        <f t="shared" si="1"/>
        <v>0.46623370010201293</v>
      </c>
    </row>
  </sheetData>
  <mergeCells count="7">
    <mergeCell ref="B4:B6"/>
    <mergeCell ref="B7:B9"/>
    <mergeCell ref="B10:B12"/>
    <mergeCell ref="B13:B15"/>
    <mergeCell ref="C4:C6"/>
    <mergeCell ref="C7:C9"/>
    <mergeCell ref="C10:C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59999389629810485"/>
  </sheetPr>
  <dimension ref="A1:H727"/>
  <sheetViews>
    <sheetView rightToLeft="1" zoomScaleNormal="100" workbookViewId="0">
      <selection activeCell="J22" sqref="J22"/>
    </sheetView>
  </sheetViews>
  <sheetFormatPr defaultRowHeight="15"/>
  <cols>
    <col min="1" max="1" width="10.375" style="117" bestFit="1" customWidth="1"/>
    <col min="2" max="2" width="15.875" style="118" bestFit="1" customWidth="1"/>
    <col min="3" max="4" width="9.125" style="117"/>
    <col min="5" max="5" width="12.625" style="117" customWidth="1"/>
    <col min="6" max="7" width="9.125" style="80"/>
    <col min="8" max="8" width="13.25" style="80" customWidth="1"/>
    <col min="10" max="10" width="10.75" bestFit="1" customWidth="1"/>
  </cols>
  <sheetData>
    <row r="1" spans="1:8">
      <c r="A1" s="146" t="s">
        <v>333</v>
      </c>
      <c r="B1" s="147" t="s">
        <v>334</v>
      </c>
      <c r="C1" s="146" t="s">
        <v>121</v>
      </c>
      <c r="D1" s="146" t="s">
        <v>335</v>
      </c>
      <c r="E1" s="146" t="s">
        <v>336</v>
      </c>
    </row>
    <row r="2" spans="1:8">
      <c r="A2" s="148" t="s">
        <v>151</v>
      </c>
      <c r="B2" s="149">
        <v>42445</v>
      </c>
      <c r="C2" s="148">
        <v>80219.399999999994</v>
      </c>
      <c r="D2" s="148">
        <v>791.18</v>
      </c>
      <c r="E2" s="148">
        <v>171.37</v>
      </c>
      <c r="F2" s="146" t="s">
        <v>121</v>
      </c>
      <c r="G2" s="146" t="s">
        <v>335</v>
      </c>
      <c r="H2" s="146" t="s">
        <v>336</v>
      </c>
    </row>
    <row r="3" spans="1:8">
      <c r="A3" s="148" t="s">
        <v>171</v>
      </c>
      <c r="B3" s="149">
        <v>42455</v>
      </c>
      <c r="C3" s="148">
        <v>81200.3</v>
      </c>
      <c r="D3" s="148">
        <v>809.39666666666699</v>
      </c>
      <c r="E3" s="148">
        <v>171.92454545454501</v>
      </c>
      <c r="F3" s="150">
        <v>0.29125069571439943</v>
      </c>
      <c r="G3" s="150">
        <v>-0.1708275708992808</v>
      </c>
      <c r="H3" s="150">
        <v>-0.10910692582368631</v>
      </c>
    </row>
    <row r="4" spans="1:8">
      <c r="A4" s="148" t="s">
        <v>172</v>
      </c>
      <c r="B4" s="149">
        <v>42456</v>
      </c>
      <c r="C4" s="148">
        <v>81261</v>
      </c>
      <c r="D4" s="148">
        <v>811.21833333333302</v>
      </c>
      <c r="E4" s="148">
        <v>171.98</v>
      </c>
      <c r="F4" s="150">
        <v>0.27717660372020658</v>
      </c>
      <c r="G4" s="150">
        <v>-0.16524663015732255</v>
      </c>
      <c r="H4" s="150">
        <v>-0.1094771453352148</v>
      </c>
    </row>
    <row r="5" spans="1:8">
      <c r="A5" s="148" t="s">
        <v>173</v>
      </c>
      <c r="B5" s="149">
        <v>42457</v>
      </c>
      <c r="C5" s="148">
        <v>80935.7</v>
      </c>
      <c r="D5" s="148">
        <v>813.04</v>
      </c>
      <c r="E5" s="148">
        <v>171.5</v>
      </c>
      <c r="F5" s="150">
        <v>0.24325382988299515</v>
      </c>
      <c r="G5" s="150">
        <v>-0.16212366982082904</v>
      </c>
      <c r="H5" s="150">
        <v>-0.11218098048351188</v>
      </c>
    </row>
    <row r="6" spans="1:8">
      <c r="A6" s="148" t="s">
        <v>174</v>
      </c>
      <c r="B6" s="149">
        <v>42458</v>
      </c>
      <c r="C6" s="148">
        <v>80561.3</v>
      </c>
      <c r="D6" s="148">
        <v>814.83</v>
      </c>
      <c r="E6" s="148">
        <v>171.67</v>
      </c>
      <c r="F6" s="150">
        <v>0.23607481998493296</v>
      </c>
      <c r="G6" s="150">
        <v>-0.15902405796203978</v>
      </c>
      <c r="H6" s="150">
        <v>-0.11203641442093799</v>
      </c>
    </row>
    <row r="7" spans="1:8">
      <c r="A7" s="148" t="s">
        <v>175</v>
      </c>
      <c r="B7" s="149">
        <v>42459</v>
      </c>
      <c r="C7" s="148">
        <v>81480.399999999994</v>
      </c>
      <c r="D7" s="148">
        <v>833.98</v>
      </c>
      <c r="E7" s="148">
        <v>174.46</v>
      </c>
      <c r="F7" s="150">
        <v>0.23966041869522869</v>
      </c>
      <c r="G7" s="150">
        <v>-0.14425849348943642</v>
      </c>
      <c r="H7" s="150">
        <v>-9.6155838773184121E-2</v>
      </c>
    </row>
    <row r="8" spans="1:8">
      <c r="A8" s="148" t="s">
        <v>176</v>
      </c>
      <c r="B8" s="149">
        <v>42462</v>
      </c>
      <c r="C8" s="148">
        <v>81536.899999999994</v>
      </c>
      <c r="D8" s="148">
        <v>829.66</v>
      </c>
      <c r="E8" s="148">
        <v>174.35499999999999</v>
      </c>
      <c r="F8" s="150">
        <v>0.20213042003921733</v>
      </c>
      <c r="G8" s="150">
        <v>-0.16653104688426101</v>
      </c>
      <c r="H8" s="150">
        <v>-0.10109607968488998</v>
      </c>
    </row>
    <row r="9" spans="1:8">
      <c r="A9" s="148" t="s">
        <v>177</v>
      </c>
      <c r="B9" s="149">
        <v>42463</v>
      </c>
      <c r="C9" s="148">
        <v>80852.7</v>
      </c>
      <c r="D9" s="148">
        <v>828.22</v>
      </c>
      <c r="E9" s="148">
        <v>174.32</v>
      </c>
      <c r="F9" s="150">
        <v>0.15073646097375959</v>
      </c>
      <c r="G9" s="150">
        <v>-0.17231385756187256</v>
      </c>
      <c r="H9" s="150">
        <v>-0.10236869207003085</v>
      </c>
    </row>
    <row r="10" spans="1:8">
      <c r="A10" s="148" t="s">
        <v>178</v>
      </c>
      <c r="B10" s="149">
        <v>42464</v>
      </c>
      <c r="C10" s="148">
        <v>80872.100000000006</v>
      </c>
      <c r="D10" s="148">
        <v>826.78</v>
      </c>
      <c r="E10" s="148">
        <v>175.68</v>
      </c>
      <c r="F10" s="150">
        <v>0.1415534717879734</v>
      </c>
      <c r="G10" s="150">
        <v>-0.17803670490923196</v>
      </c>
      <c r="H10" s="150">
        <v>-0.10234530683153642</v>
      </c>
    </row>
    <row r="11" spans="1:8">
      <c r="A11" s="148" t="s">
        <v>179</v>
      </c>
      <c r="B11" s="149">
        <v>42465</v>
      </c>
      <c r="C11" s="148">
        <v>80965.8</v>
      </c>
      <c r="D11" s="148">
        <v>812.97</v>
      </c>
      <c r="E11" s="148">
        <v>174.08</v>
      </c>
      <c r="F11" s="150">
        <v>0.15401817847516908</v>
      </c>
      <c r="G11" s="150">
        <v>-0.1920875320493709</v>
      </c>
      <c r="H11" s="150">
        <v>-0.11786763960677005</v>
      </c>
    </row>
    <row r="12" spans="1:8">
      <c r="A12" s="148" t="s">
        <v>180</v>
      </c>
      <c r="B12" s="149">
        <v>42466</v>
      </c>
      <c r="C12" s="148">
        <v>80752.7</v>
      </c>
      <c r="D12" s="148">
        <v>809.03</v>
      </c>
      <c r="E12" s="148">
        <v>174.17</v>
      </c>
      <c r="F12" s="150">
        <v>0.14243535022430587</v>
      </c>
      <c r="G12" s="150">
        <v>-0.20764898878605353</v>
      </c>
      <c r="H12" s="150">
        <v>-0.1182158768732281</v>
      </c>
    </row>
    <row r="13" spans="1:8">
      <c r="A13" s="148" t="s">
        <v>181</v>
      </c>
      <c r="B13" s="149">
        <v>42469</v>
      </c>
      <c r="C13" s="148">
        <v>80654</v>
      </c>
      <c r="D13" s="148">
        <v>818.01800000000003</v>
      </c>
      <c r="E13" s="148">
        <v>175.98500000000001</v>
      </c>
      <c r="F13" s="150">
        <v>0.15182483419686155</v>
      </c>
      <c r="G13" s="150">
        <v>-0.20834107554853598</v>
      </c>
      <c r="H13" s="150">
        <v>-0.10987190673090297</v>
      </c>
    </row>
    <row r="14" spans="1:8">
      <c r="A14" s="148" t="s">
        <v>182</v>
      </c>
      <c r="B14" s="149">
        <v>42470</v>
      </c>
      <c r="C14" s="148">
        <v>80280.7</v>
      </c>
      <c r="D14" s="148">
        <v>821.01400000000001</v>
      </c>
      <c r="E14" s="148">
        <v>176.59</v>
      </c>
      <c r="F14" s="150">
        <v>0.16714376474727377</v>
      </c>
      <c r="G14" s="150">
        <v>-0.20856814006080704</v>
      </c>
      <c r="H14" s="150">
        <v>-0.10709409920614854</v>
      </c>
    </row>
    <row r="15" spans="1:8">
      <c r="A15" s="148" t="s">
        <v>183</v>
      </c>
      <c r="B15" s="149">
        <v>42471</v>
      </c>
      <c r="C15" s="148">
        <v>80262.399999999994</v>
      </c>
      <c r="D15" s="148">
        <v>824.01</v>
      </c>
      <c r="E15" s="148">
        <v>176.26</v>
      </c>
      <c r="F15" s="150">
        <v>0.17249952888139619</v>
      </c>
      <c r="G15" s="150">
        <v>-0.2087934246154437</v>
      </c>
      <c r="H15" s="150">
        <v>-0.10149360248763828</v>
      </c>
    </row>
    <row r="16" spans="1:8">
      <c r="A16" s="148" t="s">
        <v>184</v>
      </c>
      <c r="B16" s="149">
        <v>42472</v>
      </c>
      <c r="C16" s="148">
        <v>80109.3</v>
      </c>
      <c r="D16" s="148">
        <v>830.88</v>
      </c>
      <c r="E16" s="148">
        <v>176.91</v>
      </c>
      <c r="F16" s="150">
        <v>0.17007155449548894</v>
      </c>
      <c r="G16" s="150">
        <v>-0.19858792210422749</v>
      </c>
      <c r="H16" s="150">
        <v>-9.4580070627974799E-2</v>
      </c>
    </row>
    <row r="17" spans="1:8">
      <c r="A17" s="148" t="s">
        <v>185</v>
      </c>
      <c r="B17" s="149">
        <v>42473</v>
      </c>
      <c r="C17" s="148">
        <v>79588.3</v>
      </c>
      <c r="D17" s="148">
        <v>844.15</v>
      </c>
      <c r="E17" s="148">
        <v>177.78</v>
      </c>
      <c r="F17" s="150">
        <v>0.16906144056593231</v>
      </c>
      <c r="G17" s="150">
        <v>-0.18586708073336089</v>
      </c>
      <c r="H17" s="150">
        <v>-9.7196831200487499E-2</v>
      </c>
    </row>
    <row r="18" spans="1:8">
      <c r="A18" s="148" t="s">
        <v>186</v>
      </c>
      <c r="B18" s="149">
        <v>42476</v>
      </c>
      <c r="C18" s="148">
        <v>77984.800000000003</v>
      </c>
      <c r="D18" s="148">
        <v>843.86800000000005</v>
      </c>
      <c r="E18" s="148">
        <v>178.095</v>
      </c>
      <c r="F18" s="150">
        <v>0.1574910202748836</v>
      </c>
      <c r="G18" s="150">
        <v>-0.18467647655578201</v>
      </c>
      <c r="H18" s="150">
        <v>-0.11590155999851071</v>
      </c>
    </row>
    <row r="19" spans="1:8">
      <c r="A19" s="148" t="s">
        <v>187</v>
      </c>
      <c r="B19" s="149">
        <v>42477</v>
      </c>
      <c r="C19" s="148">
        <v>77516.2</v>
      </c>
      <c r="D19" s="148">
        <v>843.774</v>
      </c>
      <c r="E19" s="148">
        <v>178.2</v>
      </c>
      <c r="F19" s="150">
        <v>0.1504538519534333</v>
      </c>
      <c r="G19" s="150">
        <v>-0.18427865698624313</v>
      </c>
      <c r="H19" s="150">
        <v>-0.12195121951219512</v>
      </c>
    </row>
    <row r="20" spans="1:8">
      <c r="A20" s="148" t="s">
        <v>188</v>
      </c>
      <c r="B20" s="149">
        <v>42478</v>
      </c>
      <c r="C20" s="148">
        <v>78435.399999999994</v>
      </c>
      <c r="D20" s="148">
        <v>843.68</v>
      </c>
      <c r="E20" s="148">
        <v>178.17</v>
      </c>
      <c r="F20" s="150">
        <v>0.17038588889038109</v>
      </c>
      <c r="G20" s="150">
        <v>-0.18388036023486853</v>
      </c>
      <c r="H20" s="150">
        <v>-0.12266102028757153</v>
      </c>
    </row>
    <row r="21" spans="1:8">
      <c r="A21" s="148" t="s">
        <v>189</v>
      </c>
      <c r="B21" s="149">
        <v>42479</v>
      </c>
      <c r="C21" s="148">
        <v>78430.899999999994</v>
      </c>
      <c r="D21" s="148">
        <v>852.73</v>
      </c>
      <c r="E21" s="148">
        <v>179.36</v>
      </c>
      <c r="F21" s="150">
        <v>0.17361279452210554</v>
      </c>
      <c r="G21" s="150">
        <v>-0.18180597000604481</v>
      </c>
      <c r="H21" s="150">
        <v>-0.11823410845091187</v>
      </c>
    </row>
    <row r="22" spans="1:8">
      <c r="A22" s="148" t="s">
        <v>190</v>
      </c>
      <c r="B22" s="149">
        <v>42480</v>
      </c>
      <c r="C22" s="148">
        <v>78269</v>
      </c>
      <c r="D22" s="148">
        <v>849.45</v>
      </c>
      <c r="E22" s="148">
        <v>178.94</v>
      </c>
      <c r="F22" s="150">
        <v>0.17575395227823076</v>
      </c>
      <c r="G22" s="150">
        <v>-0.18915436087857107</v>
      </c>
      <c r="H22" s="150">
        <v>-0.12051508896097518</v>
      </c>
    </row>
    <row r="23" spans="1:8">
      <c r="A23" s="148" t="s">
        <v>191</v>
      </c>
      <c r="B23" s="149">
        <v>42483</v>
      </c>
      <c r="C23" s="148">
        <v>78281.7</v>
      </c>
      <c r="D23" s="148">
        <v>843.3</v>
      </c>
      <c r="E23" s="148">
        <v>179.9675</v>
      </c>
      <c r="F23" s="150">
        <v>0.17645016726630036</v>
      </c>
      <c r="G23" s="150">
        <v>-0.2032433372133452</v>
      </c>
      <c r="H23" s="150">
        <v>-0.12286922298985026</v>
      </c>
    </row>
    <row r="24" spans="1:8">
      <c r="A24" s="148" t="s">
        <v>192</v>
      </c>
      <c r="B24" s="149">
        <v>42484</v>
      </c>
      <c r="C24" s="148">
        <v>78448.3</v>
      </c>
      <c r="D24" s="148">
        <v>841.25</v>
      </c>
      <c r="E24" s="148">
        <v>180.31</v>
      </c>
      <c r="F24" s="150">
        <v>0.18486034354897929</v>
      </c>
      <c r="G24" s="150">
        <v>-0.20787594937185627</v>
      </c>
      <c r="H24" s="150">
        <v>-0.12364520048602667</v>
      </c>
    </row>
    <row r="25" spans="1:8">
      <c r="A25" s="148" t="s">
        <v>193</v>
      </c>
      <c r="B25" s="149">
        <v>42485</v>
      </c>
      <c r="C25" s="148">
        <v>78688.399999999994</v>
      </c>
      <c r="D25" s="148">
        <v>839.2</v>
      </c>
      <c r="E25" s="148">
        <v>181.12</v>
      </c>
      <c r="F25" s="150">
        <v>0.19994266264898553</v>
      </c>
      <c r="G25" s="150">
        <v>-0.21247724329498308</v>
      </c>
      <c r="H25" s="150">
        <v>-0.1171768375901735</v>
      </c>
    </row>
    <row r="26" spans="1:8">
      <c r="A26" s="148" t="s">
        <v>194</v>
      </c>
      <c r="B26" s="149">
        <v>42486</v>
      </c>
      <c r="C26" s="148">
        <v>78394.399999999994</v>
      </c>
      <c r="D26" s="148">
        <v>842.63</v>
      </c>
      <c r="E26" s="148">
        <v>179.2</v>
      </c>
      <c r="F26" s="150">
        <v>0.19671125141585333</v>
      </c>
      <c r="G26" s="150">
        <v>-0.21028856336866575</v>
      </c>
      <c r="H26" s="150">
        <v>-0.1274710293115201</v>
      </c>
    </row>
    <row r="27" spans="1:8">
      <c r="A27" s="148" t="s">
        <v>195</v>
      </c>
      <c r="B27" s="149">
        <v>42487</v>
      </c>
      <c r="C27" s="148">
        <v>78404.7</v>
      </c>
      <c r="D27" s="148">
        <v>843.17</v>
      </c>
      <c r="E27" s="148">
        <v>179.71</v>
      </c>
      <c r="F27" s="150">
        <v>0.19457263830844007</v>
      </c>
      <c r="G27" s="150">
        <v>-0.20418872875197025</v>
      </c>
      <c r="H27" s="150">
        <v>-0.12190950845304405</v>
      </c>
    </row>
    <row r="28" spans="1:8">
      <c r="A28" s="148" t="s">
        <v>196</v>
      </c>
      <c r="B28" s="149">
        <v>42490</v>
      </c>
      <c r="C28" s="148">
        <v>78414.600000000006</v>
      </c>
      <c r="D28" s="148">
        <v>838.61</v>
      </c>
      <c r="E28" s="148">
        <v>179.08</v>
      </c>
      <c r="F28" s="150">
        <v>0.20474186604965872</v>
      </c>
      <c r="G28" s="150">
        <v>-0.20167507249191308</v>
      </c>
      <c r="H28" s="150">
        <v>-0.11704960063110137</v>
      </c>
    </row>
    <row r="29" spans="1:8">
      <c r="A29" s="148" t="s">
        <v>197</v>
      </c>
      <c r="B29" s="149">
        <v>42491</v>
      </c>
      <c r="C29" s="148">
        <v>78384.399999999994</v>
      </c>
      <c r="D29" s="148">
        <v>837.09</v>
      </c>
      <c r="E29" s="148">
        <v>178.87</v>
      </c>
      <c r="F29" s="150">
        <v>0.21685052425026141</v>
      </c>
      <c r="G29" s="150">
        <v>-0.20140240412135091</v>
      </c>
      <c r="H29" s="150">
        <v>-0.11873675912696458</v>
      </c>
    </row>
    <row r="30" spans="1:8">
      <c r="A30" s="148" t="s">
        <v>198</v>
      </c>
      <c r="B30" s="149">
        <v>42492</v>
      </c>
      <c r="C30" s="148">
        <v>78285.399999999994</v>
      </c>
      <c r="D30" s="148">
        <v>835.57</v>
      </c>
      <c r="E30" s="148">
        <v>177.64</v>
      </c>
      <c r="F30" s="150">
        <v>0.22000495573345624</v>
      </c>
      <c r="G30" s="150">
        <v>-0.20264712337656143</v>
      </c>
      <c r="H30" s="150">
        <v>-0.12272210973381414</v>
      </c>
    </row>
    <row r="31" spans="1:8">
      <c r="A31" s="148" t="s">
        <v>199</v>
      </c>
      <c r="B31" s="149">
        <v>42493</v>
      </c>
      <c r="C31" s="148">
        <v>78044.399999999994</v>
      </c>
      <c r="D31" s="148">
        <v>821.09</v>
      </c>
      <c r="E31" s="148">
        <v>175.63</v>
      </c>
      <c r="F31" s="150">
        <v>0.21812855182919688</v>
      </c>
      <c r="G31" s="150">
        <v>-0.21082426665641463</v>
      </c>
      <c r="H31" s="150">
        <v>-0.13784301212507988</v>
      </c>
    </row>
    <row r="32" spans="1:8">
      <c r="A32" s="148" t="s">
        <v>200</v>
      </c>
      <c r="B32" s="149">
        <v>42494</v>
      </c>
      <c r="C32" s="148">
        <v>78033.8</v>
      </c>
      <c r="D32" s="148">
        <v>813.52</v>
      </c>
      <c r="E32" s="148">
        <v>174.47</v>
      </c>
      <c r="F32" s="150">
        <v>0.22829457486360827</v>
      </c>
      <c r="G32" s="150">
        <v>-0.21610193989523874</v>
      </c>
      <c r="H32" s="150">
        <v>-0.14138779527559053</v>
      </c>
    </row>
    <row r="33" spans="1:8">
      <c r="A33" s="148" t="s">
        <v>201</v>
      </c>
      <c r="B33" s="149">
        <v>42497</v>
      </c>
      <c r="C33" s="148">
        <v>77423.899999999994</v>
      </c>
      <c r="D33" s="148">
        <v>805.95399999999995</v>
      </c>
      <c r="E33" s="148">
        <v>174.6575</v>
      </c>
      <c r="F33" s="150">
        <v>0.23118059851254413</v>
      </c>
      <c r="G33" s="150">
        <v>-0.22273035883746228</v>
      </c>
      <c r="H33" s="150">
        <v>-0.1397453578288923</v>
      </c>
    </row>
    <row r="34" spans="1:8">
      <c r="A34" s="148" t="s">
        <v>202</v>
      </c>
      <c r="B34" s="149">
        <v>42498</v>
      </c>
      <c r="C34" s="148">
        <v>77045.3</v>
      </c>
      <c r="D34" s="148">
        <v>803.43200000000002</v>
      </c>
      <c r="E34" s="148">
        <v>174.72</v>
      </c>
      <c r="F34" s="150">
        <v>0.22158782808887922</v>
      </c>
      <c r="G34" s="150">
        <v>-0.2245014575008204</v>
      </c>
      <c r="H34" s="150">
        <v>-0.13522074836666009</v>
      </c>
    </row>
    <row r="35" spans="1:8">
      <c r="A35" s="148" t="s">
        <v>203</v>
      </c>
      <c r="B35" s="149">
        <v>42499</v>
      </c>
      <c r="C35" s="148">
        <v>77106</v>
      </c>
      <c r="D35" s="148">
        <v>800.91</v>
      </c>
      <c r="E35" s="148">
        <v>173.74</v>
      </c>
      <c r="F35" s="150">
        <v>0.21779644955461497</v>
      </c>
      <c r="G35" s="150">
        <v>-0.2216844989941984</v>
      </c>
      <c r="H35" s="150">
        <v>-0.13904856293359757</v>
      </c>
    </row>
    <row r="36" spans="1:8">
      <c r="A36" s="148" t="s">
        <v>204</v>
      </c>
      <c r="B36" s="149">
        <v>42500</v>
      </c>
      <c r="C36" s="148">
        <v>76630.399999999994</v>
      </c>
      <c r="D36" s="148">
        <v>806.91</v>
      </c>
      <c r="E36" s="148">
        <v>173.41</v>
      </c>
      <c r="F36" s="150">
        <v>0.20618151024532749</v>
      </c>
      <c r="G36" s="150">
        <v>-0.2195322474561846</v>
      </c>
      <c r="H36" s="150">
        <v>-0.14777865146451741</v>
      </c>
    </row>
    <row r="37" spans="1:8">
      <c r="A37" s="148" t="s">
        <v>205</v>
      </c>
      <c r="B37" s="149">
        <v>42501</v>
      </c>
      <c r="C37" s="148">
        <v>75982.600000000006</v>
      </c>
      <c r="D37" s="148">
        <v>807.97</v>
      </c>
      <c r="E37" s="148">
        <v>173.42</v>
      </c>
      <c r="F37" s="150">
        <v>0.1972343855126677</v>
      </c>
      <c r="G37" s="150">
        <v>-0.22275900016930628</v>
      </c>
      <c r="H37" s="150">
        <v>-0.15635337614321865</v>
      </c>
    </row>
    <row r="38" spans="1:8">
      <c r="A38" s="148" t="s">
        <v>206</v>
      </c>
      <c r="B38" s="149">
        <v>42504</v>
      </c>
      <c r="C38" s="148">
        <v>76138.600000000006</v>
      </c>
      <c r="D38" s="148">
        <v>801.64599999999996</v>
      </c>
      <c r="E38" s="148">
        <v>172.37</v>
      </c>
      <c r="F38" s="150">
        <v>0.19860270642981726</v>
      </c>
      <c r="G38" s="150">
        <v>-0.22989000432297424</v>
      </c>
      <c r="H38" s="150">
        <v>-0.16113490364025684</v>
      </c>
    </row>
    <row r="39" spans="1:8">
      <c r="A39" s="148" t="s">
        <v>207</v>
      </c>
      <c r="B39" s="149">
        <v>42505</v>
      </c>
      <c r="C39" s="148">
        <v>75863.199999999997</v>
      </c>
      <c r="D39" s="148">
        <v>799.53800000000001</v>
      </c>
      <c r="E39" s="148">
        <v>172.02</v>
      </c>
      <c r="F39" s="150">
        <v>0.19198734215004309</v>
      </c>
      <c r="G39" s="150">
        <v>-0.23187080287062045</v>
      </c>
      <c r="H39" s="150">
        <v>-0.16022261277094318</v>
      </c>
    </row>
    <row r="40" spans="1:8">
      <c r="A40" s="148" t="s">
        <v>208</v>
      </c>
      <c r="B40" s="149">
        <v>42506</v>
      </c>
      <c r="C40" s="148">
        <v>75980.5</v>
      </c>
      <c r="D40" s="148">
        <v>797.43</v>
      </c>
      <c r="E40" s="148">
        <v>171.61</v>
      </c>
      <c r="F40" s="150">
        <v>0.19272845434523589</v>
      </c>
      <c r="G40" s="150">
        <v>-0.23035421291381142</v>
      </c>
      <c r="H40" s="150">
        <v>-0.15757694762161889</v>
      </c>
    </row>
    <row r="41" spans="1:8">
      <c r="A41" s="148" t="s">
        <v>209</v>
      </c>
      <c r="B41" s="149">
        <v>42507</v>
      </c>
      <c r="C41" s="148">
        <v>76292.899999999994</v>
      </c>
      <c r="D41" s="148">
        <v>801.64</v>
      </c>
      <c r="E41" s="148">
        <v>172.18</v>
      </c>
      <c r="F41" s="150">
        <v>0.2028306200120451</v>
      </c>
      <c r="G41" s="150">
        <v>-0.22594574552111835</v>
      </c>
      <c r="H41" s="150">
        <v>-0.15190621613634125</v>
      </c>
    </row>
    <row r="42" spans="1:8">
      <c r="A42" s="148" t="s">
        <v>210</v>
      </c>
      <c r="B42" s="149">
        <v>42508</v>
      </c>
      <c r="C42" s="148">
        <v>76413.3</v>
      </c>
      <c r="D42" s="148">
        <v>794.22</v>
      </c>
      <c r="E42" s="148">
        <v>171.66</v>
      </c>
      <c r="F42" s="150">
        <v>0.20594566613744747</v>
      </c>
      <c r="G42" s="150">
        <v>-0.23299635725902079</v>
      </c>
      <c r="H42" s="150">
        <v>-0.15350855564870058</v>
      </c>
    </row>
    <row r="43" spans="1:8">
      <c r="A43" s="148" t="s">
        <v>211</v>
      </c>
      <c r="B43" s="149">
        <v>42511</v>
      </c>
      <c r="C43" s="148">
        <v>76448.3</v>
      </c>
      <c r="D43" s="148">
        <v>791.02800000000002</v>
      </c>
      <c r="E43" s="148">
        <v>169.59</v>
      </c>
      <c r="F43" s="150">
        <v>0.20397659713527516</v>
      </c>
      <c r="G43" s="150">
        <v>-0.23596534438295025</v>
      </c>
      <c r="H43" s="150">
        <v>-0.16094399366712842</v>
      </c>
    </row>
    <row r="44" spans="1:8">
      <c r="A44" s="148" t="s">
        <v>212</v>
      </c>
      <c r="B44" s="149">
        <v>42513</v>
      </c>
      <c r="C44" s="148">
        <v>76613.899999999994</v>
      </c>
      <c r="D44" s="148">
        <v>788.9</v>
      </c>
      <c r="E44" s="148">
        <v>168.21</v>
      </c>
      <c r="F44" s="150">
        <v>0.20805719412605983</v>
      </c>
      <c r="G44" s="150">
        <v>-0.23142871060451076</v>
      </c>
      <c r="H44" s="150">
        <v>-0.16715353765410701</v>
      </c>
    </row>
    <row r="45" spans="1:8">
      <c r="A45" s="148" t="s">
        <v>213</v>
      </c>
      <c r="B45" s="149">
        <v>42514</v>
      </c>
      <c r="C45" s="148">
        <v>76692.800000000003</v>
      </c>
      <c r="D45" s="148">
        <v>787.99</v>
      </c>
      <c r="E45" s="148">
        <v>168.47</v>
      </c>
      <c r="F45" s="150">
        <v>0.20962554868056427</v>
      </c>
      <c r="G45" s="150">
        <v>-0.22677094270378473</v>
      </c>
      <c r="H45" s="150">
        <v>-0.15786053486628349</v>
      </c>
    </row>
    <row r="46" spans="1:8">
      <c r="A46" s="148" t="s">
        <v>214</v>
      </c>
      <c r="B46" s="149">
        <v>42515</v>
      </c>
      <c r="C46" s="148">
        <v>76853</v>
      </c>
      <c r="D46" s="148">
        <v>799.68</v>
      </c>
      <c r="E46" s="148">
        <v>170.26</v>
      </c>
      <c r="F46" s="150">
        <v>0.21181206529811614</v>
      </c>
      <c r="G46" s="150">
        <v>-0.20776228113105488</v>
      </c>
      <c r="H46" s="150">
        <v>-0.14506653276424808</v>
      </c>
    </row>
    <row r="47" spans="1:8">
      <c r="A47" s="148" t="s">
        <v>215</v>
      </c>
      <c r="B47" s="149">
        <v>42518</v>
      </c>
      <c r="C47" s="148">
        <v>76690.600000000006</v>
      </c>
      <c r="D47" s="148">
        <v>804.46799999999996</v>
      </c>
      <c r="E47" s="148">
        <v>170.47749999999999</v>
      </c>
      <c r="F47" s="150">
        <v>0.21292340881161653</v>
      </c>
      <c r="G47" s="150">
        <v>-0.2004587730405244</v>
      </c>
      <c r="H47" s="150">
        <v>-0.14268292682926831</v>
      </c>
    </row>
    <row r="48" spans="1:8">
      <c r="A48" s="148" t="s">
        <v>216</v>
      </c>
      <c r="B48" s="149">
        <v>42519</v>
      </c>
      <c r="C48" s="148">
        <v>76387</v>
      </c>
      <c r="D48" s="148">
        <v>806.06399999999996</v>
      </c>
      <c r="E48" s="148">
        <v>170.55</v>
      </c>
      <c r="F48" s="150">
        <v>0.20813892798962463</v>
      </c>
      <c r="G48" s="150">
        <v>-0.19629086775747062</v>
      </c>
      <c r="H48" s="150">
        <v>-0.14006958100136135</v>
      </c>
    </row>
    <row r="49" spans="1:8">
      <c r="A49" s="148" t="s">
        <v>217</v>
      </c>
      <c r="B49" s="149">
        <v>42520</v>
      </c>
      <c r="C49" s="148">
        <v>76431.5</v>
      </c>
      <c r="D49" s="148">
        <v>807.66</v>
      </c>
      <c r="E49" s="148">
        <v>169.22</v>
      </c>
      <c r="F49" s="150">
        <v>0.20764325373124892</v>
      </c>
      <c r="G49" s="150">
        <v>-0.19223499054877136</v>
      </c>
      <c r="H49" s="150">
        <v>-0.15058729043268748</v>
      </c>
    </row>
    <row r="50" spans="1:8">
      <c r="A50" s="148" t="s">
        <v>218</v>
      </c>
      <c r="B50" s="149">
        <v>42521</v>
      </c>
      <c r="C50" s="148">
        <v>76144.2</v>
      </c>
      <c r="D50" s="148">
        <v>807.45</v>
      </c>
      <c r="E50" s="148">
        <v>169.1</v>
      </c>
      <c r="F50" s="150">
        <v>0.20295556229620071</v>
      </c>
      <c r="G50" s="150">
        <v>-0.17999018296914382</v>
      </c>
      <c r="H50" s="150">
        <v>-0.14683861072430426</v>
      </c>
    </row>
    <row r="51" spans="1:8">
      <c r="A51" s="148" t="s">
        <v>219</v>
      </c>
      <c r="B51" s="149">
        <v>42522</v>
      </c>
      <c r="C51" s="148">
        <v>76084.2</v>
      </c>
      <c r="D51" s="148">
        <v>807.22</v>
      </c>
      <c r="E51" s="148">
        <v>169.73</v>
      </c>
      <c r="F51" s="150">
        <v>0.20410588836680787</v>
      </c>
      <c r="G51" s="150">
        <v>-0.1770506956291249</v>
      </c>
      <c r="H51" s="150">
        <v>-0.14256125284162668</v>
      </c>
    </row>
    <row r="52" spans="1:8">
      <c r="A52" s="148" t="s">
        <v>220</v>
      </c>
      <c r="B52" s="149">
        <v>42526</v>
      </c>
      <c r="C52" s="148">
        <v>76160.600000000006</v>
      </c>
      <c r="D52" s="148">
        <v>820.05200000000002</v>
      </c>
      <c r="E52" s="148">
        <v>170.52</v>
      </c>
      <c r="F52" s="150">
        <v>0.20981441504122977</v>
      </c>
      <c r="G52" s="150">
        <v>-0.16072009743217108</v>
      </c>
      <c r="H52" s="150">
        <v>-0.12647917627170735</v>
      </c>
    </row>
    <row r="53" spans="1:8">
      <c r="A53" s="148" t="s">
        <v>221</v>
      </c>
      <c r="B53" s="149">
        <v>42527</v>
      </c>
      <c r="C53" s="148">
        <v>76128.600000000006</v>
      </c>
      <c r="D53" s="148">
        <v>823.26</v>
      </c>
      <c r="E53" s="148">
        <v>172.86</v>
      </c>
      <c r="F53" s="150">
        <v>0.22161690300860593</v>
      </c>
      <c r="G53" s="150">
        <v>-0.15223099815671048</v>
      </c>
      <c r="H53" s="150">
        <v>-0.11308363263211896</v>
      </c>
    </row>
    <row r="54" spans="1:8">
      <c r="A54" s="148" t="s">
        <v>222</v>
      </c>
      <c r="B54" s="149">
        <v>42528</v>
      </c>
      <c r="C54" s="148">
        <v>75874.5</v>
      </c>
      <c r="D54" s="148">
        <v>835.9</v>
      </c>
      <c r="E54" s="148">
        <v>174.99</v>
      </c>
      <c r="F54" s="150">
        <v>0.21745541717076744</v>
      </c>
      <c r="G54" s="150">
        <v>-0.14516541391829019</v>
      </c>
      <c r="H54" s="150">
        <v>-0.10810397553516815</v>
      </c>
    </row>
    <row r="55" spans="1:8">
      <c r="A55" s="148" t="s">
        <v>223</v>
      </c>
      <c r="B55" s="149">
        <v>42529</v>
      </c>
      <c r="C55" s="148">
        <v>75876.2</v>
      </c>
      <c r="D55" s="148">
        <v>842.38</v>
      </c>
      <c r="E55" s="148">
        <v>175.3</v>
      </c>
      <c r="F55" s="150">
        <v>0.21263776306032178</v>
      </c>
      <c r="G55" s="150">
        <v>-0.13464126412764554</v>
      </c>
      <c r="H55" s="150">
        <v>-0.10843250940901228</v>
      </c>
    </row>
    <row r="56" spans="1:8">
      <c r="A56" s="148" t="s">
        <v>224</v>
      </c>
      <c r="B56" s="149">
        <v>42532</v>
      </c>
      <c r="C56" s="148">
        <v>74850.100000000006</v>
      </c>
      <c r="D56" s="148">
        <v>822.62800000000004</v>
      </c>
      <c r="E56" s="148">
        <v>173.8075</v>
      </c>
      <c r="F56" s="150">
        <v>0.19467131021031614</v>
      </c>
      <c r="G56" s="150">
        <v>-0.15365574117932701</v>
      </c>
      <c r="H56" s="150">
        <v>-0.11665226672087814</v>
      </c>
    </row>
    <row r="57" spans="1:8">
      <c r="A57" s="148" t="s">
        <v>225</v>
      </c>
      <c r="B57" s="149">
        <v>42533</v>
      </c>
      <c r="C57" s="148">
        <v>74817.8</v>
      </c>
      <c r="D57" s="148">
        <v>816.04399999999998</v>
      </c>
      <c r="E57" s="148">
        <v>173.31</v>
      </c>
      <c r="F57" s="150">
        <v>0.19819672656224974</v>
      </c>
      <c r="G57" s="150">
        <v>-0.15915961710853055</v>
      </c>
      <c r="H57" s="150">
        <v>-0.11182288730589862</v>
      </c>
    </row>
    <row r="58" spans="1:8">
      <c r="A58" s="148" t="s">
        <v>226</v>
      </c>
      <c r="B58" s="149">
        <v>42534</v>
      </c>
      <c r="C58" s="148">
        <v>74700.5</v>
      </c>
      <c r="D58" s="148">
        <v>809.46</v>
      </c>
      <c r="E58" s="148">
        <v>172.76</v>
      </c>
      <c r="F58" s="150">
        <v>0.19408269646684961</v>
      </c>
      <c r="G58" s="150">
        <v>-0.16147678538131638</v>
      </c>
      <c r="H58" s="150">
        <v>-0.11514034009424312</v>
      </c>
    </row>
    <row r="59" spans="1:8">
      <c r="A59" s="148" t="s">
        <v>227</v>
      </c>
      <c r="B59" s="149">
        <v>42535</v>
      </c>
      <c r="C59" s="148">
        <v>73959.7</v>
      </c>
      <c r="D59" s="148">
        <v>803.06</v>
      </c>
      <c r="E59" s="148">
        <v>172.92</v>
      </c>
      <c r="F59" s="150">
        <v>0.16362569363920842</v>
      </c>
      <c r="G59" s="150">
        <v>-0.17159067464410982</v>
      </c>
      <c r="H59" s="150">
        <v>-0.11649294911097496</v>
      </c>
    </row>
    <row r="60" spans="1:8">
      <c r="A60" s="148" t="s">
        <v>228</v>
      </c>
      <c r="B60" s="149">
        <v>42536</v>
      </c>
      <c r="C60" s="148">
        <v>73877.100000000006</v>
      </c>
      <c r="D60" s="148">
        <v>808.19</v>
      </c>
      <c r="E60" s="148">
        <v>173.49</v>
      </c>
      <c r="F60" s="150">
        <v>0.15729163076749564</v>
      </c>
      <c r="G60" s="150">
        <v>-0.17543412165608985</v>
      </c>
      <c r="H60" s="150">
        <v>-0.1120835252571778</v>
      </c>
    </row>
    <row r="61" spans="1:8">
      <c r="A61" s="148" t="s">
        <v>229</v>
      </c>
      <c r="B61" s="149">
        <v>42539</v>
      </c>
      <c r="C61" s="148">
        <v>73906.5</v>
      </c>
      <c r="D61" s="148">
        <v>815.97799999999995</v>
      </c>
      <c r="E61" s="148">
        <v>173.45249999999999</v>
      </c>
      <c r="F61" s="150">
        <v>0.15821484484577053</v>
      </c>
      <c r="G61" s="150">
        <v>-0.17051803358679307</v>
      </c>
      <c r="H61" s="150">
        <v>-0.11177539942646464</v>
      </c>
    </row>
    <row r="62" spans="1:8">
      <c r="A62" s="148" t="s">
        <v>230</v>
      </c>
      <c r="B62" s="149">
        <v>42540</v>
      </c>
      <c r="C62" s="148">
        <v>73027.899999999994</v>
      </c>
      <c r="D62" s="148">
        <v>818.57399999999996</v>
      </c>
      <c r="E62" s="148">
        <v>173.44</v>
      </c>
      <c r="F62" s="150">
        <v>0.13615240406680496</v>
      </c>
      <c r="G62" s="150">
        <v>-0.17089638407778796</v>
      </c>
      <c r="H62" s="150">
        <v>-0.11329243353783225</v>
      </c>
    </row>
    <row r="63" spans="1:8">
      <c r="A63" s="148" t="s">
        <v>231</v>
      </c>
      <c r="B63" s="149">
        <v>42541</v>
      </c>
      <c r="C63" s="148">
        <v>72615</v>
      </c>
      <c r="D63" s="148">
        <v>821.17</v>
      </c>
      <c r="E63" s="148">
        <v>174.1</v>
      </c>
      <c r="F63" s="150">
        <v>0.11991918506465971</v>
      </c>
      <c r="G63" s="150">
        <v>-0.17109632874721148</v>
      </c>
      <c r="H63" s="150">
        <v>-0.10905276086177784</v>
      </c>
    </row>
    <row r="64" spans="1:8">
      <c r="A64" s="148" t="s">
        <v>232</v>
      </c>
      <c r="B64" s="149">
        <v>42542</v>
      </c>
      <c r="C64" s="148">
        <v>72799.199999999997</v>
      </c>
      <c r="D64" s="148">
        <v>825.35</v>
      </c>
      <c r="E64" s="148">
        <v>174.48</v>
      </c>
      <c r="F64" s="150">
        <v>0.1224467140319716</v>
      </c>
      <c r="G64" s="150">
        <v>-0.16909122026356316</v>
      </c>
      <c r="H64" s="150">
        <v>-0.10929603348818218</v>
      </c>
    </row>
    <row r="65" spans="1:8">
      <c r="A65" s="148" t="s">
        <v>233</v>
      </c>
      <c r="B65" s="149">
        <v>42543</v>
      </c>
      <c r="C65" s="148">
        <v>73644.800000000003</v>
      </c>
      <c r="D65" s="148">
        <v>829.33</v>
      </c>
      <c r="E65" s="148">
        <v>174.54</v>
      </c>
      <c r="F65" s="150">
        <v>0.13627989792045336</v>
      </c>
      <c r="G65" s="150">
        <v>-0.14763570735557707</v>
      </c>
      <c r="H65" s="150">
        <v>-0.10201036695949695</v>
      </c>
    </row>
    <row r="66" spans="1:8">
      <c r="A66" s="148" t="s">
        <v>234</v>
      </c>
      <c r="B66" s="149">
        <v>42546</v>
      </c>
      <c r="C66" s="148">
        <v>73672</v>
      </c>
      <c r="D66" s="148">
        <v>817.28499999999997</v>
      </c>
      <c r="E66" s="148">
        <v>172.89750000000001</v>
      </c>
      <c r="F66" s="150">
        <v>0.14572933093214147</v>
      </c>
      <c r="G66" s="150">
        <v>-0.15412265394877656</v>
      </c>
      <c r="H66" s="150">
        <v>-0.10813215722686476</v>
      </c>
    </row>
    <row r="67" spans="1:8">
      <c r="A67" s="148" t="s">
        <v>235</v>
      </c>
      <c r="B67" s="149">
        <v>42547</v>
      </c>
      <c r="C67" s="148">
        <v>73743.5</v>
      </c>
      <c r="D67" s="148">
        <v>813.27</v>
      </c>
      <c r="E67" s="148">
        <v>172.35</v>
      </c>
      <c r="F67" s="150">
        <v>0.14627974178064407</v>
      </c>
      <c r="G67" s="150">
        <v>-0.15233161701861542</v>
      </c>
      <c r="H67" s="150">
        <v>-0.10196957065443935</v>
      </c>
    </row>
    <row r="68" spans="1:8">
      <c r="A68" s="148" t="s">
        <v>236</v>
      </c>
      <c r="B68" s="149">
        <v>42549</v>
      </c>
      <c r="C68" s="148">
        <v>74190.5</v>
      </c>
      <c r="D68" s="148">
        <v>805.24</v>
      </c>
      <c r="E68" s="148">
        <v>173.1</v>
      </c>
      <c r="F68" s="150">
        <v>0.14275306287795009</v>
      </c>
      <c r="G68" s="150">
        <v>-0.17177680637696069</v>
      </c>
      <c r="H68" s="150">
        <v>-0.10231810402945607</v>
      </c>
    </row>
    <row r="69" spans="1:8">
      <c r="A69" s="148" t="s">
        <v>237</v>
      </c>
      <c r="B69" s="149">
        <v>42550</v>
      </c>
      <c r="C69" s="148">
        <v>73940.3</v>
      </c>
      <c r="D69" s="148">
        <v>821.82</v>
      </c>
      <c r="E69" s="148">
        <v>175.1</v>
      </c>
      <c r="F69" s="150">
        <v>0.13996682176566178</v>
      </c>
      <c r="G69" s="150">
        <v>-0.1544278791246102</v>
      </c>
      <c r="H69" s="150">
        <v>-9.3544546254594407E-2</v>
      </c>
    </row>
    <row r="70" spans="1:8">
      <c r="A70" s="148" t="s">
        <v>238</v>
      </c>
      <c r="B70" s="149">
        <v>42553</v>
      </c>
      <c r="C70" s="148">
        <v>73965.5</v>
      </c>
      <c r="D70" s="148">
        <v>834.78</v>
      </c>
      <c r="E70" s="148">
        <v>175.7525</v>
      </c>
      <c r="F70" s="150">
        <v>0.12305802541117017</v>
      </c>
      <c r="G70" s="150">
        <v>-0.1257273561311566</v>
      </c>
      <c r="H70" s="150">
        <v>-9.1295693087224072E-2</v>
      </c>
    </row>
    <row r="71" spans="1:8">
      <c r="A71" s="148" t="s">
        <v>239</v>
      </c>
      <c r="B71" s="149">
        <v>42554</v>
      </c>
      <c r="C71" s="148">
        <v>74064</v>
      </c>
      <c r="D71" s="148">
        <v>839.1</v>
      </c>
      <c r="E71" s="148">
        <v>175.97</v>
      </c>
      <c r="F71" s="150">
        <v>0.12593322296560805</v>
      </c>
      <c r="G71" s="150">
        <v>-0.11593094336521503</v>
      </c>
      <c r="H71" s="150">
        <v>-9.0547315106723869E-2</v>
      </c>
    </row>
    <row r="72" spans="1:8">
      <c r="A72" s="148" t="s">
        <v>240</v>
      </c>
      <c r="B72" s="149">
        <v>42555</v>
      </c>
      <c r="C72" s="148">
        <v>73947.199999999997</v>
      </c>
      <c r="D72" s="148">
        <v>843.42</v>
      </c>
      <c r="E72" s="148">
        <v>176.45</v>
      </c>
      <c r="F72" s="150">
        <v>0.12007440180915152</v>
      </c>
      <c r="G72" s="150">
        <v>-0.10601628084456893</v>
      </c>
      <c r="H72" s="150">
        <v>-8.1945889698231023E-2</v>
      </c>
    </row>
    <row r="73" spans="1:8">
      <c r="A73" s="148" t="s">
        <v>241</v>
      </c>
      <c r="B73" s="149">
        <v>42556</v>
      </c>
      <c r="C73" s="148">
        <v>74049.100000000006</v>
      </c>
      <c r="D73" s="148">
        <v>831.68</v>
      </c>
      <c r="E73" s="148">
        <v>175.83</v>
      </c>
      <c r="F73" s="150">
        <v>0.10916038309562137</v>
      </c>
      <c r="G73" s="150">
        <v>-0.10596076323568937</v>
      </c>
      <c r="H73" s="150">
        <v>-7.8265883833088634E-2</v>
      </c>
    </row>
    <row r="74" spans="1:8">
      <c r="A74" s="148" t="s">
        <v>242</v>
      </c>
      <c r="B74" s="149">
        <v>42560</v>
      </c>
      <c r="C74" s="148">
        <v>73716.600000000006</v>
      </c>
      <c r="D74" s="148">
        <v>841.71333333333303</v>
      </c>
      <c r="E74" s="148">
        <v>175.726</v>
      </c>
      <c r="F74" s="150">
        <v>0.10324793692698653</v>
      </c>
      <c r="G74" s="150">
        <v>-0.10337432135413216</v>
      </c>
      <c r="H74" s="150">
        <v>-8.449339390655608E-2</v>
      </c>
    </row>
    <row r="75" spans="1:8">
      <c r="A75" s="148" t="s">
        <v>243</v>
      </c>
      <c r="B75" s="149">
        <v>42561</v>
      </c>
      <c r="C75" s="148">
        <v>73764.2</v>
      </c>
      <c r="D75" s="148">
        <v>844.22166666666703</v>
      </c>
      <c r="E75" s="148">
        <v>175.7</v>
      </c>
      <c r="F75" s="150">
        <v>9.0437924265001524E-2</v>
      </c>
      <c r="G75" s="150">
        <v>-0.102735018510973</v>
      </c>
      <c r="H75" s="150">
        <v>-8.6038285476487841E-2</v>
      </c>
    </row>
    <row r="76" spans="1:8">
      <c r="A76" s="148" t="s">
        <v>244</v>
      </c>
      <c r="B76" s="149">
        <v>42562</v>
      </c>
      <c r="C76" s="148">
        <v>73816.7</v>
      </c>
      <c r="D76" s="148">
        <v>846.73</v>
      </c>
      <c r="E76" s="148">
        <v>178.24</v>
      </c>
      <c r="F76" s="150">
        <v>6.6800106944916005E-2</v>
      </c>
      <c r="G76" s="150">
        <v>-0.10209859916649877</v>
      </c>
      <c r="H76" s="150">
        <v>-7.7384957813551369E-2</v>
      </c>
    </row>
    <row r="77" spans="1:8">
      <c r="A77" s="148" t="s">
        <v>245</v>
      </c>
      <c r="B77" s="149">
        <v>42563</v>
      </c>
      <c r="C77" s="148">
        <v>73736</v>
      </c>
      <c r="D77" s="148">
        <v>854.08</v>
      </c>
      <c r="E77" s="148">
        <v>179</v>
      </c>
      <c r="F77" s="150">
        <v>6.196576580469082E-2</v>
      </c>
      <c r="G77" s="150">
        <v>-9.2205818266849482E-2</v>
      </c>
      <c r="H77" s="150">
        <v>-7.7557330584900885E-2</v>
      </c>
    </row>
    <row r="78" spans="1:8">
      <c r="A78" s="148" t="s">
        <v>246</v>
      </c>
      <c r="B78" s="149">
        <v>42564</v>
      </c>
      <c r="C78" s="148">
        <v>73763</v>
      </c>
      <c r="D78" s="148">
        <v>856.36</v>
      </c>
      <c r="E78" s="148">
        <v>181.1</v>
      </c>
      <c r="F78" s="150">
        <v>7.1705141970456632E-2</v>
      </c>
      <c r="G78" s="150">
        <v>-8.7016780741593691E-2</v>
      </c>
      <c r="H78" s="150">
        <v>-7.1853218532185403E-2</v>
      </c>
    </row>
    <row r="79" spans="1:8">
      <c r="A79" s="148" t="s">
        <v>247</v>
      </c>
      <c r="B79" s="149">
        <v>42567</v>
      </c>
      <c r="C79" s="148">
        <v>73868</v>
      </c>
      <c r="D79" s="148">
        <v>864.62199999999996</v>
      </c>
      <c r="E79" s="148">
        <v>181.58750000000001</v>
      </c>
      <c r="F79" s="150">
        <v>8.3928602872554769E-2</v>
      </c>
      <c r="G79" s="150">
        <v>-7.5715431075952799E-2</v>
      </c>
      <c r="H79" s="150">
        <v>-6.7395100405731601E-2</v>
      </c>
    </row>
    <row r="80" spans="1:8">
      <c r="A80" s="148" t="s">
        <v>248</v>
      </c>
      <c r="B80" s="149">
        <v>42568</v>
      </c>
      <c r="C80" s="148">
        <v>74194.8</v>
      </c>
      <c r="D80" s="148">
        <v>867.37599999999998</v>
      </c>
      <c r="E80" s="148">
        <v>181.75</v>
      </c>
      <c r="F80" s="150">
        <v>9.0287094769047282E-2</v>
      </c>
      <c r="G80" s="150">
        <v>-7.7073025398750827E-2</v>
      </c>
      <c r="H80" s="150">
        <v>-6.999948830783409E-2</v>
      </c>
    </row>
    <row r="81" spans="1:8">
      <c r="A81" s="148" t="s">
        <v>249</v>
      </c>
      <c r="B81" s="149">
        <v>42569</v>
      </c>
      <c r="C81" s="148">
        <v>74196.899999999994</v>
      </c>
      <c r="D81" s="148">
        <v>870.13</v>
      </c>
      <c r="E81" s="148">
        <v>181.2</v>
      </c>
      <c r="F81" s="150">
        <v>9.6874958421971469E-2</v>
      </c>
      <c r="G81" s="150">
        <v>-6.5521833451468114E-2</v>
      </c>
      <c r="H81" s="150">
        <v>-7.1150297313922639E-2</v>
      </c>
    </row>
    <row r="82" spans="1:8">
      <c r="A82" s="148" t="s">
        <v>250</v>
      </c>
      <c r="B82" s="149">
        <v>42570</v>
      </c>
      <c r="C82" s="148">
        <v>74313.600000000006</v>
      </c>
      <c r="D82" s="148">
        <v>868.12</v>
      </c>
      <c r="E82" s="148">
        <v>180.17</v>
      </c>
      <c r="F82" s="150">
        <v>0.10855760237363943</v>
      </c>
      <c r="G82" s="150">
        <v>-4.3937551761202398E-2</v>
      </c>
      <c r="H82" s="150">
        <v>-6.7901394241961732E-2</v>
      </c>
    </row>
    <row r="83" spans="1:8">
      <c r="A83" s="148" t="s">
        <v>251</v>
      </c>
      <c r="B83" s="149">
        <v>42571</v>
      </c>
      <c r="C83" s="148">
        <v>74514.100000000006</v>
      </c>
      <c r="D83" s="148">
        <v>870.76</v>
      </c>
      <c r="E83" s="148">
        <v>179.89</v>
      </c>
      <c r="F83" s="150">
        <v>0.11252601623831349</v>
      </c>
      <c r="G83" s="150">
        <v>-3.2819879419043296E-2</v>
      </c>
      <c r="H83" s="150">
        <v>-6.6476388168137057E-2</v>
      </c>
    </row>
    <row r="84" spans="1:8">
      <c r="A84" s="148" t="s">
        <v>252</v>
      </c>
      <c r="B84" s="149">
        <v>42574</v>
      </c>
      <c r="C84" s="148">
        <v>74934.3</v>
      </c>
      <c r="D84" s="148">
        <v>869.76400000000001</v>
      </c>
      <c r="E84" s="148">
        <v>178.3</v>
      </c>
      <c r="F84" s="150">
        <v>0.12782542210128045</v>
      </c>
      <c r="G84" s="150">
        <v>-2.5583688102173485E-2</v>
      </c>
      <c r="H84" s="150">
        <v>-6.5660535555206234E-2</v>
      </c>
    </row>
    <row r="85" spans="1:8">
      <c r="A85" s="148" t="s">
        <v>253</v>
      </c>
      <c r="B85" s="149">
        <v>42575</v>
      </c>
      <c r="C85" s="148">
        <v>75183.899999999994</v>
      </c>
      <c r="D85" s="148">
        <v>869.43200000000002</v>
      </c>
      <c r="E85" s="148">
        <v>177.77</v>
      </c>
      <c r="F85" s="150">
        <v>0.1307635040119115</v>
      </c>
      <c r="G85" s="150">
        <v>-2.4469278757685897E-2</v>
      </c>
      <c r="H85" s="150">
        <v>-6.5401398454339899E-2</v>
      </c>
    </row>
    <row r="86" spans="1:8">
      <c r="A86" s="148" t="s">
        <v>254</v>
      </c>
      <c r="B86" s="149">
        <v>42576</v>
      </c>
      <c r="C86" s="148">
        <v>75466.5</v>
      </c>
      <c r="D86" s="148">
        <v>869.1</v>
      </c>
      <c r="E86" s="148">
        <v>179.1</v>
      </c>
      <c r="F86" s="150">
        <v>0.13006452463061935</v>
      </c>
      <c r="G86" s="150">
        <v>-3.4462071723770138E-2</v>
      </c>
      <c r="H86" s="150">
        <v>-6.1714165968147494E-2</v>
      </c>
    </row>
    <row r="87" spans="1:8">
      <c r="A87" s="148" t="s">
        <v>255</v>
      </c>
      <c r="B87" s="149">
        <v>42577</v>
      </c>
      <c r="C87" s="148">
        <v>75501</v>
      </c>
      <c r="D87" s="148">
        <v>870.72</v>
      </c>
      <c r="E87" s="148">
        <v>178.96</v>
      </c>
      <c r="F87" s="150">
        <v>0.12975219101686819</v>
      </c>
      <c r="G87" s="150">
        <v>-2.6647797012602781E-2</v>
      </c>
      <c r="H87" s="150">
        <v>-6.0971770385140123E-2</v>
      </c>
    </row>
    <row r="88" spans="1:8">
      <c r="A88" s="148" t="s">
        <v>256</v>
      </c>
      <c r="B88" s="149">
        <v>42578</v>
      </c>
      <c r="C88" s="148">
        <v>76225.7</v>
      </c>
      <c r="D88" s="148">
        <v>874.05</v>
      </c>
      <c r="E88" s="148">
        <v>180.08</v>
      </c>
      <c r="F88" s="150">
        <v>0.14572564462915505</v>
      </c>
      <c r="G88" s="150">
        <v>-2.0896064092913225E-2</v>
      </c>
      <c r="H88" s="150">
        <v>-5.4598908021839421E-2</v>
      </c>
    </row>
    <row r="89" spans="1:8">
      <c r="A89" s="148" t="s">
        <v>257</v>
      </c>
      <c r="B89" s="149">
        <v>42582</v>
      </c>
      <c r="C89" s="148">
        <v>76579.7</v>
      </c>
      <c r="D89" s="148">
        <v>880.85</v>
      </c>
      <c r="E89" s="148">
        <v>178.21</v>
      </c>
      <c r="F89" s="150">
        <v>0.14938455604134671</v>
      </c>
      <c r="G89" s="150">
        <v>-1.1225234326766587E-2</v>
      </c>
      <c r="H89" s="150">
        <v>-6.4759905536604601E-2</v>
      </c>
    </row>
    <row r="90" spans="1:8">
      <c r="A90" s="148" t="s">
        <v>258</v>
      </c>
      <c r="B90" s="149">
        <v>42583</v>
      </c>
      <c r="C90" s="148">
        <v>76647.399999999994</v>
      </c>
      <c r="D90" s="148">
        <v>882.55</v>
      </c>
      <c r="E90" s="148">
        <v>181.31</v>
      </c>
      <c r="F90" s="150">
        <v>0.15353438973477584</v>
      </c>
      <c r="G90" s="150">
        <v>-1.182385148525944E-2</v>
      </c>
      <c r="H90" s="150">
        <v>-4.2157536055787315E-2</v>
      </c>
    </row>
    <row r="91" spans="1:8">
      <c r="A91" s="148" t="s">
        <v>259</v>
      </c>
      <c r="B91" s="149">
        <v>42584</v>
      </c>
      <c r="C91" s="148">
        <v>77089.8</v>
      </c>
      <c r="D91" s="148">
        <v>876.77</v>
      </c>
      <c r="E91" s="148">
        <v>179.68</v>
      </c>
      <c r="F91" s="150">
        <v>0.16009992325171929</v>
      </c>
      <c r="G91" s="150">
        <v>-1.7018891193452568E-2</v>
      </c>
      <c r="H91" s="150">
        <v>-5.5508830950378507E-2</v>
      </c>
    </row>
    <row r="92" spans="1:8">
      <c r="A92" s="148" t="s">
        <v>260</v>
      </c>
      <c r="B92" s="149">
        <v>42585</v>
      </c>
      <c r="C92" s="148">
        <v>77882.899999999994</v>
      </c>
      <c r="D92" s="148">
        <v>868.18</v>
      </c>
      <c r="E92" s="148">
        <v>178.75</v>
      </c>
      <c r="F92" s="150">
        <v>0.18002784810510164</v>
      </c>
      <c r="G92" s="150">
        <v>-2.3858781200809531E-2</v>
      </c>
      <c r="H92" s="150">
        <v>-4.5189893702259565E-2</v>
      </c>
    </row>
    <row r="93" spans="1:8">
      <c r="A93" s="148" t="s">
        <v>261</v>
      </c>
      <c r="B93" s="149">
        <v>42588</v>
      </c>
      <c r="C93" s="148">
        <v>78324.899999999994</v>
      </c>
      <c r="D93" s="148">
        <v>884.59</v>
      </c>
      <c r="E93" s="148">
        <v>180.79750000000001</v>
      </c>
      <c r="F93" s="150">
        <v>0.18721759494342427</v>
      </c>
      <c r="G93" s="150">
        <v>-4.4566991165381209E-3</v>
      </c>
      <c r="H93" s="150">
        <v>-2.9014500537056787E-2</v>
      </c>
    </row>
    <row r="94" spans="1:8">
      <c r="A94" s="148" t="s">
        <v>262</v>
      </c>
      <c r="B94" s="149">
        <v>42589</v>
      </c>
      <c r="C94" s="148">
        <v>78704.600000000006</v>
      </c>
      <c r="D94" s="148">
        <v>890.06</v>
      </c>
      <c r="E94" s="148">
        <v>181.48</v>
      </c>
      <c r="F94" s="150">
        <v>0.1942473115832184</v>
      </c>
      <c r="G94" s="150">
        <v>2.6585558184069047E-3</v>
      </c>
      <c r="H94" s="150">
        <v>-2.3986232117887529E-2</v>
      </c>
    </row>
    <row r="95" spans="1:8">
      <c r="A95" s="148" t="s">
        <v>263</v>
      </c>
      <c r="B95" s="149">
        <v>42590</v>
      </c>
      <c r="C95" s="148">
        <v>78324.899999999994</v>
      </c>
      <c r="D95" s="148">
        <v>895.53</v>
      </c>
      <c r="E95" s="148">
        <v>182.35</v>
      </c>
      <c r="F95" s="150">
        <v>0.19209994018565268</v>
      </c>
      <c r="G95" s="150">
        <v>3.9247542676770442E-2</v>
      </c>
      <c r="H95" s="150">
        <v>8.9636474298677715E-3</v>
      </c>
    </row>
    <row r="96" spans="1:8">
      <c r="A96" s="148" t="s">
        <v>264</v>
      </c>
      <c r="B96" s="149">
        <v>42591</v>
      </c>
      <c r="C96" s="148">
        <v>78368.399999999994</v>
      </c>
      <c r="D96" s="148">
        <v>899.79</v>
      </c>
      <c r="E96" s="148">
        <v>182.83</v>
      </c>
      <c r="F96" s="150">
        <v>0.19986587929442701</v>
      </c>
      <c r="G96" s="150">
        <v>4.9305547457172416E-2</v>
      </c>
      <c r="H96" s="150">
        <v>1.808361059680097E-2</v>
      </c>
    </row>
    <row r="97" spans="1:8">
      <c r="A97" s="148" t="s">
        <v>265</v>
      </c>
      <c r="B97" s="149">
        <v>42592</v>
      </c>
      <c r="C97" s="148">
        <v>78190.5</v>
      </c>
      <c r="D97" s="148">
        <v>902.99</v>
      </c>
      <c r="E97" s="148">
        <v>183.29</v>
      </c>
      <c r="F97" s="150">
        <v>0.19850735516148865</v>
      </c>
      <c r="G97" s="150">
        <v>5.4759318311899063E-2</v>
      </c>
      <c r="H97" s="150">
        <v>2.2823660714285765E-2</v>
      </c>
    </row>
    <row r="98" spans="1:8">
      <c r="A98" s="148" t="s">
        <v>266</v>
      </c>
      <c r="B98" s="149">
        <v>42595</v>
      </c>
      <c r="C98" s="148">
        <v>78218.8</v>
      </c>
      <c r="D98" s="148">
        <v>910.71199999999999</v>
      </c>
      <c r="E98" s="148">
        <v>183.05</v>
      </c>
      <c r="F98" s="150">
        <v>0.19779181501473908</v>
      </c>
      <c r="G98" s="150">
        <v>6.552163891846341E-2</v>
      </c>
      <c r="H98" s="150">
        <v>3.0338849487785646E-2</v>
      </c>
    </row>
    <row r="99" spans="1:8">
      <c r="A99" s="148" t="s">
        <v>267</v>
      </c>
      <c r="B99" s="149">
        <v>42596</v>
      </c>
      <c r="C99" s="148">
        <v>78205.100000000006</v>
      </c>
      <c r="D99" s="148">
        <v>913.28599999999994</v>
      </c>
      <c r="E99" s="148">
        <v>182.97</v>
      </c>
      <c r="F99" s="150">
        <v>0.1996597606359316</v>
      </c>
      <c r="G99" s="150">
        <v>7.683582511908682E-2</v>
      </c>
      <c r="H99" s="150">
        <v>4.0134159513387502E-2</v>
      </c>
    </row>
    <row r="100" spans="1:8">
      <c r="A100" s="148" t="s">
        <v>268</v>
      </c>
      <c r="B100" s="149">
        <v>42597</v>
      </c>
      <c r="C100" s="148">
        <v>77828.800000000003</v>
      </c>
      <c r="D100" s="148">
        <v>915.86</v>
      </c>
      <c r="E100" s="148">
        <v>182.94</v>
      </c>
      <c r="F100" s="150">
        <v>0.19335830587427139</v>
      </c>
      <c r="G100" s="150">
        <v>8.9647951838764506E-2</v>
      </c>
      <c r="H100" s="150">
        <v>5.0232504736207551E-2</v>
      </c>
    </row>
    <row r="101" spans="1:8">
      <c r="A101" s="148" t="s">
        <v>269</v>
      </c>
      <c r="B101" s="149">
        <v>42598</v>
      </c>
      <c r="C101" s="148">
        <v>77855.5</v>
      </c>
      <c r="D101" s="148">
        <v>915.6</v>
      </c>
      <c r="E101" s="148">
        <v>183.78</v>
      </c>
      <c r="F101" s="150">
        <v>0.19364507474128012</v>
      </c>
      <c r="G101" s="150">
        <v>0.14555104308202793</v>
      </c>
      <c r="H101" s="150">
        <v>9.7292294832372894E-2</v>
      </c>
    </row>
    <row r="102" spans="1:8">
      <c r="A102" s="148" t="s">
        <v>270</v>
      </c>
      <c r="B102" s="149">
        <v>42599</v>
      </c>
      <c r="C102" s="148">
        <v>77879</v>
      </c>
      <c r="D102" s="148">
        <v>909.67</v>
      </c>
      <c r="E102" s="148">
        <v>182.62</v>
      </c>
      <c r="F102" s="150">
        <v>0.20032859956782678</v>
      </c>
      <c r="G102" s="150">
        <v>0.15805112040717062</v>
      </c>
      <c r="H102" s="150">
        <v>0.10511346444780645</v>
      </c>
    </row>
    <row r="103" spans="1:8">
      <c r="A103" s="148" t="s">
        <v>271</v>
      </c>
      <c r="B103" s="149">
        <v>42602</v>
      </c>
      <c r="C103" s="148">
        <v>77968.7</v>
      </c>
      <c r="D103" s="148">
        <v>906.4</v>
      </c>
      <c r="E103" s="148">
        <v>181.78749999999999</v>
      </c>
      <c r="F103" s="150">
        <v>0.2059825278879408</v>
      </c>
      <c r="G103" s="150">
        <v>0.17444316311854569</v>
      </c>
      <c r="H103" s="150">
        <v>0.14231180092999884</v>
      </c>
    </row>
    <row r="104" spans="1:8">
      <c r="A104" s="148" t="s">
        <v>272</v>
      </c>
      <c r="B104" s="149">
        <v>42603</v>
      </c>
      <c r="C104" s="148">
        <v>78086.399999999994</v>
      </c>
      <c r="D104" s="148">
        <v>905.31</v>
      </c>
      <c r="E104" s="148">
        <v>181.51</v>
      </c>
      <c r="F104" s="150">
        <v>0.21635022033636919</v>
      </c>
      <c r="G104" s="150">
        <v>0.14808380044132186</v>
      </c>
      <c r="H104" s="150">
        <v>9.4290709591849042E-2</v>
      </c>
    </row>
    <row r="105" spans="1:8">
      <c r="A105" s="148" t="s">
        <v>273</v>
      </c>
      <c r="B105" s="149">
        <v>42604</v>
      </c>
      <c r="C105" s="148">
        <v>78086.100000000006</v>
      </c>
      <c r="D105" s="148">
        <v>904.22</v>
      </c>
      <c r="E105" s="148">
        <v>180.94</v>
      </c>
      <c r="F105" s="150">
        <v>0.21617694241366103</v>
      </c>
      <c r="G105" s="150">
        <v>0.1485075574749144</v>
      </c>
      <c r="H105" s="150">
        <v>0.10000607939692374</v>
      </c>
    </row>
    <row r="106" spans="1:8">
      <c r="A106" s="148" t="s">
        <v>274</v>
      </c>
      <c r="B106" s="149">
        <v>42605</v>
      </c>
      <c r="C106" s="148">
        <v>77964</v>
      </c>
      <c r="D106" s="148">
        <v>906.5</v>
      </c>
      <c r="E106" s="148">
        <v>180.41</v>
      </c>
      <c r="F106" s="150">
        <v>0.2096575243633565</v>
      </c>
      <c r="G106" s="150">
        <v>0.12446939681799352</v>
      </c>
      <c r="H106" s="150">
        <v>6.1969302311892127E-2</v>
      </c>
    </row>
    <row r="107" spans="1:8">
      <c r="A107" s="148" t="s">
        <v>275</v>
      </c>
      <c r="B107" s="149">
        <v>42606</v>
      </c>
      <c r="C107" s="148">
        <v>78081.5</v>
      </c>
      <c r="D107" s="148">
        <v>896.75</v>
      </c>
      <c r="E107" s="148">
        <v>179.09</v>
      </c>
      <c r="F107" s="150">
        <v>0.21117993153117931</v>
      </c>
      <c r="G107" s="150">
        <v>0.10376838280546119</v>
      </c>
      <c r="H107" s="150">
        <v>4.3161696178937614E-2</v>
      </c>
    </row>
    <row r="108" spans="1:8">
      <c r="A108" s="148" t="s">
        <v>276</v>
      </c>
      <c r="B108" s="149">
        <v>42609</v>
      </c>
      <c r="C108" s="148">
        <v>77757.600000000006</v>
      </c>
      <c r="D108" s="148">
        <v>896.28200000000004</v>
      </c>
      <c r="E108" s="148">
        <v>179.75</v>
      </c>
      <c r="F108" s="150">
        <v>0.21069103070728579</v>
      </c>
      <c r="G108" s="150">
        <v>9.4722313827513283E-2</v>
      </c>
      <c r="H108" s="150">
        <v>4.7372101153711599E-2</v>
      </c>
    </row>
    <row r="109" spans="1:8">
      <c r="A109" s="148" t="s">
        <v>277</v>
      </c>
      <c r="B109" s="149">
        <v>42610</v>
      </c>
      <c r="C109" s="148">
        <v>77313.600000000006</v>
      </c>
      <c r="D109" s="148">
        <v>896.12599999999998</v>
      </c>
      <c r="E109" s="148">
        <v>179.97</v>
      </c>
      <c r="F109" s="150">
        <v>0.20330578512396702</v>
      </c>
      <c r="G109" s="150">
        <v>0.11860543495899445</v>
      </c>
      <c r="H109" s="150">
        <v>5.9831576467817005E-2</v>
      </c>
    </row>
    <row r="110" spans="1:8">
      <c r="A110" s="148" t="s">
        <v>278</v>
      </c>
      <c r="B110" s="149">
        <v>42611</v>
      </c>
      <c r="C110" s="148">
        <v>77345.600000000006</v>
      </c>
      <c r="D110" s="148">
        <v>895.97</v>
      </c>
      <c r="E110" s="148">
        <v>178.97</v>
      </c>
      <c r="F110" s="150">
        <v>0.20333187089467031</v>
      </c>
      <c r="G110" s="150">
        <v>0.12462971331023764</v>
      </c>
      <c r="H110" s="150">
        <v>6.9563138707942285E-2</v>
      </c>
    </row>
    <row r="111" spans="1:8">
      <c r="A111" s="148" t="s">
        <v>279</v>
      </c>
      <c r="B111" s="149">
        <v>42612</v>
      </c>
      <c r="C111" s="148">
        <v>77358.600000000006</v>
      </c>
      <c r="D111" s="148">
        <v>898.92</v>
      </c>
      <c r="E111" s="148">
        <v>179.48</v>
      </c>
      <c r="F111" s="150">
        <v>0.19941392622912701</v>
      </c>
      <c r="G111" s="150">
        <v>0.1442755670969218</v>
      </c>
      <c r="H111" s="150">
        <v>7.1554374757455408E-2</v>
      </c>
    </row>
    <row r="112" spans="1:8">
      <c r="A112" s="148" t="s">
        <v>280</v>
      </c>
      <c r="B112" s="149">
        <v>42613</v>
      </c>
      <c r="C112" s="148">
        <v>77167.899999999994</v>
      </c>
      <c r="D112" s="148">
        <v>893.68</v>
      </c>
      <c r="E112" s="148">
        <v>178.8</v>
      </c>
      <c r="F112" s="150">
        <v>0.19627914042904138</v>
      </c>
      <c r="G112" s="150">
        <v>0.14298869391722513</v>
      </c>
      <c r="H112" s="150">
        <v>6.7144136078782557E-2</v>
      </c>
    </row>
    <row r="113" spans="1:8">
      <c r="A113" s="148" t="s">
        <v>281</v>
      </c>
      <c r="B113" s="149">
        <v>42616</v>
      </c>
      <c r="C113" s="148">
        <v>76747</v>
      </c>
      <c r="D113" s="148">
        <v>903.23199999999997</v>
      </c>
      <c r="E113" s="148">
        <v>178.45500000000001</v>
      </c>
      <c r="F113" s="150">
        <v>0.18953662831068341</v>
      </c>
      <c r="G113" s="150">
        <v>0.16069803901410995</v>
      </c>
      <c r="H113" s="150">
        <v>8.0824904609048565E-2</v>
      </c>
    </row>
    <row r="114" spans="1:8">
      <c r="A114" s="148" t="s">
        <v>282</v>
      </c>
      <c r="B114" s="149">
        <v>42617</v>
      </c>
      <c r="C114" s="148">
        <v>76509.399999999994</v>
      </c>
      <c r="D114" s="148">
        <v>906.41600000000005</v>
      </c>
      <c r="E114" s="148">
        <v>178.34</v>
      </c>
      <c r="F114" s="150">
        <v>0.18597711732910471</v>
      </c>
      <c r="G114" s="150">
        <v>0.14653477870397302</v>
      </c>
      <c r="H114" s="150">
        <v>7.8821607888210021E-2</v>
      </c>
    </row>
    <row r="115" spans="1:8">
      <c r="A115" s="148" t="s">
        <v>283</v>
      </c>
      <c r="B115" s="149">
        <v>42618</v>
      </c>
      <c r="C115" s="148">
        <v>76522.2</v>
      </c>
      <c r="D115" s="148">
        <v>909.6</v>
      </c>
      <c r="E115" s="148">
        <v>179.51</v>
      </c>
      <c r="F115" s="150">
        <v>0.20568730236009825</v>
      </c>
      <c r="G115" s="150">
        <v>0.12364269743425038</v>
      </c>
      <c r="H115" s="150">
        <v>7.336761540301362E-2</v>
      </c>
    </row>
    <row r="116" spans="1:8">
      <c r="A116" s="148" t="s">
        <v>284</v>
      </c>
      <c r="B116" s="149">
        <v>42619</v>
      </c>
      <c r="C116" s="148">
        <v>76669.600000000006</v>
      </c>
      <c r="D116" s="148">
        <v>923.45</v>
      </c>
      <c r="E116" s="148">
        <v>180.13</v>
      </c>
      <c r="F116" s="150">
        <v>0.2077281140471785</v>
      </c>
      <c r="G116" s="150">
        <v>0.14231815932706593</v>
      </c>
      <c r="H116" s="150">
        <v>7.3800298062593139E-2</v>
      </c>
    </row>
    <row r="117" spans="1:8">
      <c r="A117" s="148" t="s">
        <v>285</v>
      </c>
      <c r="B117" s="149">
        <v>42620</v>
      </c>
      <c r="C117" s="148">
        <v>76742.2</v>
      </c>
      <c r="D117" s="148">
        <v>926.04</v>
      </c>
      <c r="E117" s="148">
        <v>179.64</v>
      </c>
      <c r="F117" s="150">
        <v>0.21893891502616025</v>
      </c>
      <c r="G117" s="150">
        <v>0.146046557677314</v>
      </c>
      <c r="H117" s="150">
        <v>6.9795140543115863E-2</v>
      </c>
    </row>
    <row r="118" spans="1:8">
      <c r="A118" s="148" t="s">
        <v>286</v>
      </c>
      <c r="B118" s="149">
        <v>42623</v>
      </c>
      <c r="C118" s="148">
        <v>76640.3</v>
      </c>
      <c r="D118" s="148">
        <v>906.02499999999998</v>
      </c>
      <c r="E118" s="148">
        <v>178.29499999999999</v>
      </c>
      <c r="F118" s="150">
        <v>0.21664788151064407</v>
      </c>
      <c r="G118" s="150">
        <v>0.12179010969962611</v>
      </c>
      <c r="H118" s="150">
        <v>5.8381811706042841E-2</v>
      </c>
    </row>
    <row r="119" spans="1:8">
      <c r="A119" s="148" t="s">
        <v>287</v>
      </c>
      <c r="B119" s="149">
        <v>42624</v>
      </c>
      <c r="C119" s="148">
        <v>76643.899999999994</v>
      </c>
      <c r="D119" s="148">
        <v>899.35333333333301</v>
      </c>
      <c r="E119" s="148">
        <v>177.84666666666701</v>
      </c>
      <c r="F119" s="150">
        <v>0.22558665739208283</v>
      </c>
      <c r="G119" s="150">
        <v>0.1147442094912281</v>
      </c>
      <c r="H119" s="150">
        <v>5.6786895636502521E-2</v>
      </c>
    </row>
    <row r="120" spans="1:8">
      <c r="A120" s="148" t="s">
        <v>288</v>
      </c>
      <c r="B120" s="149">
        <v>42626</v>
      </c>
      <c r="C120" s="148">
        <v>76444.2</v>
      </c>
      <c r="D120" s="148">
        <v>886.01</v>
      </c>
      <c r="E120" s="148">
        <v>176.95</v>
      </c>
      <c r="F120" s="150">
        <v>0.22773329907089912</v>
      </c>
      <c r="G120" s="150">
        <v>7.6940841851928399E-2</v>
      </c>
      <c r="H120" s="150">
        <v>4.933878906481648E-2</v>
      </c>
    </row>
    <row r="121" spans="1:8">
      <c r="A121" s="148" t="s">
        <v>289</v>
      </c>
      <c r="B121" s="149">
        <v>42627</v>
      </c>
      <c r="C121" s="148">
        <v>76455.399999999994</v>
      </c>
      <c r="D121" s="148">
        <v>885.14</v>
      </c>
      <c r="E121" s="148">
        <v>175.72</v>
      </c>
      <c r="F121" s="150">
        <v>0.22810647228241399</v>
      </c>
      <c r="G121" s="150">
        <v>8.1467435262724486E-2</v>
      </c>
      <c r="H121" s="150">
        <v>3.7338764426340765E-2</v>
      </c>
    </row>
    <row r="122" spans="1:8">
      <c r="A122" s="148" t="s">
        <v>290</v>
      </c>
      <c r="B122" s="149">
        <v>42630</v>
      </c>
      <c r="C122" s="148">
        <v>76104.899999999994</v>
      </c>
      <c r="D122" s="148">
        <v>892.66399999999999</v>
      </c>
      <c r="E122" s="148">
        <v>175.26249999999999</v>
      </c>
      <c r="F122" s="150">
        <v>0.23640850516301337</v>
      </c>
      <c r="G122" s="150">
        <v>9.2550480633893262E-2</v>
      </c>
      <c r="H122" s="150">
        <v>3.3082817565576184E-2</v>
      </c>
    </row>
    <row r="123" spans="1:8">
      <c r="A123" s="148" t="s">
        <v>291</v>
      </c>
      <c r="B123" s="149">
        <v>42631</v>
      </c>
      <c r="C123" s="148">
        <v>76166.7</v>
      </c>
      <c r="D123" s="148">
        <v>895.17200000000003</v>
      </c>
      <c r="E123" s="148">
        <v>175.11</v>
      </c>
      <c r="F123" s="150">
        <v>0.24195636577093649</v>
      </c>
      <c r="G123" s="150">
        <v>9.7522160783688694E-2</v>
      </c>
      <c r="H123" s="150">
        <v>3.5969946163403099E-2</v>
      </c>
    </row>
    <row r="124" spans="1:8">
      <c r="A124" s="148" t="s">
        <v>292</v>
      </c>
      <c r="B124" s="149">
        <v>42632</v>
      </c>
      <c r="C124" s="148">
        <v>76272.600000000006</v>
      </c>
      <c r="D124" s="148">
        <v>897.68</v>
      </c>
      <c r="E124" s="148">
        <v>174.51</v>
      </c>
      <c r="F124" s="150">
        <v>0.2386580660248665</v>
      </c>
      <c r="G124" s="150">
        <v>0.11067394182349077</v>
      </c>
      <c r="H124" s="150">
        <v>4.0794417606011768E-2</v>
      </c>
    </row>
    <row r="125" spans="1:8">
      <c r="A125" s="148" t="s">
        <v>150</v>
      </c>
      <c r="B125" s="149">
        <v>42634</v>
      </c>
      <c r="C125" s="148">
        <v>76450.899999999994</v>
      </c>
      <c r="D125" s="148">
        <v>905.65</v>
      </c>
      <c r="E125" s="148">
        <v>174.38</v>
      </c>
      <c r="F125" s="150">
        <v>0.23935576954252169</v>
      </c>
      <c r="G125" s="150">
        <v>0.14380075525076097</v>
      </c>
      <c r="H125" s="150">
        <v>5.3146515279623108E-2</v>
      </c>
    </row>
    <row r="126" spans="1:8">
      <c r="A126" s="148" t="s">
        <v>293</v>
      </c>
      <c r="B126" s="149">
        <v>42637</v>
      </c>
      <c r="C126" s="148">
        <v>76906.899999999994</v>
      </c>
      <c r="D126" s="148">
        <v>905.55399999999997</v>
      </c>
      <c r="E126" s="148">
        <v>176.6</v>
      </c>
      <c r="F126" s="150">
        <v>0.24989070532041602</v>
      </c>
      <c r="G126" s="150">
        <v>0.15260584121844367</v>
      </c>
      <c r="H126" s="150">
        <v>7.126067241928391E-2</v>
      </c>
    </row>
    <row r="127" spans="1:8">
      <c r="A127" s="148" t="s">
        <v>294</v>
      </c>
      <c r="B127" s="149">
        <v>42638</v>
      </c>
      <c r="C127" s="148">
        <v>77081.5</v>
      </c>
      <c r="D127" s="148">
        <v>905.52200000000005</v>
      </c>
      <c r="E127" s="148">
        <v>177.34</v>
      </c>
      <c r="F127" s="150">
        <v>0.25207511004986771</v>
      </c>
      <c r="G127" s="150">
        <v>0.15557149310757601</v>
      </c>
      <c r="H127" s="150">
        <v>7.7334305327744213E-2</v>
      </c>
    </row>
    <row r="128" spans="1:8">
      <c r="A128" s="148" t="s">
        <v>295</v>
      </c>
      <c r="B128" s="149">
        <v>42639</v>
      </c>
      <c r="C128" s="148">
        <v>77089.8</v>
      </c>
      <c r="D128" s="148">
        <v>905.49</v>
      </c>
      <c r="E128" s="148">
        <v>176.65</v>
      </c>
      <c r="F128" s="150">
        <v>0.25208993501589272</v>
      </c>
      <c r="G128" s="150">
        <v>0.15855265683176167</v>
      </c>
      <c r="H128" s="150">
        <v>8.2414215686274606E-2</v>
      </c>
    </row>
    <row r="129" spans="1:8">
      <c r="A129" s="148" t="s">
        <v>296</v>
      </c>
      <c r="B129" s="149">
        <v>42640</v>
      </c>
      <c r="C129" s="148">
        <v>77143.100000000006</v>
      </c>
      <c r="D129" s="148">
        <v>911.13</v>
      </c>
      <c r="E129" s="148">
        <v>175.91</v>
      </c>
      <c r="F129" s="150">
        <v>0.25275419462542303</v>
      </c>
      <c r="G129" s="150">
        <v>0.17360726476460364</v>
      </c>
      <c r="H129" s="150">
        <v>8.1923857555815216E-2</v>
      </c>
    </row>
    <row r="130" spans="1:8">
      <c r="A130" s="148" t="s">
        <v>297</v>
      </c>
      <c r="B130" s="149">
        <v>42641</v>
      </c>
      <c r="C130" s="148">
        <v>77300.3</v>
      </c>
      <c r="D130" s="148">
        <v>912.19</v>
      </c>
      <c r="E130" s="148">
        <v>174.33</v>
      </c>
      <c r="F130" s="150">
        <v>0.25695019211913173</v>
      </c>
      <c r="G130" s="150">
        <v>0.15168234328640873</v>
      </c>
      <c r="H130" s="150">
        <v>5.8727073970606281E-2</v>
      </c>
    </row>
    <row r="131" spans="1:8">
      <c r="A131" s="148" t="s">
        <v>298</v>
      </c>
      <c r="B131" s="149">
        <v>42644</v>
      </c>
      <c r="C131" s="148">
        <v>77478.8</v>
      </c>
      <c r="D131" s="148">
        <v>911.84199999999998</v>
      </c>
      <c r="E131" s="148">
        <v>173.565</v>
      </c>
      <c r="F131" s="150">
        <v>0.26563362704067806</v>
      </c>
      <c r="G131" s="150">
        <v>0.126320444281945</v>
      </c>
      <c r="H131" s="150">
        <v>5.480180494993836E-2</v>
      </c>
    </row>
    <row r="132" spans="1:8">
      <c r="A132" s="148" t="s">
        <v>299</v>
      </c>
      <c r="B132" s="149">
        <v>42645</v>
      </c>
      <c r="C132" s="148">
        <v>77287.600000000006</v>
      </c>
      <c r="D132" s="148">
        <v>911.726</v>
      </c>
      <c r="E132" s="148">
        <v>173.31</v>
      </c>
      <c r="F132" s="150">
        <v>0.26361878042041287</v>
      </c>
      <c r="G132" s="150">
        <v>0.11810874913234692</v>
      </c>
      <c r="H132" s="150">
        <v>5.3492188924685546E-2</v>
      </c>
    </row>
    <row r="133" spans="1:8">
      <c r="A133" s="148" t="s">
        <v>300</v>
      </c>
      <c r="B133" s="149">
        <v>42646</v>
      </c>
      <c r="C133" s="148">
        <v>77265.3</v>
      </c>
      <c r="D133" s="148">
        <v>911.61</v>
      </c>
      <c r="E133" s="148">
        <v>173.74</v>
      </c>
      <c r="F133" s="150">
        <v>0.26181214235321781</v>
      </c>
      <c r="G133" s="150">
        <v>0.1100138811095146</v>
      </c>
      <c r="H133" s="150">
        <v>3.2323232323232309E-2</v>
      </c>
    </row>
    <row r="134" spans="1:8">
      <c r="A134" s="148" t="s">
        <v>301</v>
      </c>
      <c r="B134" s="149">
        <v>42647</v>
      </c>
      <c r="C134" s="148">
        <v>77335.3</v>
      </c>
      <c r="D134" s="148">
        <v>915.61</v>
      </c>
      <c r="E134" s="148">
        <v>174.66</v>
      </c>
      <c r="F134" s="150">
        <v>0.26344637623387102</v>
      </c>
      <c r="G134" s="150">
        <v>0.10490177149201152</v>
      </c>
      <c r="H134" s="150">
        <v>2.3438415563107995E-2</v>
      </c>
    </row>
    <row r="135" spans="1:8">
      <c r="A135" s="148" t="s">
        <v>302</v>
      </c>
      <c r="B135" s="149">
        <v>42648</v>
      </c>
      <c r="C135" s="148">
        <v>77183</v>
      </c>
      <c r="D135" s="148">
        <v>915.26</v>
      </c>
      <c r="E135" s="148">
        <v>174.66</v>
      </c>
      <c r="F135" s="150">
        <v>0.25726097820810612</v>
      </c>
      <c r="G135" s="150">
        <v>7.5789275723453731E-2</v>
      </c>
      <c r="H135" s="150">
        <v>-6.541152380410753E-3</v>
      </c>
    </row>
    <row r="136" spans="1:8">
      <c r="A136" s="148" t="s">
        <v>303</v>
      </c>
      <c r="B136" s="149">
        <v>42651</v>
      </c>
      <c r="C136" s="148">
        <v>77217</v>
      </c>
      <c r="D136" s="148">
        <v>917.31200000000001</v>
      </c>
      <c r="E136" s="148">
        <v>173.98500000000001</v>
      </c>
      <c r="F136" s="150">
        <v>0.25766936115667072</v>
      </c>
      <c r="G136" s="150">
        <v>6.7324451684216635E-2</v>
      </c>
      <c r="H136" s="150">
        <v>-2.6207900149719299E-2</v>
      </c>
    </row>
    <row r="137" spans="1:8">
      <c r="A137" s="148" t="s">
        <v>304</v>
      </c>
      <c r="B137" s="149">
        <v>42652</v>
      </c>
      <c r="C137" s="148">
        <v>77435.8</v>
      </c>
      <c r="D137" s="148">
        <v>917.99599999999998</v>
      </c>
      <c r="E137" s="148">
        <v>173.76</v>
      </c>
      <c r="F137" s="150">
        <v>0.26349264363952618</v>
      </c>
      <c r="G137" s="150">
        <v>6.4540668413850533E-2</v>
      </c>
      <c r="H137" s="150">
        <v>-3.2624429350851858E-2</v>
      </c>
    </row>
    <row r="138" spans="1:8">
      <c r="A138" s="148" t="s">
        <v>305</v>
      </c>
      <c r="B138" s="149">
        <v>42653</v>
      </c>
      <c r="C138" s="148">
        <v>77655.100000000006</v>
      </c>
      <c r="D138" s="148">
        <v>918.68</v>
      </c>
      <c r="E138" s="148">
        <v>174</v>
      </c>
      <c r="F138" s="150">
        <v>0.26687450853717842</v>
      </c>
      <c r="G138" s="150">
        <v>6.1775481663834952E-2</v>
      </c>
      <c r="H138" s="150">
        <v>-3.2204238277990904E-2</v>
      </c>
    </row>
    <row r="139" spans="1:8">
      <c r="A139" s="148" t="s">
        <v>306</v>
      </c>
      <c r="B139" s="149">
        <v>42658</v>
      </c>
      <c r="C139" s="148">
        <v>77886.399999999994</v>
      </c>
      <c r="D139" s="148">
        <v>901.55857142857099</v>
      </c>
      <c r="E139" s="148">
        <v>173.77500000000001</v>
      </c>
      <c r="F139" s="150">
        <v>0.26779784615785274</v>
      </c>
      <c r="G139" s="150">
        <v>5.5330826099534214E-2</v>
      </c>
      <c r="H139" s="150">
        <v>-1.7776396111236603E-2</v>
      </c>
    </row>
    <row r="140" spans="1:8">
      <c r="A140" s="148" t="s">
        <v>307</v>
      </c>
      <c r="B140" s="149">
        <v>42659</v>
      </c>
      <c r="C140" s="148">
        <v>77569.100000000006</v>
      </c>
      <c r="D140" s="148">
        <v>898.13428571428597</v>
      </c>
      <c r="E140" s="148">
        <v>173.73</v>
      </c>
      <c r="F140" s="150">
        <v>0.25165353466734874</v>
      </c>
      <c r="G140" s="150">
        <v>5.7374953748865032E-2</v>
      </c>
      <c r="H140" s="150">
        <v>-1.8308187828445566E-2</v>
      </c>
    </row>
    <row r="141" spans="1:8">
      <c r="A141" s="148" t="s">
        <v>308</v>
      </c>
      <c r="B141" s="149">
        <v>42660</v>
      </c>
      <c r="C141" s="148">
        <v>77707.199999999997</v>
      </c>
      <c r="D141" s="148">
        <v>894.71</v>
      </c>
      <c r="E141" s="148">
        <v>172.9</v>
      </c>
      <c r="F141" s="150">
        <v>0.23739352952510462</v>
      </c>
      <c r="G141" s="150">
        <v>4.0227412772784854E-2</v>
      </c>
      <c r="H141" s="150">
        <v>-3.0965391621129323E-2</v>
      </c>
    </row>
    <row r="142" spans="1:8">
      <c r="A142" s="148" t="s">
        <v>309</v>
      </c>
      <c r="B142" s="149">
        <v>42661</v>
      </c>
      <c r="C142" s="148">
        <v>77849.5</v>
      </c>
      <c r="D142" s="148">
        <v>908.55</v>
      </c>
      <c r="E142" s="148">
        <v>173.77</v>
      </c>
      <c r="F142" s="150">
        <v>0.23430746740995123</v>
      </c>
      <c r="G142" s="150">
        <v>5.195211189329374E-2</v>
      </c>
      <c r="H142" s="150">
        <v>-2.8729528813369765E-2</v>
      </c>
    </row>
    <row r="143" spans="1:8">
      <c r="A143" s="148" t="s">
        <v>149</v>
      </c>
      <c r="B143" s="149">
        <v>42662</v>
      </c>
      <c r="C143" s="148">
        <v>78091.5</v>
      </c>
      <c r="D143" s="148">
        <v>913.35</v>
      </c>
      <c r="E143" s="148">
        <v>174.61</v>
      </c>
      <c r="F143" s="150">
        <v>0.23705975443037586</v>
      </c>
      <c r="G143" s="150">
        <v>5.3156529259152485E-2</v>
      </c>
      <c r="H143" s="150">
        <v>-2.5994310258269593E-2</v>
      </c>
    </row>
    <row r="144" spans="1:8">
      <c r="A144" s="148" t="s">
        <v>310</v>
      </c>
      <c r="B144" s="149">
        <v>42665</v>
      </c>
      <c r="C144" s="148">
        <v>78387.199999999997</v>
      </c>
      <c r="D144" s="148">
        <v>916.38</v>
      </c>
      <c r="E144" s="148">
        <v>175.19499999999999</v>
      </c>
      <c r="F144" s="150">
        <v>0.24144309651262219</v>
      </c>
      <c r="G144" s="150">
        <v>6.0048353326315418E-2</v>
      </c>
      <c r="H144" s="150">
        <v>-1.614533610377944E-2</v>
      </c>
    </row>
    <row r="145" spans="1:8">
      <c r="A145" s="148" t="s">
        <v>311</v>
      </c>
      <c r="B145" s="149">
        <v>42666</v>
      </c>
      <c r="C145" s="148">
        <v>78370.3</v>
      </c>
      <c r="D145" s="148">
        <v>917.39</v>
      </c>
      <c r="E145" s="148">
        <v>175.39</v>
      </c>
      <c r="F145" s="150">
        <v>0.24052710724178872</v>
      </c>
      <c r="G145" s="150">
        <v>6.7850075660574882E-2</v>
      </c>
      <c r="H145" s="150">
        <v>-4.6535383916918027E-3</v>
      </c>
    </row>
    <row r="146" spans="1:8">
      <c r="A146" s="148" t="s">
        <v>312</v>
      </c>
      <c r="B146" s="149">
        <v>42667</v>
      </c>
      <c r="C146" s="148">
        <v>78568.800000000003</v>
      </c>
      <c r="D146" s="148">
        <v>918.4</v>
      </c>
      <c r="E146" s="148">
        <v>176.1</v>
      </c>
      <c r="F146" s="150">
        <v>0.25123899555363027</v>
      </c>
      <c r="G146" s="150">
        <v>6.0581564542578015E-2</v>
      </c>
      <c r="H146" s="150">
        <v>3.1901560897800163E-3</v>
      </c>
    </row>
    <row r="147" spans="1:8">
      <c r="A147" s="148" t="s">
        <v>313</v>
      </c>
      <c r="B147" s="149">
        <v>42668</v>
      </c>
      <c r="C147" s="148">
        <v>78761.899999999994</v>
      </c>
      <c r="D147" s="148">
        <v>918.25</v>
      </c>
      <c r="E147" s="148">
        <v>176.91</v>
      </c>
      <c r="F147" s="150">
        <v>0.2541044817708622</v>
      </c>
      <c r="G147" s="150">
        <v>5.831844637814787E-2</v>
      </c>
      <c r="H147" s="150">
        <v>5.4560954816709195E-3</v>
      </c>
    </row>
    <row r="148" spans="1:8">
      <c r="A148" s="148" t="s">
        <v>314</v>
      </c>
      <c r="B148" s="149">
        <v>42669</v>
      </c>
      <c r="C148" s="148">
        <v>79299.600000000006</v>
      </c>
      <c r="D148" s="148">
        <v>910.58</v>
      </c>
      <c r="E148" s="148">
        <v>176.26</v>
      </c>
      <c r="F148" s="150">
        <v>0.26026413235224011</v>
      </c>
      <c r="G148" s="150">
        <v>5.5487939168434419E-2</v>
      </c>
      <c r="H148" s="150">
        <v>1.3745902110772423E-2</v>
      </c>
    </row>
    <row r="149" spans="1:8">
      <c r="A149" s="148" t="s">
        <v>315</v>
      </c>
      <c r="B149" s="149">
        <v>42672</v>
      </c>
      <c r="C149" s="148">
        <v>80340.7</v>
      </c>
      <c r="D149" s="148">
        <v>907.28599999999994</v>
      </c>
      <c r="E149" s="148">
        <v>175.8775</v>
      </c>
      <c r="F149" s="150">
        <v>0.27679554762355041</v>
      </c>
      <c r="G149" s="150">
        <v>5.4615831686620986E-2</v>
      </c>
      <c r="H149" s="150">
        <v>1.399538771980402E-2</v>
      </c>
    </row>
    <row r="150" spans="1:8">
      <c r="A150" s="148" t="s">
        <v>316</v>
      </c>
      <c r="B150" s="149">
        <v>42673</v>
      </c>
      <c r="C150" s="148">
        <v>80339.199999999997</v>
      </c>
      <c r="D150" s="148">
        <v>906.18799999999999</v>
      </c>
      <c r="E150" s="148">
        <v>175.75</v>
      </c>
      <c r="F150" s="150">
        <v>0.27626666836117075</v>
      </c>
      <c r="G150" s="150">
        <v>6.0789597522060035E-2</v>
      </c>
      <c r="H150" s="150">
        <v>3.0232864868033449E-2</v>
      </c>
    </row>
    <row r="151" spans="1:8">
      <c r="A151" s="148" t="s">
        <v>317</v>
      </c>
      <c r="B151" s="149">
        <v>42674</v>
      </c>
      <c r="C151" s="148">
        <v>80263.7</v>
      </c>
      <c r="D151" s="148">
        <v>905.09</v>
      </c>
      <c r="E151" s="148">
        <v>175.89</v>
      </c>
      <c r="F151" s="150">
        <v>0.2751867968803372</v>
      </c>
      <c r="G151" s="150">
        <v>6.200806341845766E-2</v>
      </c>
      <c r="H151" s="150">
        <v>3.6842725772223472E-2</v>
      </c>
    </row>
    <row r="152" spans="1:8">
      <c r="A152" s="148" t="s">
        <v>318</v>
      </c>
      <c r="B152" s="149">
        <v>42675</v>
      </c>
      <c r="C152" s="148">
        <v>79659.199999999997</v>
      </c>
      <c r="D152" s="148">
        <v>902.58</v>
      </c>
      <c r="E152" s="148">
        <v>175.68</v>
      </c>
      <c r="F152" s="150">
        <v>0.26733454563388848</v>
      </c>
      <c r="G152" s="150">
        <v>6.1571574750361791E-2</v>
      </c>
      <c r="H152" s="150">
        <v>2.6767971946230373E-2</v>
      </c>
    </row>
    <row r="153" spans="1:8">
      <c r="A153" s="148" t="s">
        <v>319</v>
      </c>
      <c r="B153" s="149">
        <v>42676</v>
      </c>
      <c r="C153" s="148">
        <v>79670.899999999994</v>
      </c>
      <c r="D153" s="148">
        <v>890.21</v>
      </c>
      <c r="E153" s="148">
        <v>174.68</v>
      </c>
      <c r="F153" s="150">
        <v>0.26841061205255068</v>
      </c>
      <c r="G153" s="150">
        <v>3.4201935476375844E-2</v>
      </c>
      <c r="H153" s="150">
        <v>1.7652199242644828E-2</v>
      </c>
    </row>
    <row r="154" spans="1:8">
      <c r="A154" s="148" t="s">
        <v>320</v>
      </c>
      <c r="B154" s="149">
        <v>42679</v>
      </c>
      <c r="C154" s="148">
        <v>79253.5</v>
      </c>
      <c r="D154" s="148">
        <v>892.94600000000003</v>
      </c>
      <c r="E154" s="148">
        <v>174.02</v>
      </c>
      <c r="F154" s="150">
        <v>0.25944342210229565</v>
      </c>
      <c r="G154" s="150">
        <v>2.8550036859565031E-2</v>
      </c>
      <c r="H154" s="150">
        <v>9.5724313975749098E-3</v>
      </c>
    </row>
    <row r="155" spans="1:8">
      <c r="A155" s="148" t="s">
        <v>321</v>
      </c>
      <c r="B155" s="149">
        <v>42680</v>
      </c>
      <c r="C155" s="148">
        <v>79137.5</v>
      </c>
      <c r="D155" s="148">
        <v>893.85799999999995</v>
      </c>
      <c r="E155" s="148">
        <v>173.8</v>
      </c>
      <c r="F155" s="150">
        <v>0.25614281814083717</v>
      </c>
      <c r="G155" s="150">
        <v>4.7400651038310038E-2</v>
      </c>
      <c r="H155" s="150">
        <v>2.348178137651824E-2</v>
      </c>
    </row>
    <row r="156" spans="1:8">
      <c r="A156" s="148" t="s">
        <v>322</v>
      </c>
      <c r="B156" s="149">
        <v>42681</v>
      </c>
      <c r="C156" s="148">
        <v>79632.3</v>
      </c>
      <c r="D156" s="148">
        <v>894.77</v>
      </c>
      <c r="E156" s="148">
        <v>174.36</v>
      </c>
      <c r="F156" s="150">
        <v>0.26402081296270441</v>
      </c>
      <c r="G156" s="150">
        <v>5.454644025607891E-2</v>
      </c>
      <c r="H156" s="150">
        <v>3.1960227272727293E-2</v>
      </c>
    </row>
    <row r="157" spans="1:8">
      <c r="A157" s="148" t="s">
        <v>323</v>
      </c>
      <c r="B157" s="149">
        <v>42682</v>
      </c>
      <c r="C157" s="148">
        <v>79871.399999999994</v>
      </c>
      <c r="D157" s="148">
        <v>902.45</v>
      </c>
      <c r="E157" s="148">
        <v>176.77</v>
      </c>
      <c r="F157" s="150">
        <v>0.26708198687410456</v>
      </c>
      <c r="G157" s="150">
        <v>6.9798594070438646E-2</v>
      </c>
      <c r="H157" s="150">
        <v>4.7712185870080637E-2</v>
      </c>
    </row>
    <row r="158" spans="1:8">
      <c r="A158" s="148" t="s">
        <v>324</v>
      </c>
      <c r="B158" s="149">
        <v>42683</v>
      </c>
      <c r="C158" s="148">
        <v>78411.600000000006</v>
      </c>
      <c r="D158" s="148">
        <v>880.15</v>
      </c>
      <c r="E158" s="148">
        <v>175.48</v>
      </c>
      <c r="F158" s="150">
        <v>0.24375399520654528</v>
      </c>
      <c r="G158" s="150">
        <v>5.6108184643444137E-2</v>
      </c>
      <c r="H158" s="150">
        <v>5.1408028759736268E-2</v>
      </c>
    </row>
    <row r="159" spans="1:8">
      <c r="A159" s="148" t="s">
        <v>325</v>
      </c>
      <c r="B159" s="149">
        <v>42686</v>
      </c>
      <c r="C159" s="148">
        <v>79010.7</v>
      </c>
      <c r="D159" s="148">
        <v>855.43600000000004</v>
      </c>
      <c r="E159" s="148">
        <v>173.13249999999999</v>
      </c>
      <c r="F159" s="150">
        <v>0.25301634727006284</v>
      </c>
      <c r="G159" s="150">
        <v>2.6465717919796461E-2</v>
      </c>
      <c r="H159" s="150">
        <v>3.1164383561643749E-2</v>
      </c>
    </row>
    <row r="160" spans="1:8">
      <c r="A160" s="148" t="s">
        <v>326</v>
      </c>
      <c r="B160" s="149">
        <v>42687</v>
      </c>
      <c r="C160" s="148">
        <v>79048.5</v>
      </c>
      <c r="D160" s="148">
        <v>847.19799999999998</v>
      </c>
      <c r="E160" s="148">
        <v>172.35</v>
      </c>
      <c r="F160" s="150">
        <v>0.25333356587696976</v>
      </c>
      <c r="G160" s="150">
        <v>3.1432467311110601E-2</v>
      </c>
      <c r="H160" s="150">
        <v>3.4638011766118249E-2</v>
      </c>
    </row>
    <row r="161" spans="1:8">
      <c r="A161" s="148" t="s">
        <v>327</v>
      </c>
      <c r="B161" s="149">
        <v>42688</v>
      </c>
      <c r="C161" s="148">
        <v>79341.5</v>
      </c>
      <c r="D161" s="148">
        <v>838.96</v>
      </c>
      <c r="E161" s="148">
        <v>169.42</v>
      </c>
      <c r="F161" s="150">
        <v>0.25772190826444308</v>
      </c>
      <c r="G161" s="150">
        <v>2.6401428955932449E-2</v>
      </c>
      <c r="H161" s="150">
        <v>1.9742385939569118E-2</v>
      </c>
    </row>
    <row r="162" spans="1:8">
      <c r="A162" s="148" t="s">
        <v>328</v>
      </c>
      <c r="B162" s="149">
        <v>42689</v>
      </c>
      <c r="C162" s="148">
        <v>79236.2</v>
      </c>
      <c r="D162" s="148">
        <v>841.49</v>
      </c>
      <c r="E162" s="148">
        <v>169.33</v>
      </c>
      <c r="F162" s="150">
        <v>0.25555312588141699</v>
      </c>
      <c r="G162" s="150">
        <v>3.4559492488135835E-2</v>
      </c>
      <c r="H162" s="150">
        <v>2.0367580596565293E-2</v>
      </c>
    </row>
    <row r="163" spans="1:8">
      <c r="A163" s="148" t="s">
        <v>329</v>
      </c>
      <c r="B163" s="149">
        <v>42690</v>
      </c>
      <c r="C163" s="148">
        <v>79268.399999999994</v>
      </c>
      <c r="D163" s="148">
        <v>847.15</v>
      </c>
      <c r="E163" s="148">
        <v>171.2</v>
      </c>
      <c r="F163" s="150">
        <v>0.25795701245445413</v>
      </c>
      <c r="G163" s="150">
        <v>2.7982380565229503E-2</v>
      </c>
      <c r="H163" s="150">
        <v>2.6501978654514868E-2</v>
      </c>
    </row>
    <row r="164" spans="1:8">
      <c r="A164" s="148" t="s">
        <v>330</v>
      </c>
      <c r="B164" s="149">
        <v>42693</v>
      </c>
      <c r="C164" s="148">
        <v>79278.600000000006</v>
      </c>
      <c r="D164" s="148">
        <v>864.13</v>
      </c>
      <c r="E164" s="148">
        <v>176.81</v>
      </c>
      <c r="F164" s="150">
        <v>0.26096645051080536</v>
      </c>
      <c r="G164" s="150">
        <v>5.017986485829562E-2</v>
      </c>
      <c r="H164" s="150">
        <v>5.5708144256030545E-2</v>
      </c>
    </row>
    <row r="165" spans="1:8">
      <c r="A165" s="148" t="s">
        <v>342</v>
      </c>
      <c r="B165" s="149">
        <v>42695</v>
      </c>
      <c r="C165" s="148">
        <v>79318.899999999994</v>
      </c>
      <c r="D165" s="148">
        <v>847.4</v>
      </c>
      <c r="E165" s="148">
        <v>169.29</v>
      </c>
      <c r="F165" s="150">
        <v>0.26125236527850659</v>
      </c>
      <c r="G165" s="150">
        <v>1.6308428140014097E-2</v>
      </c>
      <c r="H165" s="150">
        <v>-6.0182602824179199E-3</v>
      </c>
    </row>
    <row r="166" spans="1:8">
      <c r="A166" s="148" t="s">
        <v>343</v>
      </c>
      <c r="B166" s="149">
        <v>42696</v>
      </c>
      <c r="C166" s="148">
        <v>79393.8</v>
      </c>
      <c r="D166" s="148">
        <v>857.45</v>
      </c>
      <c r="E166" s="148">
        <v>169.15</v>
      </c>
      <c r="F166" s="150">
        <v>0.2617431532374821</v>
      </c>
      <c r="G166" s="150">
        <v>2.3874687147742657E-2</v>
      </c>
      <c r="H166" s="150">
        <v>-1.2320448440966913E-2</v>
      </c>
    </row>
    <row r="167" spans="1:8">
      <c r="A167" s="148" t="s">
        <v>344</v>
      </c>
      <c r="B167" s="149">
        <v>42697</v>
      </c>
      <c r="C167" s="148">
        <v>79385.600000000006</v>
      </c>
      <c r="D167" s="148">
        <v>855.92</v>
      </c>
      <c r="E167" s="148">
        <v>170.58</v>
      </c>
      <c r="F167" s="150">
        <v>0.26418847150362224</v>
      </c>
      <c r="G167" s="150">
        <v>1.7607685082807079E-2</v>
      </c>
      <c r="H167" s="150">
        <v>4.9487451396252879E-3</v>
      </c>
    </row>
    <row r="168" spans="1:8">
      <c r="A168" s="148" t="s">
        <v>345</v>
      </c>
      <c r="B168" s="149">
        <v>42700</v>
      </c>
      <c r="C168" s="148">
        <v>79541.399999999994</v>
      </c>
      <c r="D168" s="148">
        <v>857.19500000000005</v>
      </c>
      <c r="E168" s="148">
        <v>169.86750000000001</v>
      </c>
      <c r="F168" s="150">
        <v>0.2681801440986975</v>
      </c>
      <c r="G168" s="150">
        <v>2.1321339211247681E-2</v>
      </c>
      <c r="H168" s="150">
        <v>3.4113060428850872E-3</v>
      </c>
    </row>
    <row r="169" spans="1:8">
      <c r="A169" s="148" t="s">
        <v>346</v>
      </c>
      <c r="B169" s="149">
        <v>42701</v>
      </c>
      <c r="C169" s="148">
        <v>79625.899999999994</v>
      </c>
      <c r="D169" s="148">
        <v>857.62</v>
      </c>
      <c r="E169" s="148">
        <v>169.63</v>
      </c>
      <c r="F169" s="150">
        <v>0.26925014266449443</v>
      </c>
      <c r="G169" s="150">
        <v>2.5677211026729596E-2</v>
      </c>
      <c r="H169" s="150">
        <v>-4.6356061495129719E-3</v>
      </c>
    </row>
    <row r="170" spans="1:8">
      <c r="A170" s="148" t="s">
        <v>347</v>
      </c>
      <c r="B170" s="149">
        <v>42703</v>
      </c>
      <c r="C170" s="148">
        <v>80018.600000000006</v>
      </c>
      <c r="D170" s="148">
        <v>858.47</v>
      </c>
      <c r="E170" s="148">
        <v>169.92</v>
      </c>
      <c r="F170" s="150">
        <v>0.27752995909661315</v>
      </c>
      <c r="G170" s="150">
        <v>4.3047725505443335E-2</v>
      </c>
      <c r="H170" s="150">
        <v>2.0049534143176118E-3</v>
      </c>
    </row>
    <row r="171" spans="1:8">
      <c r="A171" s="148" t="s">
        <v>348</v>
      </c>
      <c r="B171" s="149">
        <v>42707</v>
      </c>
      <c r="C171" s="148">
        <v>80058.8</v>
      </c>
      <c r="D171" s="148">
        <v>855.47</v>
      </c>
      <c r="E171" s="148">
        <v>172.376</v>
      </c>
      <c r="F171" s="150">
        <v>0.27809626894383865</v>
      </c>
      <c r="G171" s="150">
        <v>4.4950957040077233E-2</v>
      </c>
      <c r="H171" s="150">
        <v>1.8168930891907742E-2</v>
      </c>
    </row>
    <row r="172" spans="1:8">
      <c r="A172" s="148" t="s">
        <v>349</v>
      </c>
      <c r="B172" s="149">
        <v>42708</v>
      </c>
      <c r="C172" s="148">
        <v>80063.7</v>
      </c>
      <c r="D172" s="148">
        <v>854.72</v>
      </c>
      <c r="E172" s="148">
        <v>172.99</v>
      </c>
      <c r="F172" s="150">
        <v>0.27799903268595649</v>
      </c>
      <c r="G172" s="150">
        <v>4.9637725653935982E-2</v>
      </c>
      <c r="H172" s="150">
        <v>3.8355342136854764E-2</v>
      </c>
    </row>
    <row r="173" spans="1:8">
      <c r="A173" s="148" t="s">
        <v>350</v>
      </c>
      <c r="B173" s="149">
        <v>42709</v>
      </c>
      <c r="C173" s="148">
        <v>80081.2</v>
      </c>
      <c r="D173" s="148">
        <v>853.97</v>
      </c>
      <c r="E173" s="148">
        <v>173.13</v>
      </c>
      <c r="F173" s="150">
        <v>0.28027498001598716</v>
      </c>
      <c r="G173" s="150">
        <v>3.4513252895285174E-2</v>
      </c>
      <c r="H173" s="150">
        <v>2.3226950354609865E-2</v>
      </c>
    </row>
    <row r="174" spans="1:8">
      <c r="A174" s="148" t="s">
        <v>351</v>
      </c>
      <c r="B174" s="149">
        <v>42710</v>
      </c>
      <c r="C174" s="148">
        <v>80830.5</v>
      </c>
      <c r="D174" s="148">
        <v>861.49</v>
      </c>
      <c r="E174" s="148">
        <v>174.57</v>
      </c>
      <c r="F174" s="150">
        <v>0.29169456558389584</v>
      </c>
      <c r="G174" s="150">
        <v>5.8749068027823537E-2</v>
      </c>
      <c r="H174" s="150">
        <v>3.7920947488584433E-2</v>
      </c>
    </row>
    <row r="175" spans="1:8">
      <c r="A175" s="148" t="s">
        <v>352</v>
      </c>
      <c r="B175" s="149">
        <v>42711</v>
      </c>
      <c r="C175" s="148">
        <v>81341.600000000006</v>
      </c>
      <c r="D175" s="148">
        <v>867.61</v>
      </c>
      <c r="E175" s="148">
        <v>174.9</v>
      </c>
      <c r="F175" s="150">
        <v>0.30312943566345529</v>
      </c>
      <c r="G175" s="150">
        <v>7.0147992673345483E-2</v>
      </c>
      <c r="H175" s="150">
        <v>4.1443372633083397E-2</v>
      </c>
    </row>
    <row r="176" spans="1:8">
      <c r="A176" s="148" t="s">
        <v>353</v>
      </c>
      <c r="B176" s="149">
        <v>42714</v>
      </c>
      <c r="C176" s="148">
        <v>81250.5</v>
      </c>
      <c r="D176" s="148">
        <v>870.38800000000003</v>
      </c>
      <c r="E176" s="148">
        <v>175.98</v>
      </c>
      <c r="F176" s="150">
        <v>0.30261740318205432</v>
      </c>
      <c r="G176" s="150">
        <v>7.7492912761980337E-2</v>
      </c>
      <c r="H176" s="150">
        <v>5.3330939127311794E-2</v>
      </c>
    </row>
    <row r="177" spans="1:8">
      <c r="A177" s="148" t="s">
        <v>354</v>
      </c>
      <c r="B177" s="149">
        <v>42715</v>
      </c>
      <c r="C177" s="148">
        <v>80925.899999999994</v>
      </c>
      <c r="D177" s="148">
        <v>871.31399999999996</v>
      </c>
      <c r="E177" s="148">
        <v>176.34</v>
      </c>
      <c r="F177" s="150">
        <v>0.29704739679832781</v>
      </c>
      <c r="G177" s="150">
        <v>9.53586603977572E-2</v>
      </c>
      <c r="H177" s="150">
        <v>7.4588665447897773E-2</v>
      </c>
    </row>
    <row r="178" spans="1:8">
      <c r="A178" s="148" t="s">
        <v>355</v>
      </c>
      <c r="B178" s="149">
        <v>42716</v>
      </c>
      <c r="C178" s="148">
        <v>80915.5</v>
      </c>
      <c r="D178" s="148">
        <v>872.24</v>
      </c>
      <c r="E178" s="148">
        <v>176.84</v>
      </c>
      <c r="F178" s="150">
        <v>0.29651913641767802</v>
      </c>
      <c r="G178" s="150">
        <v>9.6839907951158821E-2</v>
      </c>
      <c r="H178" s="150">
        <v>7.7110488488244533E-2</v>
      </c>
    </row>
    <row r="179" spans="1:8">
      <c r="A179" s="148" t="s">
        <v>356</v>
      </c>
      <c r="B179" s="149">
        <v>42717</v>
      </c>
      <c r="C179" s="148">
        <v>80741.2</v>
      </c>
      <c r="D179" s="148">
        <v>877.2</v>
      </c>
      <c r="E179" s="148">
        <v>176.54</v>
      </c>
      <c r="F179" s="150">
        <v>0.29578387018601937</v>
      </c>
      <c r="G179" s="150">
        <v>0.13038032426915724</v>
      </c>
      <c r="H179" s="150">
        <v>0.10878030398191174</v>
      </c>
    </row>
    <row r="180" spans="1:8">
      <c r="A180" s="148" t="s">
        <v>357</v>
      </c>
      <c r="B180" s="149">
        <v>42718</v>
      </c>
      <c r="C180" s="148">
        <v>80683.600000000006</v>
      </c>
      <c r="D180" s="148">
        <v>872.76</v>
      </c>
      <c r="E180" s="148">
        <v>175.84</v>
      </c>
      <c r="F180" s="150">
        <v>0.29682414415514913</v>
      </c>
      <c r="G180" s="150">
        <v>0.13166152330074432</v>
      </c>
      <c r="H180" s="150">
        <v>0.11277053537526882</v>
      </c>
    </row>
    <row r="181" spans="1:8">
      <c r="A181" s="148" t="s">
        <v>358</v>
      </c>
      <c r="B181" s="149">
        <v>42722</v>
      </c>
      <c r="C181" s="148">
        <v>80709</v>
      </c>
      <c r="D181" s="148">
        <v>855.45600000000002</v>
      </c>
      <c r="E181" s="148">
        <v>175.19</v>
      </c>
      <c r="F181" s="150">
        <v>0.29687803796359824</v>
      </c>
      <c r="G181" s="150">
        <v>9.7568673740393352E-2</v>
      </c>
      <c r="H181" s="150">
        <v>9.4116912315763024E-2</v>
      </c>
    </row>
    <row r="182" spans="1:8">
      <c r="A182" s="148" t="s">
        <v>359</v>
      </c>
      <c r="B182" s="149">
        <v>42723</v>
      </c>
      <c r="C182" s="148">
        <v>80413.100000000006</v>
      </c>
      <c r="D182" s="148">
        <v>851.13</v>
      </c>
      <c r="E182" s="148">
        <v>173.97</v>
      </c>
      <c r="F182" s="150">
        <v>0.29391140081709111</v>
      </c>
      <c r="G182" s="150">
        <v>7.6916263886428471E-2</v>
      </c>
      <c r="H182" s="150">
        <v>7.4087794035932575E-2</v>
      </c>
    </row>
    <row r="183" spans="1:8">
      <c r="A183" s="148" t="s">
        <v>360</v>
      </c>
      <c r="B183" s="149">
        <v>42724</v>
      </c>
      <c r="C183" s="148">
        <v>80122.7</v>
      </c>
      <c r="D183" s="148">
        <v>851.31</v>
      </c>
      <c r="E183" s="148">
        <v>173.69</v>
      </c>
      <c r="F183" s="150">
        <v>0.29786989341367809</v>
      </c>
      <c r="G183" s="150">
        <v>7.62534229083911E-2</v>
      </c>
      <c r="H183" s="150">
        <v>6.0815659688821855E-2</v>
      </c>
    </row>
    <row r="184" spans="1:8">
      <c r="A184" s="148" t="s">
        <v>454</v>
      </c>
      <c r="B184" s="149">
        <v>42725</v>
      </c>
      <c r="C184" s="148">
        <v>80250</v>
      </c>
      <c r="D184" s="148">
        <v>851.17</v>
      </c>
      <c r="E184" s="148">
        <v>173.49</v>
      </c>
      <c r="F184" s="150">
        <v>0.30484622326284727</v>
      </c>
      <c r="G184" s="150">
        <v>7.5779942670232359E-2</v>
      </c>
      <c r="H184" s="150">
        <v>5.5805744888023368E-2</v>
      </c>
    </row>
    <row r="185" spans="1:8">
      <c r="A185" s="148" t="s">
        <v>455</v>
      </c>
      <c r="B185" s="149">
        <v>42728</v>
      </c>
      <c r="C185" s="148">
        <v>80161.2</v>
      </c>
      <c r="D185" s="148">
        <v>845.93799999999999</v>
      </c>
      <c r="E185" s="148">
        <v>173.38499999999999</v>
      </c>
      <c r="F185" s="150">
        <v>0.30304217430529024</v>
      </c>
      <c r="G185" s="150">
        <v>6.8872799868592294E-2</v>
      </c>
      <c r="H185" s="150">
        <v>5.2157291097760794E-2</v>
      </c>
    </row>
    <row r="186" spans="1:8">
      <c r="A186" s="148" t="s">
        <v>456</v>
      </c>
      <c r="B186" s="149">
        <v>42729</v>
      </c>
      <c r="C186" s="148">
        <v>79898.899999999994</v>
      </c>
      <c r="D186" s="148">
        <v>844.19399999999996</v>
      </c>
      <c r="E186" s="148">
        <v>173.35</v>
      </c>
      <c r="F186" s="150">
        <v>0.30098413721907957</v>
      </c>
      <c r="G186" s="150">
        <v>6.2400422848944759E-2</v>
      </c>
      <c r="H186" s="150">
        <v>3.7961798694688964E-2</v>
      </c>
    </row>
    <row r="187" spans="1:8">
      <c r="A187" s="148" t="s">
        <v>457</v>
      </c>
      <c r="B187" s="149">
        <v>42730</v>
      </c>
      <c r="C187" s="148">
        <v>79966.5</v>
      </c>
      <c r="D187" s="148">
        <v>842.45</v>
      </c>
      <c r="E187" s="148">
        <v>173.09</v>
      </c>
      <c r="F187" s="150">
        <v>0.30194706344929312</v>
      </c>
      <c r="G187" s="150">
        <v>4.8958450064124248E-2</v>
      </c>
      <c r="H187" s="150">
        <v>3.640500568828231E-2</v>
      </c>
    </row>
    <row r="188" spans="1:8">
      <c r="A188" s="148" t="s">
        <v>458</v>
      </c>
      <c r="B188" s="149">
        <v>42731</v>
      </c>
      <c r="C188" s="148">
        <v>79800.800000000003</v>
      </c>
      <c r="D188" s="148">
        <v>844.66</v>
      </c>
      <c r="E188" s="148">
        <v>173.44</v>
      </c>
      <c r="F188" s="150">
        <v>0.29890668311714941</v>
      </c>
      <c r="G188" s="150">
        <v>5.392266958140568E-2</v>
      </c>
      <c r="H188" s="150">
        <v>3.8267558628533704E-2</v>
      </c>
    </row>
    <row r="189" spans="1:8">
      <c r="A189" s="148" t="s">
        <v>459</v>
      </c>
      <c r="B189" s="149">
        <v>42732</v>
      </c>
      <c r="C189" s="148">
        <v>79691.8</v>
      </c>
      <c r="D189" s="148">
        <v>851.18</v>
      </c>
      <c r="E189" s="148">
        <v>174.4</v>
      </c>
      <c r="F189" s="150">
        <v>0.29674413760896123</v>
      </c>
      <c r="G189" s="150">
        <v>6.2803259406504441E-2</v>
      </c>
      <c r="H189" s="150">
        <v>4.3936310307673976E-2</v>
      </c>
    </row>
    <row r="190" spans="1:8">
      <c r="A190" s="148" t="s">
        <v>460</v>
      </c>
      <c r="B190" s="149">
        <v>42735</v>
      </c>
      <c r="C190" s="148">
        <v>79486.600000000006</v>
      </c>
      <c r="D190" s="148">
        <v>857.6</v>
      </c>
      <c r="E190" s="148">
        <v>175.36</v>
      </c>
      <c r="F190" s="150">
        <v>0.29311054461332731</v>
      </c>
      <c r="G190" s="150">
        <v>7.1571371451419452E-2</v>
      </c>
      <c r="H190" s="150">
        <v>4.611346417705664E-2</v>
      </c>
    </row>
    <row r="191" spans="1:8">
      <c r="A191" s="148" t="s">
        <v>461</v>
      </c>
      <c r="B191" s="149">
        <v>42736</v>
      </c>
      <c r="C191" s="148">
        <v>78896</v>
      </c>
      <c r="D191" s="148">
        <v>859.74</v>
      </c>
      <c r="E191" s="148">
        <v>175.68</v>
      </c>
      <c r="F191" s="150">
        <v>0.2788899515326384</v>
      </c>
      <c r="G191" s="150">
        <v>8.6257217582473178E-2</v>
      </c>
      <c r="H191" s="150">
        <v>4.871060171919761E-2</v>
      </c>
    </row>
    <row r="192" spans="1:8">
      <c r="A192" s="148" t="s">
        <v>462</v>
      </c>
      <c r="B192" s="149">
        <v>42737</v>
      </c>
      <c r="C192" s="148">
        <v>78968.899999999994</v>
      </c>
      <c r="D192" s="148">
        <v>861.88</v>
      </c>
      <c r="E192" s="148">
        <v>175.79</v>
      </c>
      <c r="F192" s="150">
        <v>0.2798828527020214</v>
      </c>
      <c r="G192" s="150">
        <v>0.10888388549372796</v>
      </c>
      <c r="H192" s="150">
        <v>5.0919906141176696E-2</v>
      </c>
    </row>
    <row r="193" spans="1:8">
      <c r="A193" s="148" t="s">
        <v>463</v>
      </c>
      <c r="B193" s="149">
        <v>42738</v>
      </c>
      <c r="C193" s="148">
        <v>78983.7</v>
      </c>
      <c r="D193" s="148">
        <v>868.44</v>
      </c>
      <c r="E193" s="148">
        <v>175.48</v>
      </c>
      <c r="F193" s="150">
        <v>0.27991320721695923</v>
      </c>
      <c r="G193" s="150">
        <v>0.12417962227026202</v>
      </c>
      <c r="H193" s="150">
        <v>4.9584305281416219E-2</v>
      </c>
    </row>
    <row r="194" spans="1:8">
      <c r="A194" s="148" t="s">
        <v>464</v>
      </c>
      <c r="B194" s="149">
        <v>42739</v>
      </c>
      <c r="C194" s="148">
        <v>78990.3</v>
      </c>
      <c r="D194" s="148">
        <v>871.45</v>
      </c>
      <c r="E194" s="148">
        <v>176.25</v>
      </c>
      <c r="F194" s="150">
        <v>0.27964897672210887</v>
      </c>
      <c r="G194" s="150">
        <v>0.13504044179897634</v>
      </c>
      <c r="H194" s="150">
        <v>8.2483724358187072E-2</v>
      </c>
    </row>
    <row r="195" spans="1:8">
      <c r="A195" s="148" t="s">
        <v>465</v>
      </c>
      <c r="B195" s="149">
        <v>42742</v>
      </c>
      <c r="C195" s="148">
        <v>78826.5</v>
      </c>
      <c r="D195" s="148">
        <v>875.64400000000001</v>
      </c>
      <c r="E195" s="148">
        <v>177.60749999999999</v>
      </c>
      <c r="F195" s="150">
        <v>0.27024988760133994</v>
      </c>
      <c r="G195" s="150">
        <v>0.13947895791583154</v>
      </c>
      <c r="H195" s="150">
        <v>9.1089200147438154E-2</v>
      </c>
    </row>
    <row r="196" spans="1:8">
      <c r="A196" s="148" t="s">
        <v>466</v>
      </c>
      <c r="B196" s="149">
        <v>42743</v>
      </c>
      <c r="C196" s="148">
        <v>78833.399999999994</v>
      </c>
      <c r="D196" s="148">
        <v>877.04200000000003</v>
      </c>
      <c r="E196" s="148">
        <v>178.06</v>
      </c>
      <c r="F196" s="150">
        <v>0.25865999923362826</v>
      </c>
      <c r="G196" s="150">
        <v>0.1542912043800424</v>
      </c>
      <c r="H196" s="150">
        <v>9.6901373744840757E-2</v>
      </c>
    </row>
    <row r="197" spans="1:8">
      <c r="A197" s="148" t="s">
        <v>467</v>
      </c>
      <c r="B197" s="149">
        <v>42744</v>
      </c>
      <c r="C197" s="148">
        <v>78609.5</v>
      </c>
      <c r="D197" s="148">
        <v>878.44</v>
      </c>
      <c r="E197" s="148">
        <v>177.2</v>
      </c>
      <c r="F197" s="150">
        <v>0.25464049158087931</v>
      </c>
      <c r="G197" s="150">
        <v>0.19039488305282282</v>
      </c>
      <c r="H197" s="150">
        <v>0.1184750362936311</v>
      </c>
    </row>
    <row r="198" spans="1:8">
      <c r="A198" s="148" t="s">
        <v>468</v>
      </c>
      <c r="B198" s="149">
        <v>42746</v>
      </c>
      <c r="C198" s="148">
        <v>78622</v>
      </c>
      <c r="D198" s="148">
        <v>886.73</v>
      </c>
      <c r="E198" s="148">
        <v>176.23</v>
      </c>
      <c r="F198" s="150">
        <v>0.2587374521701542</v>
      </c>
      <c r="G198" s="150">
        <v>0.21361801135974834</v>
      </c>
      <c r="H198" s="150">
        <v>0.12155539998727161</v>
      </c>
    </row>
    <row r="199" spans="1:8">
      <c r="A199" s="148" t="s">
        <v>469</v>
      </c>
      <c r="B199" s="149">
        <v>42749</v>
      </c>
      <c r="C199" s="148">
        <v>78876.2</v>
      </c>
      <c r="D199" s="148">
        <v>888.15800000000002</v>
      </c>
      <c r="E199" s="148">
        <v>177.22749999999999</v>
      </c>
      <c r="F199" s="150">
        <v>0.25621648481335013</v>
      </c>
      <c r="G199" s="150">
        <v>0.22782293740322945</v>
      </c>
      <c r="H199" s="150">
        <v>0.13222704912796268</v>
      </c>
    </row>
    <row r="200" spans="1:8">
      <c r="A200" s="148" t="s">
        <v>470</v>
      </c>
      <c r="B200" s="149">
        <v>42750</v>
      </c>
      <c r="C200" s="148">
        <v>79073.2</v>
      </c>
      <c r="D200" s="148">
        <v>888.63400000000001</v>
      </c>
      <c r="E200" s="148">
        <v>177.56</v>
      </c>
      <c r="F200" s="150">
        <v>0.25830187838551777</v>
      </c>
      <c r="G200" s="150">
        <v>0.22873577522434707</v>
      </c>
      <c r="H200" s="150">
        <v>0.13835107065008345</v>
      </c>
    </row>
    <row r="201" spans="1:8">
      <c r="A201" s="148" t="s">
        <v>471</v>
      </c>
      <c r="B201" s="149">
        <v>42751</v>
      </c>
      <c r="C201" s="148">
        <v>79084.2</v>
      </c>
      <c r="D201" s="148">
        <v>889.11</v>
      </c>
      <c r="E201" s="148">
        <v>176.3</v>
      </c>
      <c r="F201" s="150">
        <v>0.24508910227041936</v>
      </c>
      <c r="G201" s="150">
        <v>0.21869345907122106</v>
      </c>
      <c r="H201" s="150">
        <v>0.12350242161611025</v>
      </c>
    </row>
    <row r="202" spans="1:8">
      <c r="A202" s="148" t="s">
        <v>472</v>
      </c>
      <c r="B202" s="149">
        <v>42752</v>
      </c>
      <c r="C202" s="148">
        <v>79280.399999999994</v>
      </c>
      <c r="D202" s="148">
        <v>894.87</v>
      </c>
      <c r="E202" s="148">
        <v>177.44</v>
      </c>
      <c r="F202" s="150">
        <v>0.22231421395632789</v>
      </c>
      <c r="G202" s="150">
        <v>0.25354756468264528</v>
      </c>
      <c r="H202" s="150">
        <v>0.17164647231668262</v>
      </c>
    </row>
    <row r="203" spans="1:8">
      <c r="A203" s="148" t="s">
        <v>473</v>
      </c>
      <c r="B203" s="149">
        <v>42753</v>
      </c>
      <c r="C203" s="148">
        <v>79382.2</v>
      </c>
      <c r="D203" s="148">
        <v>897.89</v>
      </c>
      <c r="E203" s="148">
        <v>177.82</v>
      </c>
      <c r="F203" s="150">
        <v>0.21334798644536179</v>
      </c>
      <c r="G203" s="150">
        <v>0.26706084895010163</v>
      </c>
      <c r="H203" s="150">
        <v>0.18847747627322553</v>
      </c>
    </row>
    <row r="204" spans="1:8">
      <c r="A204" s="148" t="s">
        <v>474</v>
      </c>
      <c r="B204" s="149">
        <v>42756</v>
      </c>
      <c r="C204" s="148">
        <v>79206.600000000006</v>
      </c>
      <c r="D204" s="148">
        <v>900.44</v>
      </c>
      <c r="E204" s="148">
        <v>178.10499999999999</v>
      </c>
      <c r="F204" s="150">
        <v>0.2163269066869371</v>
      </c>
      <c r="G204" s="150">
        <v>0.28010690777782532</v>
      </c>
      <c r="H204" s="150">
        <v>0.19662053211502273</v>
      </c>
    </row>
    <row r="205" spans="1:8">
      <c r="A205" s="148" t="s">
        <v>475</v>
      </c>
      <c r="B205" s="149">
        <v>42757</v>
      </c>
      <c r="C205" s="148">
        <v>79218</v>
      </c>
      <c r="D205" s="148">
        <v>901.29</v>
      </c>
      <c r="E205" s="148">
        <v>178.2</v>
      </c>
      <c r="F205" s="150">
        <v>0.19812880285428647</v>
      </c>
      <c r="G205" s="150">
        <v>0.26165712445931377</v>
      </c>
      <c r="H205" s="150">
        <v>0.17577197149643697</v>
      </c>
    </row>
    <row r="206" spans="1:8">
      <c r="A206" s="148" t="s">
        <v>476</v>
      </c>
      <c r="B206" s="149">
        <v>42758</v>
      </c>
      <c r="C206" s="148">
        <v>79263.5</v>
      </c>
      <c r="D206" s="148">
        <v>902.14</v>
      </c>
      <c r="E206" s="148">
        <v>179.11</v>
      </c>
      <c r="F206" s="150">
        <v>0.19081314553990603</v>
      </c>
      <c r="G206" s="150">
        <v>0.30224031410589536</v>
      </c>
      <c r="H206" s="150">
        <v>0.21744154431756391</v>
      </c>
    </row>
    <row r="207" spans="1:8">
      <c r="A207" s="148" t="s">
        <v>477</v>
      </c>
      <c r="B207" s="149">
        <v>42759</v>
      </c>
      <c r="C207" s="148">
        <v>78249.100000000006</v>
      </c>
      <c r="D207" s="148">
        <v>908.63</v>
      </c>
      <c r="E207" s="148">
        <v>181.05</v>
      </c>
      <c r="F207" s="150">
        <v>0.16858770258242206</v>
      </c>
      <c r="G207" s="150">
        <v>0.28564192248483211</v>
      </c>
      <c r="H207" s="150">
        <v>0.20344982302208492</v>
      </c>
    </row>
    <row r="208" spans="1:8">
      <c r="A208" s="148" t="s">
        <v>478</v>
      </c>
      <c r="B208" s="149">
        <v>42760</v>
      </c>
      <c r="C208" s="148">
        <v>78049</v>
      </c>
      <c r="D208" s="148">
        <v>912.16</v>
      </c>
      <c r="E208" s="148">
        <v>180.24</v>
      </c>
      <c r="F208" s="150">
        <v>0.15218312343796359</v>
      </c>
      <c r="G208" s="150">
        <v>0.28217526735412179</v>
      </c>
      <c r="H208" s="150">
        <v>0.18931045859452333</v>
      </c>
    </row>
    <row r="209" spans="1:8">
      <c r="A209" s="148" t="s">
        <v>479</v>
      </c>
      <c r="B209" s="149">
        <v>42763</v>
      </c>
      <c r="C209" s="148">
        <v>77714.100000000006</v>
      </c>
      <c r="D209" s="148">
        <v>912.71799999999996</v>
      </c>
      <c r="E209" s="148">
        <v>180.48750000000001</v>
      </c>
      <c r="F209" s="150">
        <v>0.12862215444940639</v>
      </c>
      <c r="G209" s="150">
        <v>0.27460339626857322</v>
      </c>
      <c r="H209" s="150">
        <v>0.19346359849236272</v>
      </c>
    </row>
    <row r="210" spans="1:8">
      <c r="A210" s="148" t="s">
        <v>480</v>
      </c>
      <c r="B210" s="149">
        <v>42764</v>
      </c>
      <c r="C210" s="148">
        <v>77707.3</v>
      </c>
      <c r="D210" s="148">
        <v>912.904</v>
      </c>
      <c r="E210" s="148">
        <v>180.57</v>
      </c>
      <c r="F210" s="150">
        <v>9.447672166705412E-2</v>
      </c>
      <c r="G210" s="150">
        <v>0.28881171205511547</v>
      </c>
      <c r="H210" s="150">
        <v>0.19693755800079527</v>
      </c>
    </row>
    <row r="211" spans="1:8">
      <c r="A211" s="148" t="s">
        <v>481</v>
      </c>
      <c r="B211" s="149">
        <v>42765</v>
      </c>
      <c r="C211" s="148">
        <v>77961.399999999994</v>
      </c>
      <c r="D211" s="148">
        <v>913.09</v>
      </c>
      <c r="E211" s="148">
        <v>180.51</v>
      </c>
      <c r="F211" s="150">
        <v>9.7877793581276018E-2</v>
      </c>
      <c r="G211" s="150">
        <v>0.27530098606106312</v>
      </c>
      <c r="H211" s="150">
        <v>0.17772558230573487</v>
      </c>
    </row>
    <row r="212" spans="1:8">
      <c r="A212" s="148" t="s">
        <v>482</v>
      </c>
      <c r="B212" s="149">
        <v>42766</v>
      </c>
      <c r="C212" s="148">
        <v>77975.399999999994</v>
      </c>
      <c r="D212" s="148">
        <v>909.23</v>
      </c>
      <c r="E212" s="148">
        <v>179.23</v>
      </c>
      <c r="F212" s="150">
        <v>9.2185746961575221E-2</v>
      </c>
      <c r="G212" s="150">
        <v>0.24205640159773578</v>
      </c>
      <c r="H212" s="150">
        <v>0.13764321305023963</v>
      </c>
    </row>
    <row r="213" spans="1:8">
      <c r="A213" s="148" t="s">
        <v>483</v>
      </c>
      <c r="B213" s="149">
        <v>42767</v>
      </c>
      <c r="C213" s="148">
        <v>77414.899999999994</v>
      </c>
      <c r="D213" s="148">
        <v>913</v>
      </c>
      <c r="E213" s="148">
        <v>179.72</v>
      </c>
      <c r="F213" s="150">
        <v>8.8529334015759353E-2</v>
      </c>
      <c r="G213" s="150">
        <v>0.23815413323786117</v>
      </c>
      <c r="H213" s="150">
        <v>0.13052777253569858</v>
      </c>
    </row>
    <row r="214" spans="1:8">
      <c r="A214" s="148" t="s">
        <v>484</v>
      </c>
      <c r="B214" s="149">
        <v>42770</v>
      </c>
      <c r="C214" s="148">
        <v>76825.7</v>
      </c>
      <c r="D214" s="148">
        <v>918.99400000000003</v>
      </c>
      <c r="E214" s="148">
        <v>180.45500000000001</v>
      </c>
      <c r="F214" s="150">
        <v>5.3665474374869682E-2</v>
      </c>
      <c r="G214" s="150">
        <v>0.23730242076635166</v>
      </c>
      <c r="H214" s="150">
        <v>0.13130838191962901</v>
      </c>
    </row>
    <row r="215" spans="1:8">
      <c r="A215" s="148" t="s">
        <v>485</v>
      </c>
      <c r="B215" s="149">
        <v>42771</v>
      </c>
      <c r="C215" s="148">
        <v>76616</v>
      </c>
      <c r="D215" s="148">
        <v>920.99199999999996</v>
      </c>
      <c r="E215" s="148">
        <v>180.7</v>
      </c>
      <c r="F215" s="150">
        <v>3.9206244786403666E-2</v>
      </c>
      <c r="G215" s="150">
        <v>0.26386628425573955</v>
      </c>
      <c r="H215" s="150">
        <v>0.14490274345815091</v>
      </c>
    </row>
    <row r="216" spans="1:8">
      <c r="A216" s="148" t="s">
        <v>486</v>
      </c>
      <c r="B216" s="149">
        <v>42772</v>
      </c>
      <c r="C216" s="148">
        <v>76678.7</v>
      </c>
      <c r="D216" s="148">
        <v>922.99</v>
      </c>
      <c r="E216" s="148">
        <v>181.3</v>
      </c>
      <c r="F216" s="150">
        <v>4.0642473264209222E-2</v>
      </c>
      <c r="G216" s="150">
        <v>0.27899951500034659</v>
      </c>
      <c r="H216" s="150">
        <v>0.15074579498571872</v>
      </c>
    </row>
    <row r="217" spans="1:8">
      <c r="A217" s="148" t="s">
        <v>487</v>
      </c>
      <c r="B217" s="149">
        <v>42773</v>
      </c>
      <c r="C217" s="148">
        <v>76766</v>
      </c>
      <c r="D217" s="148">
        <v>919.8</v>
      </c>
      <c r="E217" s="148">
        <v>180.47</v>
      </c>
      <c r="F217" s="150">
        <v>3.5928079067683472E-2</v>
      </c>
      <c r="G217" s="150">
        <v>0.26148959456234611</v>
      </c>
      <c r="H217" s="150">
        <v>0.12129731744823635</v>
      </c>
    </row>
    <row r="218" spans="1:8">
      <c r="A218" s="148" t="s">
        <v>488</v>
      </c>
      <c r="B218" s="149">
        <v>42774</v>
      </c>
      <c r="C218" s="148">
        <v>76792.800000000003</v>
      </c>
      <c r="D218" s="148">
        <v>921.68</v>
      </c>
      <c r="E218" s="148">
        <v>180.64</v>
      </c>
      <c r="F218" s="150">
        <v>2.9816519912993833E-2</v>
      </c>
      <c r="G218" s="150">
        <v>0.25975556084052953</v>
      </c>
      <c r="H218" s="150">
        <v>0.11451135241855859</v>
      </c>
    </row>
    <row r="219" spans="1:8">
      <c r="A219" s="148" t="s">
        <v>489</v>
      </c>
      <c r="B219" s="149">
        <v>42777</v>
      </c>
      <c r="C219" s="148">
        <v>76816.800000000003</v>
      </c>
      <c r="D219" s="148">
        <v>929.94200000000001</v>
      </c>
      <c r="E219" s="148">
        <v>180.7825</v>
      </c>
      <c r="F219" s="150">
        <v>1.3630881534048234E-2</v>
      </c>
      <c r="G219" s="150">
        <v>0.26672660155558292</v>
      </c>
      <c r="H219" s="150">
        <v>0.11470279935873706</v>
      </c>
    </row>
    <row r="220" spans="1:8">
      <c r="A220" s="148" t="s">
        <v>490</v>
      </c>
      <c r="B220" s="149">
        <v>42778</v>
      </c>
      <c r="C220" s="148">
        <v>76827.7</v>
      </c>
      <c r="D220" s="148">
        <v>932.69600000000003</v>
      </c>
      <c r="E220" s="148">
        <v>180.83</v>
      </c>
      <c r="F220" s="150">
        <v>-1.7537286234752147E-2</v>
      </c>
      <c r="G220" s="150">
        <v>0.27787581520249915</v>
      </c>
      <c r="H220" s="150">
        <v>0.1194824490806663</v>
      </c>
    </row>
    <row r="221" spans="1:8">
      <c r="A221" s="148" t="s">
        <v>491</v>
      </c>
      <c r="B221" s="149">
        <v>42779</v>
      </c>
      <c r="C221" s="148">
        <v>76975.5</v>
      </c>
      <c r="D221" s="148">
        <v>935.45</v>
      </c>
      <c r="E221" s="148">
        <v>181.57</v>
      </c>
      <c r="F221" s="150">
        <v>-6.7408278159794E-3</v>
      </c>
      <c r="G221" s="150">
        <v>0.28042103534178331</v>
      </c>
      <c r="H221" s="150">
        <v>0.12951788491446337</v>
      </c>
    </row>
    <row r="222" spans="1:8">
      <c r="A222" s="148" t="s">
        <v>492</v>
      </c>
      <c r="B222" s="149">
        <v>42780</v>
      </c>
      <c r="C222" s="148">
        <v>77000.2</v>
      </c>
      <c r="D222" s="148">
        <v>934.08</v>
      </c>
      <c r="E222" s="148">
        <v>180.98</v>
      </c>
      <c r="F222" s="150">
        <v>5.3006624522482504E-3</v>
      </c>
      <c r="G222" s="150">
        <v>0.28246387715762267</v>
      </c>
      <c r="H222" s="150">
        <v>0.1360241039482768</v>
      </c>
    </row>
    <row r="223" spans="1:8">
      <c r="A223" s="148" t="s">
        <v>493</v>
      </c>
      <c r="B223" s="149">
        <v>42781</v>
      </c>
      <c r="C223" s="148">
        <v>77189.7</v>
      </c>
      <c r="D223" s="148">
        <v>941.78</v>
      </c>
      <c r="E223" s="148">
        <v>181.14</v>
      </c>
      <c r="F223" s="150">
        <v>6.2599808367933552E-3</v>
      </c>
      <c r="G223" s="150">
        <v>0.29435791996745464</v>
      </c>
      <c r="H223" s="150">
        <v>0.14046464773657341</v>
      </c>
    </row>
    <row r="224" spans="1:8">
      <c r="A224" s="148" t="s">
        <v>387</v>
      </c>
      <c r="B224" s="149">
        <v>42784</v>
      </c>
      <c r="C224" s="148">
        <v>77599.100000000006</v>
      </c>
      <c r="D224" s="148">
        <v>964.88</v>
      </c>
      <c r="E224" s="148">
        <v>181.62</v>
      </c>
      <c r="F224" s="150">
        <v>2.863881619333819E-3</v>
      </c>
      <c r="G224" s="150">
        <v>0.32746333544286377</v>
      </c>
      <c r="H224" s="150">
        <v>0.128986137875303</v>
      </c>
    </row>
    <row r="225" spans="1:8">
      <c r="A225" s="148" t="s">
        <v>494</v>
      </c>
      <c r="B225" s="149">
        <v>42785</v>
      </c>
      <c r="C225" s="148">
        <v>77658.600000000006</v>
      </c>
      <c r="D225" s="148">
        <v>943.22</v>
      </c>
      <c r="E225" s="148">
        <v>182.15</v>
      </c>
      <c r="F225" s="150">
        <v>6.7019610689951215E-3</v>
      </c>
      <c r="G225" s="150">
        <v>0.28960896910035561</v>
      </c>
      <c r="H225" s="150">
        <v>0.12549431537320821</v>
      </c>
    </row>
    <row r="226" spans="1:8">
      <c r="A226" s="148" t="s">
        <v>495</v>
      </c>
      <c r="B226" s="149">
        <v>42786</v>
      </c>
      <c r="C226" s="148">
        <v>77698.2</v>
      </c>
      <c r="D226" s="148">
        <v>943.58</v>
      </c>
      <c r="E226" s="148">
        <v>181.15</v>
      </c>
      <c r="F226" s="150">
        <v>-2.436832374691944E-3</v>
      </c>
      <c r="G226" s="150">
        <v>0.28242137595476913</v>
      </c>
      <c r="H226" s="150">
        <v>0.11979971564566982</v>
      </c>
    </row>
    <row r="227" spans="1:8">
      <c r="A227" s="148" t="s">
        <v>496</v>
      </c>
      <c r="B227" s="149">
        <v>42787</v>
      </c>
      <c r="C227" s="148">
        <v>77800.2</v>
      </c>
      <c r="D227" s="148">
        <v>945.64</v>
      </c>
      <c r="E227" s="148">
        <v>181.12</v>
      </c>
      <c r="F227" s="150">
        <v>3.0853174731082511E-3</v>
      </c>
      <c r="G227" s="150">
        <v>0.27108300939292751</v>
      </c>
      <c r="H227" s="150">
        <v>0.11311188273975969</v>
      </c>
    </row>
    <row r="228" spans="1:8">
      <c r="A228" s="148" t="s">
        <v>497</v>
      </c>
      <c r="B228" s="149">
        <v>42788</v>
      </c>
      <c r="C228" s="148">
        <v>77847.199999999997</v>
      </c>
      <c r="D228" s="148">
        <v>950.95</v>
      </c>
      <c r="E228" s="148">
        <v>181.72</v>
      </c>
      <c r="F228" s="150">
        <v>7.9277632262100273E-3</v>
      </c>
      <c r="G228" s="150">
        <v>0.2735505402495273</v>
      </c>
      <c r="H228" s="150">
        <v>0.11464147702876759</v>
      </c>
    </row>
    <row r="229" spans="1:8">
      <c r="A229" s="148" t="s">
        <v>498</v>
      </c>
      <c r="B229" s="149">
        <v>42791</v>
      </c>
      <c r="C229" s="148">
        <v>77863.5</v>
      </c>
      <c r="D229" s="148">
        <v>944.572</v>
      </c>
      <c r="E229" s="148">
        <v>181.57749999999999</v>
      </c>
      <c r="F229" s="150">
        <v>3.5546871475762298E-3</v>
      </c>
      <c r="G229" s="150">
        <v>0.2604040457954151</v>
      </c>
      <c r="H229" s="150">
        <v>0.10347918565785452</v>
      </c>
    </row>
    <row r="230" spans="1:8">
      <c r="A230" s="148" t="s">
        <v>499</v>
      </c>
      <c r="B230" s="149">
        <v>42792</v>
      </c>
      <c r="C230" s="148">
        <v>77574.7</v>
      </c>
      <c r="D230" s="148">
        <v>942.44600000000003</v>
      </c>
      <c r="E230" s="148">
        <v>181.53</v>
      </c>
      <c r="F230" s="150">
        <v>-1.664007000926615E-3</v>
      </c>
      <c r="G230" s="150">
        <v>0.26543584510446316</v>
      </c>
      <c r="H230" s="150">
        <v>9.9981821487002298E-2</v>
      </c>
    </row>
    <row r="231" spans="1:8">
      <c r="A231" s="148" t="s">
        <v>500</v>
      </c>
      <c r="B231" s="149">
        <v>42793</v>
      </c>
      <c r="C231" s="148">
        <v>77590.7</v>
      </c>
      <c r="D231" s="148">
        <v>940.32</v>
      </c>
      <c r="E231" s="148">
        <v>180.74</v>
      </c>
      <c r="F231" s="150">
        <v>-3.2052846729582196E-3</v>
      </c>
      <c r="G231" s="150">
        <v>0.27668934055639283</v>
      </c>
      <c r="H231" s="150">
        <v>0.10180443794196559</v>
      </c>
    </row>
    <row r="232" spans="1:8">
      <c r="A232" s="148" t="s">
        <v>501</v>
      </c>
      <c r="B232" s="149">
        <v>42794</v>
      </c>
      <c r="C232" s="148">
        <v>77602.3</v>
      </c>
      <c r="D232" s="148">
        <v>936.37</v>
      </c>
      <c r="E232" s="148">
        <v>179.71</v>
      </c>
      <c r="F232" s="150">
        <v>-8.0022191457567171E-3</v>
      </c>
      <c r="G232" s="150">
        <v>0.26740298588270339</v>
      </c>
      <c r="H232" s="150">
        <v>8.6583227522824879E-2</v>
      </c>
    </row>
    <row r="233" spans="1:8">
      <c r="A233" s="148" t="s">
        <v>502</v>
      </c>
      <c r="B233" s="149">
        <v>42795</v>
      </c>
      <c r="C233" s="148">
        <v>77475.199999999997</v>
      </c>
      <c r="D233" s="148">
        <v>938.47</v>
      </c>
      <c r="E233" s="148">
        <v>178.72</v>
      </c>
      <c r="F233" s="150">
        <v>-3.3267381756714176E-3</v>
      </c>
      <c r="G233" s="150">
        <v>0.26894005976445778</v>
      </c>
      <c r="H233" s="150">
        <v>7.7665219488663784E-2</v>
      </c>
    </row>
    <row r="234" spans="1:8">
      <c r="A234" s="148" t="s">
        <v>503</v>
      </c>
      <c r="B234" s="149">
        <v>42798</v>
      </c>
      <c r="C234" s="148">
        <v>77135.100000000006</v>
      </c>
      <c r="D234" s="148">
        <v>936.04</v>
      </c>
      <c r="E234" s="148">
        <v>179.2525</v>
      </c>
      <c r="F234" s="150">
        <v>-5.2115575089759503E-3</v>
      </c>
      <c r="G234" s="150">
        <v>0.26435508489457393</v>
      </c>
      <c r="H234" s="150">
        <v>7.9509183980728704E-2</v>
      </c>
    </row>
    <row r="235" spans="1:8">
      <c r="A235" s="148" t="s">
        <v>504</v>
      </c>
      <c r="B235" s="149">
        <v>42799</v>
      </c>
      <c r="C235" s="148">
        <v>76766.899999999994</v>
      </c>
      <c r="D235" s="148">
        <v>935.23</v>
      </c>
      <c r="E235" s="148">
        <v>179.43</v>
      </c>
      <c r="F235" s="150">
        <v>-1.1357548345885649E-2</v>
      </c>
      <c r="G235" s="150">
        <v>0.24213727886096814</v>
      </c>
      <c r="H235" s="150">
        <v>7.2568593460458075E-2</v>
      </c>
    </row>
    <row r="236" spans="1:8">
      <c r="A236" s="148" t="s">
        <v>505</v>
      </c>
      <c r="B236" s="149">
        <v>42800</v>
      </c>
      <c r="C236" s="148">
        <v>76789.7</v>
      </c>
      <c r="D236" s="148">
        <v>934.42</v>
      </c>
      <c r="E236" s="148">
        <v>180.65</v>
      </c>
      <c r="F236" s="150">
        <v>-1.1687589610001936E-2</v>
      </c>
      <c r="G236" s="150">
        <v>0.21495254193212832</v>
      </c>
      <c r="H236" s="150">
        <v>6.9441155576604352E-2</v>
      </c>
    </row>
    <row r="237" spans="1:8">
      <c r="A237" s="148" t="s">
        <v>506</v>
      </c>
      <c r="B237" s="149">
        <v>42801</v>
      </c>
      <c r="C237" s="148">
        <v>76800.399999999994</v>
      </c>
      <c r="D237" s="148">
        <v>936.5</v>
      </c>
      <c r="E237" s="148">
        <v>180.69</v>
      </c>
      <c r="F237" s="150">
        <v>-1.5659645588050664E-2</v>
      </c>
      <c r="G237" s="150">
        <v>0.19337672730609046</v>
      </c>
      <c r="H237" s="150">
        <v>5.658943059717858E-2</v>
      </c>
    </row>
    <row r="238" spans="1:8">
      <c r="A238" s="148" t="s">
        <v>507</v>
      </c>
      <c r="B238" s="149">
        <v>42802</v>
      </c>
      <c r="C238" s="148">
        <v>76285.5</v>
      </c>
      <c r="D238" s="148">
        <v>934.9</v>
      </c>
      <c r="E238" s="148">
        <v>180.19</v>
      </c>
      <c r="F238" s="150">
        <v>-2.3145480388767292E-2</v>
      </c>
      <c r="G238" s="150">
        <v>0.1834716518727435</v>
      </c>
      <c r="H238" s="150">
        <v>4.938559198648873E-2</v>
      </c>
    </row>
    <row r="239" spans="1:8">
      <c r="A239" s="148" t="s">
        <v>508</v>
      </c>
      <c r="B239" s="149">
        <v>42805</v>
      </c>
      <c r="C239" s="148">
        <v>76315.600000000006</v>
      </c>
      <c r="D239" s="148">
        <v>937.06</v>
      </c>
      <c r="E239" s="148">
        <v>179.8</v>
      </c>
      <c r="F239" s="150">
        <v>-2.3577760036029294E-2</v>
      </c>
      <c r="G239" s="150">
        <v>0.17842501068940364</v>
      </c>
      <c r="H239" s="150">
        <v>4.3286526633399047E-2</v>
      </c>
    </row>
    <row r="240" spans="1:8">
      <c r="A240" s="148" t="s">
        <v>509</v>
      </c>
      <c r="B240" s="149">
        <v>42806</v>
      </c>
      <c r="C240" s="148">
        <v>76329</v>
      </c>
      <c r="D240" s="148">
        <v>937.78</v>
      </c>
      <c r="E240" s="148">
        <v>179.67</v>
      </c>
      <c r="F240" s="150">
        <v>-2.4175402710304272E-2</v>
      </c>
      <c r="G240" s="150">
        <v>0.18994023525231873</v>
      </c>
      <c r="H240" s="150">
        <v>4.4228757410205599E-2</v>
      </c>
    </row>
    <row r="241" spans="1:8">
      <c r="A241" s="148" t="s">
        <v>510</v>
      </c>
      <c r="B241" s="149">
        <v>42807</v>
      </c>
      <c r="C241" s="148">
        <v>76332</v>
      </c>
      <c r="D241" s="148">
        <v>938.5</v>
      </c>
      <c r="E241" s="148">
        <v>179.89</v>
      </c>
      <c r="F241" s="150">
        <v>-2.5284726115121448E-2</v>
      </c>
      <c r="G241" s="150">
        <v>0.19145856872627554</v>
      </c>
      <c r="H241" s="150">
        <v>4.7150590837650608E-2</v>
      </c>
    </row>
    <row r="242" spans="1:8">
      <c r="A242" s="148" t="s">
        <v>511</v>
      </c>
      <c r="B242" s="149">
        <v>42808</v>
      </c>
      <c r="C242" s="148">
        <v>76639</v>
      </c>
      <c r="D242" s="148">
        <v>939.97</v>
      </c>
      <c r="E242" s="148">
        <v>179.69</v>
      </c>
      <c r="F242" s="150">
        <v>-3.4365884850661166E-2</v>
      </c>
      <c r="G242" s="150">
        <v>0.17916918607130938</v>
      </c>
      <c r="H242" s="150">
        <v>4.3180920976243931E-2</v>
      </c>
    </row>
    <row r="243" spans="1:8">
      <c r="A243" s="148" t="s">
        <v>512</v>
      </c>
      <c r="B243" s="149">
        <v>42809</v>
      </c>
      <c r="C243" s="148">
        <v>76737.899999999994</v>
      </c>
      <c r="D243" s="148">
        <v>943.52</v>
      </c>
      <c r="E243" s="148">
        <v>179.69</v>
      </c>
      <c r="F243" s="150">
        <v>-4.3605980804295341E-2</v>
      </c>
      <c r="G243" s="150">
        <v>0.17433567739125011</v>
      </c>
      <c r="H243" s="150">
        <v>4.1318961520630415E-2</v>
      </c>
    </row>
    <row r="244" spans="1:8">
      <c r="A244" s="148" t="s">
        <v>394</v>
      </c>
      <c r="B244" s="149">
        <v>42812</v>
      </c>
      <c r="C244" s="148">
        <v>77230</v>
      </c>
      <c r="D244" s="148">
        <v>954.17</v>
      </c>
      <c r="E244" s="148">
        <v>179.69</v>
      </c>
      <c r="F244" s="150">
        <v>-3.5077307512103695E-2</v>
      </c>
      <c r="G244" s="150">
        <v>0.20677138665452532</v>
      </c>
      <c r="H244" s="150">
        <v>5.1864426622958426E-2</v>
      </c>
    </row>
    <row r="245" spans="1:8">
      <c r="A245" s="148" t="s">
        <v>513</v>
      </c>
      <c r="B245" s="149">
        <v>42819</v>
      </c>
      <c r="C245" s="148">
        <v>77485.8</v>
      </c>
      <c r="D245" s="148">
        <v>962.011666666667</v>
      </c>
      <c r="E245" s="148">
        <v>183.59</v>
      </c>
      <c r="F245" s="150">
        <v>-3.4076545075131359E-2</v>
      </c>
      <c r="G245" s="150">
        <v>0.21592010246298821</v>
      </c>
      <c r="H245" s="150">
        <v>7.1307696796405473E-2</v>
      </c>
    </row>
    <row r="246" spans="1:8">
      <c r="A246" s="148" t="s">
        <v>514</v>
      </c>
      <c r="B246" s="149">
        <v>42820</v>
      </c>
      <c r="C246" s="148">
        <v>77502.899999999994</v>
      </c>
      <c r="D246" s="148">
        <v>963.86083333333295</v>
      </c>
      <c r="E246" s="148">
        <v>183.98</v>
      </c>
      <c r="F246" s="150">
        <v>-4.5534314528394737E-2</v>
      </c>
      <c r="G246" s="150">
        <v>0.19083864936434036</v>
      </c>
      <c r="H246" s="150">
        <v>7.0120613165397749E-2</v>
      </c>
    </row>
    <row r="247" spans="1:8">
      <c r="A247" s="148" t="s">
        <v>515</v>
      </c>
      <c r="B247" s="149">
        <v>42821</v>
      </c>
      <c r="C247" s="148">
        <v>77523.3</v>
      </c>
      <c r="D247" s="148">
        <v>965.71</v>
      </c>
      <c r="E247" s="148">
        <v>183.78</v>
      </c>
      <c r="F247" s="150">
        <v>-4.5996234355964116E-2</v>
      </c>
      <c r="G247" s="150">
        <v>0.1904440029502954</v>
      </c>
      <c r="H247" s="150">
        <v>6.8612629375508938E-2</v>
      </c>
    </row>
    <row r="248" spans="1:8">
      <c r="A248" s="148" t="s">
        <v>516</v>
      </c>
      <c r="B248" s="149">
        <v>42822</v>
      </c>
      <c r="C248" s="148">
        <v>77548.5</v>
      </c>
      <c r="D248" s="148">
        <v>970.32</v>
      </c>
      <c r="E248" s="148">
        <v>183.59</v>
      </c>
      <c r="F248" s="150">
        <v>-4.1850506018975553E-2</v>
      </c>
      <c r="G248" s="150">
        <v>0.19344681688477827</v>
      </c>
      <c r="H248" s="150">
        <v>7.0495626822157487E-2</v>
      </c>
    </row>
    <row r="249" spans="1:8">
      <c r="A249" s="148" t="s">
        <v>517</v>
      </c>
      <c r="B249" s="149">
        <v>42823</v>
      </c>
      <c r="C249" s="148">
        <v>77584.399999999994</v>
      </c>
      <c r="D249" s="148">
        <v>971.86</v>
      </c>
      <c r="E249" s="148">
        <v>183.55</v>
      </c>
      <c r="F249" s="150">
        <v>-3.6951985630817918E-2</v>
      </c>
      <c r="G249" s="150">
        <v>0.19271504485598223</v>
      </c>
      <c r="H249" s="150">
        <v>6.9202539756509696E-2</v>
      </c>
    </row>
    <row r="250" spans="1:8">
      <c r="A250" s="148" t="s">
        <v>518</v>
      </c>
      <c r="B250" s="149">
        <v>42828</v>
      </c>
      <c r="C250" s="148">
        <v>77616.800000000003</v>
      </c>
      <c r="D250" s="148">
        <v>965.15</v>
      </c>
      <c r="E250" s="148">
        <v>183.85</v>
      </c>
      <c r="F250" s="150">
        <v>-4.7417538450964747E-2</v>
      </c>
      <c r="G250" s="150">
        <v>0.1572819492074149</v>
      </c>
      <c r="H250" s="150">
        <v>5.3823225954373388E-2</v>
      </c>
    </row>
    <row r="251" spans="1:8">
      <c r="A251" s="148" t="s">
        <v>519</v>
      </c>
      <c r="B251" s="149">
        <v>42829</v>
      </c>
      <c r="C251" s="148">
        <v>77647.100000000006</v>
      </c>
      <c r="D251" s="148">
        <v>965.17</v>
      </c>
      <c r="E251" s="148">
        <v>185.24</v>
      </c>
      <c r="F251" s="150">
        <v>-4.7706007954680496E-2</v>
      </c>
      <c r="G251" s="150">
        <v>0.16333196731191091</v>
      </c>
      <c r="H251" s="150">
        <v>6.2430099509621195E-2</v>
      </c>
    </row>
    <row r="252" spans="1:8">
      <c r="A252" s="148" t="s">
        <v>520</v>
      </c>
      <c r="B252" s="149">
        <v>42830</v>
      </c>
      <c r="C252" s="148">
        <v>77689.899999999994</v>
      </c>
      <c r="D252" s="148">
        <v>969.22</v>
      </c>
      <c r="E252" s="148">
        <v>186.29</v>
      </c>
      <c r="F252" s="150">
        <v>-3.911805047945216E-2</v>
      </c>
      <c r="G252" s="150">
        <v>0.17024462099442172</v>
      </c>
      <c r="H252" s="150">
        <v>6.8666819642037691E-2</v>
      </c>
    </row>
    <row r="253" spans="1:8">
      <c r="A253" s="148" t="s">
        <v>521</v>
      </c>
      <c r="B253" s="149">
        <v>42833</v>
      </c>
      <c r="C253" s="148">
        <v>77804.7</v>
      </c>
      <c r="D253" s="148">
        <v>962.48800000000006</v>
      </c>
      <c r="E253" s="148">
        <v>185.78749999999999</v>
      </c>
      <c r="F253" s="150">
        <v>-3.7929026203103566E-2</v>
      </c>
      <c r="G253" s="150">
        <v>0.16414040010643705</v>
      </c>
      <c r="H253" s="150">
        <v>5.7533583788706766E-2</v>
      </c>
    </row>
    <row r="254" spans="1:8">
      <c r="A254" s="148" t="s">
        <v>522</v>
      </c>
      <c r="B254" s="149">
        <v>42834</v>
      </c>
      <c r="C254" s="148">
        <v>77860.399999999994</v>
      </c>
      <c r="D254" s="148">
        <v>960.24400000000003</v>
      </c>
      <c r="E254" s="148">
        <v>185.62</v>
      </c>
      <c r="F254" s="150">
        <v>-3.835446571268375E-2</v>
      </c>
      <c r="G254" s="150">
        <v>0.18115551619370951</v>
      </c>
      <c r="H254" s="150">
        <v>6.629136029411753E-2</v>
      </c>
    </row>
    <row r="255" spans="1:8">
      <c r="A255" s="148" t="s">
        <v>523</v>
      </c>
      <c r="B255" s="149">
        <v>42835</v>
      </c>
      <c r="C255" s="148">
        <v>78107.8</v>
      </c>
      <c r="D255" s="148">
        <v>958</v>
      </c>
      <c r="E255" s="148">
        <v>185.92</v>
      </c>
      <c r="F255" s="150">
        <v>-3.275308441699154E-2</v>
      </c>
      <c r="G255" s="150">
        <v>0.18413408649864649</v>
      </c>
      <c r="H255" s="150">
        <v>6.7462823678015704E-2</v>
      </c>
    </row>
    <row r="256" spans="1:8">
      <c r="A256" s="148" t="s">
        <v>524</v>
      </c>
      <c r="B256" s="149">
        <v>42837</v>
      </c>
      <c r="C256" s="148">
        <v>78132.399999999994</v>
      </c>
      <c r="D256" s="148">
        <v>958.2</v>
      </c>
      <c r="E256" s="148">
        <v>187.07</v>
      </c>
      <c r="F256" s="150">
        <v>-3.1264413420289183E-2</v>
      </c>
      <c r="G256" s="150">
        <v>0.17136786721074593</v>
      </c>
      <c r="H256" s="150">
        <v>6.2988322868426261E-2</v>
      </c>
    </row>
    <row r="257" spans="1:8">
      <c r="A257" s="148" t="s">
        <v>525</v>
      </c>
      <c r="B257" s="149">
        <v>42840</v>
      </c>
      <c r="C257" s="148">
        <v>78383.3</v>
      </c>
      <c r="D257" s="148">
        <v>960.90599999999995</v>
      </c>
      <c r="E257" s="148">
        <v>185.36</v>
      </c>
      <c r="F257" s="150">
        <v>-2.3634572194811354E-2</v>
      </c>
      <c r="G257" s="150">
        <v>0.17038929908625189</v>
      </c>
      <c r="H257" s="150">
        <v>4.9663061328501179E-2</v>
      </c>
    </row>
    <row r="258" spans="1:8">
      <c r="A258" s="148" t="s">
        <v>526</v>
      </c>
      <c r="B258" s="149">
        <v>42841</v>
      </c>
      <c r="C258" s="148">
        <v>78471.7</v>
      </c>
      <c r="D258" s="148">
        <v>961.80799999999999</v>
      </c>
      <c r="E258" s="148">
        <v>184.79</v>
      </c>
      <c r="F258" s="150">
        <v>-2.2310571326050521E-2</v>
      </c>
      <c r="G258" s="150">
        <v>0.16722855305154072</v>
      </c>
      <c r="H258" s="150">
        <v>4.8394417338023299E-2</v>
      </c>
    </row>
    <row r="259" spans="1:8">
      <c r="A259" s="148" t="s">
        <v>527</v>
      </c>
      <c r="B259" s="149">
        <v>42842</v>
      </c>
      <c r="C259" s="148">
        <v>78247.5</v>
      </c>
      <c r="D259" s="148">
        <v>962.71</v>
      </c>
      <c r="E259" s="148">
        <v>184.37</v>
      </c>
      <c r="F259" s="150">
        <v>-2.3240747328961864E-2</v>
      </c>
      <c r="G259" s="150">
        <v>0.15866310417870211</v>
      </c>
      <c r="H259" s="150">
        <v>4.2168334181222233E-2</v>
      </c>
    </row>
    <row r="260" spans="1:8">
      <c r="A260" s="148" t="s">
        <v>528</v>
      </c>
      <c r="B260" s="149">
        <v>42843</v>
      </c>
      <c r="C260" s="148">
        <v>78339.8</v>
      </c>
      <c r="D260" s="148">
        <v>957.7</v>
      </c>
      <c r="E260" s="148">
        <v>184.2</v>
      </c>
      <c r="F260" s="150">
        <v>-1.5686979116277144E-2</v>
      </c>
      <c r="G260" s="150">
        <v>0.13451400817390291</v>
      </c>
      <c r="H260" s="150">
        <v>3.6112048599392432E-2</v>
      </c>
    </row>
    <row r="261" spans="1:8">
      <c r="A261" s="148" t="s">
        <v>529</v>
      </c>
      <c r="B261" s="149">
        <v>42844</v>
      </c>
      <c r="C261" s="148">
        <v>78651.399999999994</v>
      </c>
      <c r="D261" s="148">
        <v>952.92</v>
      </c>
      <c r="E261" s="148">
        <v>184.16</v>
      </c>
      <c r="F261" s="150">
        <v>8.547819575096538E-3</v>
      </c>
      <c r="G261" s="150">
        <v>0.12922874193594236</v>
      </c>
      <c r="H261" s="150">
        <v>3.4054858362110085E-2</v>
      </c>
    </row>
    <row r="262" spans="1:8">
      <c r="A262" s="148" t="s">
        <v>530</v>
      </c>
      <c r="B262" s="149">
        <v>42847</v>
      </c>
      <c r="C262" s="148">
        <v>79302.7</v>
      </c>
      <c r="D262" s="148">
        <v>963.98400000000004</v>
      </c>
      <c r="E262" s="148">
        <v>184.60249999999999</v>
      </c>
      <c r="F262" s="150">
        <v>2.304679537954657E-2</v>
      </c>
      <c r="G262" s="150">
        <v>0.14246705871477428</v>
      </c>
      <c r="H262" s="150">
        <v>3.5928731762065125E-2</v>
      </c>
    </row>
    <row r="263" spans="1:8">
      <c r="A263" s="148" t="s">
        <v>531</v>
      </c>
      <c r="B263" s="149">
        <v>42848</v>
      </c>
      <c r="C263" s="148">
        <v>79390.600000000006</v>
      </c>
      <c r="D263" s="148">
        <v>967.67200000000003</v>
      </c>
      <c r="E263" s="148">
        <v>184.75</v>
      </c>
      <c r="F263" s="150">
        <v>1.2178174650731899E-2</v>
      </c>
      <c r="G263" s="150">
        <v>0.1469656741892662</v>
      </c>
      <c r="H263" s="150">
        <v>3.6931020935062175E-2</v>
      </c>
    </row>
    <row r="264" spans="1:8">
      <c r="A264" s="148" t="s">
        <v>532</v>
      </c>
      <c r="B264" s="149">
        <v>42849</v>
      </c>
      <c r="C264" s="148">
        <v>79425.899999999994</v>
      </c>
      <c r="D264" s="148">
        <v>971.36</v>
      </c>
      <c r="E264" s="148">
        <v>185.14</v>
      </c>
      <c r="F264" s="150">
        <v>1.268632643511669E-2</v>
      </c>
      <c r="G264" s="150">
        <v>0.13911789194704061</v>
      </c>
      <c r="H264" s="150">
        <v>3.2225691347011365E-2</v>
      </c>
    </row>
    <row r="265" spans="1:8">
      <c r="A265" s="148" t="s">
        <v>533</v>
      </c>
      <c r="B265" s="149">
        <v>42851</v>
      </c>
      <c r="C265" s="148">
        <v>79596.899999999994</v>
      </c>
      <c r="D265" s="148">
        <v>982.53</v>
      </c>
      <c r="E265" s="148">
        <v>186.81</v>
      </c>
      <c r="F265" s="150">
        <v>1.6965848547956242E-2</v>
      </c>
      <c r="G265" s="150">
        <v>0.15666607805050314</v>
      </c>
      <c r="H265" s="150">
        <v>4.3981222756231064E-2</v>
      </c>
    </row>
    <row r="266" spans="1:8">
      <c r="A266" s="148" t="s">
        <v>534</v>
      </c>
      <c r="B266" s="149">
        <v>42854</v>
      </c>
      <c r="C266" s="148">
        <v>79755.600000000006</v>
      </c>
      <c r="D266" s="148">
        <v>980.86800000000005</v>
      </c>
      <c r="E266" s="148">
        <v>186.99</v>
      </c>
      <c r="F266" s="150">
        <v>1.8828155239347222E-2</v>
      </c>
      <c r="G266" s="150">
        <v>0.16313055852009972</v>
      </c>
      <c r="H266" s="150">
        <v>3.9020934335366242E-2</v>
      </c>
    </row>
    <row r="267" spans="1:8">
      <c r="A267" s="148" t="s">
        <v>535</v>
      </c>
      <c r="B267" s="149">
        <v>42855</v>
      </c>
      <c r="C267" s="148">
        <v>79785</v>
      </c>
      <c r="D267" s="148">
        <v>980.31399999999996</v>
      </c>
      <c r="E267" s="148">
        <v>187.05</v>
      </c>
      <c r="F267" s="150">
        <v>1.7039247504407218E-2</v>
      </c>
      <c r="G267" s="150">
        <v>0.16530638930163444</v>
      </c>
      <c r="H267" s="150">
        <v>3.7380067661250127E-2</v>
      </c>
    </row>
    <row r="268" spans="1:8">
      <c r="A268" s="148" t="s">
        <v>536</v>
      </c>
      <c r="B268" s="149">
        <v>42856</v>
      </c>
      <c r="C268" s="148">
        <v>79826.600000000006</v>
      </c>
      <c r="D268" s="148">
        <v>979.76</v>
      </c>
      <c r="E268" s="148">
        <v>187.11</v>
      </c>
      <c r="F268" s="150">
        <v>1.4464647902359351E-2</v>
      </c>
      <c r="G268" s="150">
        <v>0.16749285033365102</v>
      </c>
      <c r="H268" s="150">
        <v>3.3071996466431219E-2</v>
      </c>
    </row>
    <row r="269" spans="1:8">
      <c r="A269" s="148" t="s">
        <v>537</v>
      </c>
      <c r="B269" s="149">
        <v>42857</v>
      </c>
      <c r="C269" s="148">
        <v>79942.100000000006</v>
      </c>
      <c r="D269" s="148">
        <v>988.19</v>
      </c>
      <c r="E269" s="148">
        <v>187.04</v>
      </c>
      <c r="F269" s="150">
        <v>1.9742481605829143E-2</v>
      </c>
      <c r="G269" s="150">
        <v>0.17274485836013431</v>
      </c>
      <c r="H269" s="150">
        <v>4.3749999999999956E-2</v>
      </c>
    </row>
    <row r="270" spans="1:8">
      <c r="A270" s="148" t="s">
        <v>538</v>
      </c>
      <c r="B270" s="149">
        <v>42858</v>
      </c>
      <c r="C270" s="148">
        <v>79969.2</v>
      </c>
      <c r="D270" s="148">
        <v>985.74</v>
      </c>
      <c r="E270" s="148">
        <v>186.56</v>
      </c>
      <c r="F270" s="150">
        <v>1.995416091127189E-2</v>
      </c>
      <c r="G270" s="150">
        <v>0.1690880842534721</v>
      </c>
      <c r="H270" s="150">
        <v>3.8116966223359805E-2</v>
      </c>
    </row>
    <row r="271" spans="1:8">
      <c r="A271" s="148" t="s">
        <v>539</v>
      </c>
      <c r="B271" s="149">
        <v>42861</v>
      </c>
      <c r="C271" s="148">
        <v>79697.399999999994</v>
      </c>
      <c r="D271" s="148">
        <v>985.36199999999997</v>
      </c>
      <c r="E271" s="148">
        <v>185.9</v>
      </c>
      <c r="F271" s="150">
        <v>1.6359198414580778E-2</v>
      </c>
      <c r="G271" s="150">
        <v>0.17499433586530078</v>
      </c>
      <c r="H271" s="150">
        <v>3.8083538083538038E-2</v>
      </c>
    </row>
    <row r="272" spans="1:8">
      <c r="A272" s="148" t="s">
        <v>540</v>
      </c>
      <c r="B272" s="149">
        <v>42862</v>
      </c>
      <c r="C272" s="148">
        <v>79660.899999999994</v>
      </c>
      <c r="D272" s="148">
        <v>985.23599999999999</v>
      </c>
      <c r="E272" s="148">
        <v>185.68</v>
      </c>
      <c r="F272" s="150">
        <v>1.6285128163257001E-2</v>
      </c>
      <c r="G272" s="150">
        <v>0.17697738594416368</v>
      </c>
      <c r="H272" s="150">
        <v>3.807234304243301E-2</v>
      </c>
    </row>
    <row r="273" spans="1:8">
      <c r="A273" s="148" t="s">
        <v>541</v>
      </c>
      <c r="B273" s="149">
        <v>42863</v>
      </c>
      <c r="C273" s="148">
        <v>79744.100000000006</v>
      </c>
      <c r="D273" s="148">
        <v>985.11</v>
      </c>
      <c r="E273" s="148">
        <v>186.2</v>
      </c>
      <c r="F273" s="150">
        <v>1.8633104001512635E-2</v>
      </c>
      <c r="G273" s="150">
        <v>0.17896765082518518</v>
      </c>
      <c r="H273" s="150">
        <v>4.8187345192524322E-2</v>
      </c>
    </row>
    <row r="274" spans="1:8">
      <c r="A274" s="148" t="s">
        <v>542</v>
      </c>
      <c r="B274" s="149">
        <v>42864</v>
      </c>
      <c r="C274" s="148">
        <v>79858.8</v>
      </c>
      <c r="D274" s="148">
        <v>990.6</v>
      </c>
      <c r="E274" s="148">
        <v>187.06</v>
      </c>
      <c r="F274" s="150">
        <v>2.3248304811107623E-2</v>
      </c>
      <c r="G274" s="150">
        <v>0.206445091281102</v>
      </c>
      <c r="H274" s="150">
        <v>6.5079997722484739E-2</v>
      </c>
    </row>
    <row r="275" spans="1:8">
      <c r="A275" s="148" t="s">
        <v>543</v>
      </c>
      <c r="B275" s="149">
        <v>42865</v>
      </c>
      <c r="C275" s="148">
        <v>80127.100000000006</v>
      </c>
      <c r="D275" s="148">
        <v>995.09</v>
      </c>
      <c r="E275" s="148">
        <v>187.41</v>
      </c>
      <c r="F275" s="150">
        <v>2.6825555079978303E-2</v>
      </c>
      <c r="G275" s="150">
        <v>0.22319057921132868</v>
      </c>
      <c r="H275" s="150">
        <v>7.4167478649624474E-2</v>
      </c>
    </row>
    <row r="276" spans="1:8">
      <c r="A276" s="148" t="s">
        <v>544</v>
      </c>
      <c r="B276" s="149">
        <v>42868</v>
      </c>
      <c r="C276" s="148">
        <v>80142</v>
      </c>
      <c r="D276" s="148">
        <v>1004.174</v>
      </c>
      <c r="E276" s="148">
        <v>187.85249999999999</v>
      </c>
      <c r="F276" s="150">
        <v>3.5106730609023806E-2</v>
      </c>
      <c r="G276" s="150">
        <v>0.24594455762984002</v>
      </c>
      <c r="H276" s="150">
        <v>7.5547857950560404E-2</v>
      </c>
    </row>
    <row r="277" spans="1:8">
      <c r="A277" s="148" t="s">
        <v>545</v>
      </c>
      <c r="B277" s="149">
        <v>42869</v>
      </c>
      <c r="C277" s="148">
        <v>79963</v>
      </c>
      <c r="D277" s="148">
        <v>1007.202</v>
      </c>
      <c r="E277" s="148">
        <v>188</v>
      </c>
      <c r="F277" s="150">
        <v>3.7869928470652958E-2</v>
      </c>
      <c r="G277" s="150">
        <v>0.25362445110476051</v>
      </c>
      <c r="H277" s="150">
        <v>7.6007326007325959E-2</v>
      </c>
    </row>
    <row r="278" spans="1:8">
      <c r="A278" s="148" t="s">
        <v>546</v>
      </c>
      <c r="B278" s="149">
        <v>42870</v>
      </c>
      <c r="C278" s="148">
        <v>79957.5</v>
      </c>
      <c r="D278" s="148">
        <v>1010.23</v>
      </c>
      <c r="E278" s="148">
        <v>188.92</v>
      </c>
      <c r="F278" s="150">
        <v>3.6981557855419789E-2</v>
      </c>
      <c r="G278" s="150">
        <v>0.26135271129090665</v>
      </c>
      <c r="H278" s="150">
        <v>8.7371935075399865E-2</v>
      </c>
    </row>
    <row r="279" spans="1:8">
      <c r="A279" s="148" t="s">
        <v>547</v>
      </c>
      <c r="B279" s="149">
        <v>42871</v>
      </c>
      <c r="C279" s="148">
        <v>80129.3</v>
      </c>
      <c r="D279" s="148">
        <v>1015.05</v>
      </c>
      <c r="E279" s="148">
        <v>188.73</v>
      </c>
      <c r="F279" s="150">
        <v>4.5659424980164731E-2</v>
      </c>
      <c r="G279" s="150">
        <v>0.2579469829348997</v>
      </c>
      <c r="H279" s="150">
        <v>8.8345539472925338E-2</v>
      </c>
    </row>
    <row r="280" spans="1:8">
      <c r="A280" s="148" t="s">
        <v>548</v>
      </c>
      <c r="B280" s="149">
        <v>42872</v>
      </c>
      <c r="C280" s="148">
        <v>80344.2</v>
      </c>
      <c r="D280" s="148">
        <v>1008.63</v>
      </c>
      <c r="E280" s="148">
        <v>188.59</v>
      </c>
      <c r="F280" s="150">
        <v>5.740261586205242E-2</v>
      </c>
      <c r="G280" s="150">
        <v>0.24835080510414986</v>
      </c>
      <c r="H280" s="150">
        <v>8.7475493022719508E-2</v>
      </c>
    </row>
    <row r="281" spans="1:8">
      <c r="A281" s="148" t="s">
        <v>549</v>
      </c>
      <c r="B281" s="149">
        <v>42875</v>
      </c>
      <c r="C281" s="148">
        <v>81077.600000000006</v>
      </c>
      <c r="D281" s="148">
        <v>989.37</v>
      </c>
      <c r="E281" s="148">
        <v>189.27250000000001</v>
      </c>
      <c r="F281" s="150">
        <v>6.4868542368785365E-2</v>
      </c>
      <c r="G281" s="150">
        <v>0.23417318866432324</v>
      </c>
      <c r="H281" s="150">
        <v>9.8059407089400752E-2</v>
      </c>
    </row>
    <row r="282" spans="1:8">
      <c r="A282" s="148" t="s">
        <v>550</v>
      </c>
      <c r="B282" s="149">
        <v>42876</v>
      </c>
      <c r="C282" s="148">
        <v>81194</v>
      </c>
      <c r="D282" s="148">
        <v>982.95</v>
      </c>
      <c r="E282" s="148">
        <v>189.5</v>
      </c>
      <c r="F282" s="150">
        <v>7.0268588722859127E-2</v>
      </c>
      <c r="G282" s="150">
        <v>0.22939747704299229</v>
      </c>
      <c r="H282" s="150">
        <v>0.1016160911521915</v>
      </c>
    </row>
    <row r="283" spans="1:8">
      <c r="A283" s="148" t="s">
        <v>551</v>
      </c>
      <c r="B283" s="149">
        <v>42877</v>
      </c>
      <c r="C283" s="148">
        <v>81124.399999999994</v>
      </c>
      <c r="D283" s="148">
        <v>1003.66</v>
      </c>
      <c r="E283" s="148">
        <v>190.19</v>
      </c>
      <c r="F283" s="150">
        <v>6.7700265199623466E-2</v>
      </c>
      <c r="G283" s="150">
        <v>0.25861831132513213</v>
      </c>
      <c r="H283" s="150">
        <v>0.10826874890740612</v>
      </c>
    </row>
    <row r="284" spans="1:8">
      <c r="A284" s="148" t="s">
        <v>552</v>
      </c>
      <c r="B284" s="149">
        <v>42878</v>
      </c>
      <c r="C284" s="148">
        <v>81124.399999999994</v>
      </c>
      <c r="D284" s="148">
        <v>1004.47</v>
      </c>
      <c r="E284" s="148">
        <v>189.85</v>
      </c>
      <c r="F284" s="150">
        <v>6.332830446869897E-2</v>
      </c>
      <c r="G284" s="150">
        <v>0.25301881143655502</v>
      </c>
      <c r="H284" s="150">
        <v>0.10262515971657571</v>
      </c>
    </row>
    <row r="285" spans="1:8">
      <c r="A285" s="148" t="s">
        <v>553</v>
      </c>
      <c r="B285" s="149">
        <v>42879</v>
      </c>
      <c r="C285" s="148">
        <v>81146.2</v>
      </c>
      <c r="D285" s="148">
        <v>1005.03</v>
      </c>
      <c r="E285" s="148">
        <v>189.09</v>
      </c>
      <c r="F285" s="150">
        <v>6.1938170449385099E-2</v>
      </c>
      <c r="G285" s="150">
        <v>0.26543023343657923</v>
      </c>
      <c r="H285" s="150">
        <v>0.10153792380286619</v>
      </c>
    </row>
    <row r="286" spans="1:8">
      <c r="A286" s="148" t="s">
        <v>554</v>
      </c>
      <c r="B286" s="149">
        <v>42882</v>
      </c>
      <c r="C286" s="148">
        <v>80921.2</v>
      </c>
      <c r="D286" s="148">
        <v>1011.126</v>
      </c>
      <c r="E286" s="148">
        <v>189.01499999999999</v>
      </c>
      <c r="F286" s="150">
        <v>5.8508822302130836E-2</v>
      </c>
      <c r="G286" s="150">
        <v>0.27824299519106765</v>
      </c>
      <c r="H286" s="150">
        <v>0.11454095170705814</v>
      </c>
    </row>
    <row r="287" spans="1:8">
      <c r="A287" s="148" t="s">
        <v>555</v>
      </c>
      <c r="B287" s="149">
        <v>42883</v>
      </c>
      <c r="C287" s="148">
        <v>80713.2</v>
      </c>
      <c r="D287" s="148">
        <v>1013.158</v>
      </c>
      <c r="E287" s="148">
        <v>188.99</v>
      </c>
      <c r="F287" s="150">
        <v>5.3505956490923934E-2</v>
      </c>
      <c r="G287" s="150">
        <v>0.28426670046900759</v>
      </c>
      <c r="H287" s="150">
        <v>0.12353605612032581</v>
      </c>
    </row>
    <row r="288" spans="1:8">
      <c r="A288" s="148" t="s">
        <v>556</v>
      </c>
      <c r="B288" s="149">
        <v>42884</v>
      </c>
      <c r="C288" s="148">
        <v>80607.899999999994</v>
      </c>
      <c r="D288" s="148">
        <v>1015.19</v>
      </c>
      <c r="E288" s="148">
        <v>189.11</v>
      </c>
      <c r="F288" s="150">
        <v>5.1049120647570501E-2</v>
      </c>
      <c r="G288" s="150">
        <v>0.28832853208797071</v>
      </c>
      <c r="H288" s="150">
        <v>0.12251439425416999</v>
      </c>
    </row>
    <row r="289" spans="1:8">
      <c r="A289" s="148" t="s">
        <v>557</v>
      </c>
      <c r="B289" s="149">
        <v>42885</v>
      </c>
      <c r="C289" s="148">
        <v>80511.5</v>
      </c>
      <c r="D289" s="148">
        <v>1011.77</v>
      </c>
      <c r="E289" s="148">
        <v>189.6</v>
      </c>
      <c r="F289" s="150">
        <v>4.7603867122949062E-2</v>
      </c>
      <c r="G289" s="150">
        <v>0.26521858743497395</v>
      </c>
      <c r="H289" s="150">
        <v>0.11359097850346522</v>
      </c>
    </row>
    <row r="290" spans="1:8">
      <c r="A290" s="148" t="s">
        <v>558</v>
      </c>
      <c r="B290" s="149">
        <v>42886</v>
      </c>
      <c r="C290" s="148">
        <v>80513.3</v>
      </c>
      <c r="D290" s="148">
        <v>1005.33</v>
      </c>
      <c r="E290" s="148">
        <v>189.72</v>
      </c>
      <c r="F290" s="150">
        <v>4.9845743806933296E-2</v>
      </c>
      <c r="G290" s="150">
        <v>0.24968302033144907</v>
      </c>
      <c r="H290" s="150">
        <v>0.11287413295009618</v>
      </c>
    </row>
    <row r="291" spans="1:8">
      <c r="A291" s="148" t="s">
        <v>559</v>
      </c>
      <c r="B291" s="149">
        <v>42889</v>
      </c>
      <c r="C291" s="148">
        <v>80288.899999999994</v>
      </c>
      <c r="D291" s="148">
        <v>1010.61</v>
      </c>
      <c r="E291" s="148">
        <v>189.95500000000001</v>
      </c>
      <c r="F291" s="150">
        <v>5.108068126775489E-2</v>
      </c>
      <c r="G291" s="150">
        <v>0.25375900672899432</v>
      </c>
      <c r="H291" s="150">
        <v>0.11377895045441222</v>
      </c>
    </row>
    <row r="292" spans="1:8">
      <c r="A292" s="148" t="s">
        <v>560</v>
      </c>
      <c r="B292" s="149">
        <v>42892</v>
      </c>
      <c r="C292" s="148">
        <v>80293.5</v>
      </c>
      <c r="D292" s="148">
        <v>1015.89</v>
      </c>
      <c r="E292" s="148">
        <v>190.19</v>
      </c>
      <c r="F292" s="150">
        <v>5.0528904967192867E-2</v>
      </c>
      <c r="G292" s="150">
        <v>0.25781888418393883</v>
      </c>
      <c r="H292" s="150">
        <v>0.12392152227869047</v>
      </c>
    </row>
    <row r="293" spans="1:8">
      <c r="A293" s="148" t="s">
        <v>561</v>
      </c>
      <c r="B293" s="149">
        <v>42893</v>
      </c>
      <c r="C293" s="148">
        <v>79758.5</v>
      </c>
      <c r="D293" s="148">
        <v>1015.75</v>
      </c>
      <c r="E293" s="148">
        <v>190.12</v>
      </c>
      <c r="F293" s="150">
        <v>4.7466517476052017E-2</v>
      </c>
      <c r="G293" s="150">
        <v>0.25797262988420333</v>
      </c>
      <c r="H293" s="150">
        <v>0.12430514488468369</v>
      </c>
    </row>
    <row r="294" spans="1:8">
      <c r="A294" s="148" t="s">
        <v>562</v>
      </c>
      <c r="B294" s="149">
        <v>42896</v>
      </c>
      <c r="C294" s="148">
        <v>79855.7</v>
      </c>
      <c r="D294" s="148">
        <v>1011.652</v>
      </c>
      <c r="E294" s="148">
        <v>189.85749999999999</v>
      </c>
      <c r="F294" s="150">
        <v>4.9570081567526403E-2</v>
      </c>
      <c r="G294" s="150">
        <v>0.25325437922747218</v>
      </c>
      <c r="H294" s="150">
        <v>0.11858540034171927</v>
      </c>
    </row>
    <row r="295" spans="1:8">
      <c r="A295" s="148" t="s">
        <v>563</v>
      </c>
      <c r="B295" s="149">
        <v>42897</v>
      </c>
      <c r="C295" s="148">
        <v>79870.7</v>
      </c>
      <c r="D295" s="148">
        <v>1010.2859999999999</v>
      </c>
      <c r="E295" s="148">
        <v>189.77</v>
      </c>
      <c r="F295" s="150">
        <v>4.8714164541770799E-2</v>
      </c>
      <c r="G295" s="150">
        <v>0.23197797212859661</v>
      </c>
      <c r="H295" s="150">
        <v>0.11288998357963864</v>
      </c>
    </row>
    <row r="296" spans="1:8">
      <c r="A296" s="148" t="s">
        <v>564</v>
      </c>
      <c r="B296" s="149">
        <v>42898</v>
      </c>
      <c r="C296" s="148">
        <v>79564.100000000006</v>
      </c>
      <c r="D296" s="148">
        <v>1008.92</v>
      </c>
      <c r="E296" s="148">
        <v>190.08</v>
      </c>
      <c r="F296" s="150">
        <v>4.5127586741382286E-2</v>
      </c>
      <c r="G296" s="150">
        <v>0.22551806233753613</v>
      </c>
      <c r="H296" s="150">
        <v>9.9618188129121821E-2</v>
      </c>
    </row>
    <row r="297" spans="1:8">
      <c r="A297" s="148" t="s">
        <v>565</v>
      </c>
      <c r="B297" s="149">
        <v>42899</v>
      </c>
      <c r="C297" s="148">
        <v>79426.899999999994</v>
      </c>
      <c r="D297" s="148">
        <v>1009.78</v>
      </c>
      <c r="E297" s="148">
        <v>190.59</v>
      </c>
      <c r="F297" s="150">
        <v>4.6819418908855992E-2</v>
      </c>
      <c r="G297" s="150">
        <v>0.20801531283646368</v>
      </c>
      <c r="H297" s="150">
        <v>8.9147951311503437E-2</v>
      </c>
    </row>
    <row r="298" spans="1:8">
      <c r="A298" s="148" t="s">
        <v>566</v>
      </c>
      <c r="B298" s="149">
        <v>42900</v>
      </c>
      <c r="C298" s="148">
        <v>79465.7</v>
      </c>
      <c r="D298" s="148">
        <v>1013.69</v>
      </c>
      <c r="E298" s="148">
        <v>191.4</v>
      </c>
      <c r="F298" s="150">
        <v>4.7307324299319164E-2</v>
      </c>
      <c r="G298" s="150">
        <v>0.20336427740449681</v>
      </c>
      <c r="H298" s="150">
        <v>9.1842555618938837E-2</v>
      </c>
    </row>
    <row r="299" spans="1:8">
      <c r="A299" s="148" t="s">
        <v>567</v>
      </c>
      <c r="B299" s="149">
        <v>42903</v>
      </c>
      <c r="C299" s="148">
        <v>79285</v>
      </c>
      <c r="D299" s="148">
        <v>1013.246</v>
      </c>
      <c r="E299" s="148">
        <v>191.0925</v>
      </c>
      <c r="F299" s="150">
        <v>5.9250421843123791E-2</v>
      </c>
      <c r="G299" s="150">
        <v>0.23171834656734269</v>
      </c>
      <c r="H299" s="150">
        <v>9.9449103174489073E-2</v>
      </c>
    </row>
    <row r="300" spans="1:8">
      <c r="A300" s="148" t="s">
        <v>568</v>
      </c>
      <c r="B300" s="149">
        <v>42904</v>
      </c>
      <c r="C300" s="148">
        <v>78990.399999999994</v>
      </c>
      <c r="D300" s="148">
        <v>1013.098</v>
      </c>
      <c r="E300" s="148">
        <v>190.99</v>
      </c>
      <c r="F300" s="150">
        <v>5.5770150953382558E-2</v>
      </c>
      <c r="G300" s="150">
        <v>0.24147472440211559</v>
      </c>
      <c r="H300" s="150">
        <v>0.10201373261785252</v>
      </c>
    </row>
    <row r="301" spans="1:8">
      <c r="A301" s="148" t="s">
        <v>569</v>
      </c>
      <c r="B301" s="149">
        <v>42905</v>
      </c>
      <c r="C301" s="148">
        <v>78859.199999999997</v>
      </c>
      <c r="D301" s="148">
        <v>1012.95</v>
      </c>
      <c r="E301" s="148">
        <v>192.28</v>
      </c>
      <c r="F301" s="150">
        <v>5.5671648784144656E-2</v>
      </c>
      <c r="G301" s="150">
        <v>0.25138981543251049</v>
      </c>
      <c r="H301" s="150">
        <v>0.11298911785135446</v>
      </c>
    </row>
    <row r="302" spans="1:8">
      <c r="A302" s="148" t="s">
        <v>570</v>
      </c>
      <c r="B302" s="149">
        <v>42906</v>
      </c>
      <c r="C302" s="148">
        <v>78867.5</v>
      </c>
      <c r="D302" s="148">
        <v>1008.67</v>
      </c>
      <c r="E302" s="148">
        <v>191.89</v>
      </c>
      <c r="F302" s="150">
        <v>6.635775969886315E-2</v>
      </c>
      <c r="G302" s="150">
        <v>0.25603317311284335</v>
      </c>
      <c r="H302" s="150">
        <v>0.10970390932222984</v>
      </c>
    </row>
    <row r="303" spans="1:8">
      <c r="A303" s="148" t="s">
        <v>414</v>
      </c>
      <c r="B303" s="149">
        <v>42907</v>
      </c>
      <c r="C303" s="148">
        <v>78736.2</v>
      </c>
      <c r="D303" s="148">
        <v>1006.47</v>
      </c>
      <c r="E303" s="148">
        <v>193.34</v>
      </c>
      <c r="F303" s="150">
        <v>6.5772749607117653E-2</v>
      </c>
      <c r="G303" s="150">
        <v>0.24533834865563775</v>
      </c>
      <c r="H303" s="150">
        <v>0.11441581647357202</v>
      </c>
    </row>
    <row r="304" spans="1:8">
      <c r="A304" s="148" t="s">
        <v>571</v>
      </c>
      <c r="B304" s="149">
        <v>42910</v>
      </c>
      <c r="C304" s="148">
        <v>78652.7</v>
      </c>
      <c r="D304" s="148">
        <v>1008.88285714286</v>
      </c>
      <c r="E304" s="148">
        <v>193.80285714285699</v>
      </c>
      <c r="F304" s="150">
        <v>6.4218979386116093E-2</v>
      </c>
      <c r="G304" s="150">
        <v>0.23640938498692377</v>
      </c>
      <c r="H304" s="150">
        <v>0.11732524548713341</v>
      </c>
    </row>
    <row r="305" spans="1:8">
      <c r="A305" s="148" t="s">
        <v>572</v>
      </c>
      <c r="B305" s="149">
        <v>42911</v>
      </c>
      <c r="C305" s="148">
        <v>78665.5</v>
      </c>
      <c r="D305" s="148">
        <v>1009.68714285714</v>
      </c>
      <c r="E305" s="148">
        <v>193.957142857143</v>
      </c>
      <c r="F305" s="150">
        <v>7.7197892860126238E-2</v>
      </c>
      <c r="G305" s="150">
        <v>0.23347081981243001</v>
      </c>
      <c r="H305" s="150">
        <v>0.11829533473906251</v>
      </c>
    </row>
    <row r="306" spans="1:8">
      <c r="A306" s="148" t="s">
        <v>573</v>
      </c>
      <c r="B306" s="149">
        <v>42914</v>
      </c>
      <c r="C306" s="148">
        <v>78704.5</v>
      </c>
      <c r="D306" s="148">
        <v>1012.1</v>
      </c>
      <c r="E306" s="148">
        <v>194.42</v>
      </c>
      <c r="F306" s="150">
        <v>8.3860084004682145E-2</v>
      </c>
      <c r="G306" s="150">
        <v>0.23250971175274304</v>
      </c>
      <c r="H306" s="150">
        <v>0.11671453187823078</v>
      </c>
    </row>
    <row r="307" spans="1:8">
      <c r="A307" s="148" t="s">
        <v>574</v>
      </c>
      <c r="B307" s="149">
        <v>42917</v>
      </c>
      <c r="C307" s="148">
        <v>78799.7</v>
      </c>
      <c r="D307" s="148">
        <v>1013.384</v>
      </c>
      <c r="E307" s="148">
        <v>194.36</v>
      </c>
      <c r="F307" s="150">
        <v>8.2425356322596954E-2</v>
      </c>
      <c r="G307" s="150">
        <v>0.22782334767068524</v>
      </c>
      <c r="H307" s="150">
        <v>0.11393856029344351</v>
      </c>
    </row>
    <row r="308" spans="1:8">
      <c r="A308" s="148" t="s">
        <v>575</v>
      </c>
      <c r="B308" s="149">
        <v>42918</v>
      </c>
      <c r="C308" s="148">
        <v>78765.3</v>
      </c>
      <c r="D308" s="148">
        <v>1013.812</v>
      </c>
      <c r="E308" s="148">
        <v>194.34</v>
      </c>
      <c r="F308" s="150">
        <v>6.9529688450508331E-2</v>
      </c>
      <c r="G308" s="150">
        <v>0.22244703555882461</v>
      </c>
      <c r="H308" s="150">
        <v>0.11344104503265728</v>
      </c>
    </row>
    <row r="309" spans="1:8">
      <c r="A309" s="148" t="s">
        <v>576</v>
      </c>
      <c r="B309" s="149">
        <v>42919</v>
      </c>
      <c r="C309" s="148">
        <v>78659.199999999997</v>
      </c>
      <c r="D309" s="148">
        <v>1014.24</v>
      </c>
      <c r="E309" s="148">
        <v>195.34</v>
      </c>
      <c r="F309" s="150">
        <v>6.7694646541426762E-2</v>
      </c>
      <c r="G309" s="150">
        <v>0.24098692622524576</v>
      </c>
      <c r="H309" s="150">
        <v>0.1298023395364305</v>
      </c>
    </row>
    <row r="310" spans="1:8">
      <c r="A310" s="148" t="s">
        <v>577</v>
      </c>
      <c r="B310" s="149">
        <v>42920</v>
      </c>
      <c r="C310" s="148">
        <v>78632.5</v>
      </c>
      <c r="D310" s="148">
        <v>1006.72</v>
      </c>
      <c r="E310" s="148">
        <v>193.29</v>
      </c>
      <c r="F310" s="150">
        <v>6.6297368581637706E-2</v>
      </c>
      <c r="G310" s="150">
        <v>0.23786688307696102</v>
      </c>
      <c r="H310" s="150">
        <v>0.12149695387293291</v>
      </c>
    </row>
    <row r="311" spans="1:8">
      <c r="A311" s="148" t="s">
        <v>578</v>
      </c>
      <c r="B311" s="149">
        <v>42921</v>
      </c>
      <c r="C311" s="148">
        <v>78700.2</v>
      </c>
      <c r="D311" s="148">
        <v>1009.85</v>
      </c>
      <c r="E311" s="148">
        <v>192.19</v>
      </c>
      <c r="F311" s="150">
        <v>6.0785410530997952E-2</v>
      </c>
      <c r="G311" s="150">
        <v>0.25409815707118377</v>
      </c>
      <c r="H311" s="150">
        <v>0.11028307336799537</v>
      </c>
    </row>
    <row r="312" spans="1:8">
      <c r="A312" s="148" t="s">
        <v>579</v>
      </c>
      <c r="B312" s="149">
        <v>42924</v>
      </c>
      <c r="C312" s="148">
        <v>78881.600000000006</v>
      </c>
      <c r="D312" s="148">
        <v>1009.514</v>
      </c>
      <c r="E312" s="148">
        <v>191.39500000000001</v>
      </c>
      <c r="F312" s="150">
        <v>6.682823845724184E-2</v>
      </c>
      <c r="G312" s="150">
        <v>0.22838821153050537</v>
      </c>
      <c r="H312" s="150">
        <v>9.3061107938321008E-2</v>
      </c>
    </row>
    <row r="313" spans="1:8">
      <c r="A313" s="148" t="s">
        <v>580</v>
      </c>
      <c r="B313" s="149">
        <v>42925</v>
      </c>
      <c r="C313" s="148">
        <v>78985.399999999994</v>
      </c>
      <c r="D313" s="148">
        <v>1009.402</v>
      </c>
      <c r="E313" s="148">
        <v>191.13</v>
      </c>
      <c r="F313" s="150">
        <v>6.7868127708188286E-2</v>
      </c>
      <c r="G313" s="150">
        <v>0.20918325786434755</v>
      </c>
      <c r="H313" s="150">
        <v>8.7495199214804975E-2</v>
      </c>
    </row>
    <row r="314" spans="1:8">
      <c r="A314" s="148" t="s">
        <v>581</v>
      </c>
      <c r="B314" s="149">
        <v>42926</v>
      </c>
      <c r="C314" s="148">
        <v>79377</v>
      </c>
      <c r="D314" s="148">
        <v>1009.29</v>
      </c>
      <c r="E314" s="148">
        <v>191.49</v>
      </c>
      <c r="F314" s="150">
        <v>7.1735255994815228E-2</v>
      </c>
      <c r="G314" s="150">
        <v>0.20282445477297095</v>
      </c>
      <c r="H314" s="150">
        <v>8.8196851736091375E-2</v>
      </c>
    </row>
    <row r="315" spans="1:8">
      <c r="A315" s="148" t="s">
        <v>582</v>
      </c>
      <c r="B315" s="149">
        <v>42927</v>
      </c>
      <c r="C315" s="148">
        <v>79490.399999999994</v>
      </c>
      <c r="D315" s="148">
        <v>1018.2</v>
      </c>
      <c r="E315" s="148">
        <v>192.19</v>
      </c>
      <c r="F315" s="150">
        <v>7.496159421857751E-2</v>
      </c>
      <c r="G315" s="150">
        <v>0.20722771572881848</v>
      </c>
      <c r="H315" s="150">
        <v>8.9203740436384349E-2</v>
      </c>
    </row>
    <row r="316" spans="1:8">
      <c r="A316" s="148" t="s">
        <v>583</v>
      </c>
      <c r="B316" s="149">
        <v>42928</v>
      </c>
      <c r="C316" s="148">
        <v>79509.600000000006</v>
      </c>
      <c r="D316" s="148">
        <v>1029.9000000000001</v>
      </c>
      <c r="E316" s="148">
        <v>193.97</v>
      </c>
      <c r="F316" s="150">
        <v>7.3741611984480482E-2</v>
      </c>
      <c r="G316" s="150">
        <v>0.23833686033089663</v>
      </c>
      <c r="H316" s="150">
        <v>0.10316783256554629</v>
      </c>
    </row>
    <row r="317" spans="1:8">
      <c r="A317" s="148" t="s">
        <v>584</v>
      </c>
      <c r="B317" s="149">
        <v>42931</v>
      </c>
      <c r="C317" s="148">
        <v>79658.899999999994</v>
      </c>
      <c r="D317" s="148">
        <v>1042.8900000000001</v>
      </c>
      <c r="E317" s="148">
        <v>194.78749999999999</v>
      </c>
      <c r="F317" s="150">
        <v>8.0610066118079082E-2</v>
      </c>
      <c r="G317" s="150">
        <v>0.23900853022010726</v>
      </c>
      <c r="H317" s="150">
        <v>0.1084728497774945</v>
      </c>
    </row>
    <row r="318" spans="1:8">
      <c r="A318" s="148" t="s">
        <v>585</v>
      </c>
      <c r="B318" s="149">
        <v>42932</v>
      </c>
      <c r="C318" s="148">
        <v>79620.800000000003</v>
      </c>
      <c r="D318" s="148">
        <v>1047.22</v>
      </c>
      <c r="E318" s="148">
        <v>195.06</v>
      </c>
      <c r="F318" s="150">
        <v>7.9396238283611975E-2</v>
      </c>
      <c r="G318" s="150">
        <v>0.24045619929994633</v>
      </c>
      <c r="H318" s="150">
        <v>0.11018782014797956</v>
      </c>
    </row>
    <row r="319" spans="1:8">
      <c r="A319" s="148" t="s">
        <v>586</v>
      </c>
      <c r="B319" s="149">
        <v>42933</v>
      </c>
      <c r="C319" s="148">
        <v>79692.899999999994</v>
      </c>
      <c r="D319" s="148">
        <v>1051.55</v>
      </c>
      <c r="E319" s="148">
        <v>195.49</v>
      </c>
      <c r="F319" s="150">
        <v>7.9605292569296715E-2</v>
      </c>
      <c r="G319" s="150">
        <v>0.24189529129710752</v>
      </c>
      <c r="H319" s="150">
        <v>9.6779622980251334E-2</v>
      </c>
    </row>
    <row r="320" spans="1:8">
      <c r="A320" s="148" t="s">
        <v>587</v>
      </c>
      <c r="B320" s="149">
        <v>42934</v>
      </c>
      <c r="C320" s="148">
        <v>79735.7</v>
      </c>
      <c r="D320" s="148">
        <v>1053.23</v>
      </c>
      <c r="E320" s="148">
        <v>195.48</v>
      </c>
      <c r="F320" s="150">
        <v>8.1367310404687032E-2</v>
      </c>
      <c r="G320" s="150">
        <v>0.23317487823154726</v>
      </c>
      <c r="H320" s="150">
        <v>9.206703910614511E-2</v>
      </c>
    </row>
    <row r="321" spans="1:8">
      <c r="A321" s="148" t="s">
        <v>588</v>
      </c>
      <c r="B321" s="149">
        <v>42935</v>
      </c>
      <c r="C321" s="148">
        <v>80162.5</v>
      </c>
      <c r="D321" s="148">
        <v>1060.1199999999999</v>
      </c>
      <c r="E321" s="148">
        <v>195.87</v>
      </c>
      <c r="F321" s="150">
        <v>8.6757588492875737E-2</v>
      </c>
      <c r="G321" s="150">
        <v>0.23793731608202151</v>
      </c>
      <c r="H321" s="150">
        <v>8.1557150745444673E-2</v>
      </c>
    </row>
    <row r="322" spans="1:8">
      <c r="A322" s="148" t="s">
        <v>415</v>
      </c>
      <c r="B322" s="149">
        <v>42938</v>
      </c>
      <c r="C322" s="148">
        <v>80670.8</v>
      </c>
      <c r="D322" s="148">
        <v>1080.79</v>
      </c>
      <c r="E322" s="148">
        <v>197.04</v>
      </c>
      <c r="F322" s="150">
        <v>9.2094005523366107E-2</v>
      </c>
      <c r="G322" s="150">
        <v>0.25001445718475823</v>
      </c>
      <c r="H322" s="150">
        <v>8.5096716459007293E-2</v>
      </c>
    </row>
    <row r="323" spans="1:8">
      <c r="A323" s="148" t="s">
        <v>667</v>
      </c>
      <c r="B323" s="149">
        <v>42939</v>
      </c>
      <c r="C323" s="148">
        <v>80863</v>
      </c>
      <c r="D323" s="148">
        <v>1063.44</v>
      </c>
      <c r="E323" s="148">
        <v>196.02</v>
      </c>
      <c r="F323" s="150">
        <v>8.9874222991368713E-2</v>
      </c>
      <c r="G323" s="150">
        <v>0.226042685063917</v>
      </c>
      <c r="H323" s="150">
        <v>7.8514442916093552E-2</v>
      </c>
    </row>
    <row r="324" spans="1:8">
      <c r="A324" s="148" t="s">
        <v>668</v>
      </c>
      <c r="B324" s="149">
        <v>42940</v>
      </c>
      <c r="C324" s="148">
        <v>80933.899999999994</v>
      </c>
      <c r="D324" s="148">
        <v>1064.27</v>
      </c>
      <c r="E324" s="148">
        <v>196.98</v>
      </c>
      <c r="F324" s="150">
        <v>9.079894173476255E-2</v>
      </c>
      <c r="G324" s="150">
        <v>0.22311608610207667</v>
      </c>
      <c r="H324" s="150">
        <v>8.7086092715231711E-2</v>
      </c>
    </row>
    <row r="325" spans="1:8">
      <c r="A325" s="148" t="s">
        <v>669</v>
      </c>
      <c r="B325" s="149">
        <v>42941</v>
      </c>
      <c r="C325" s="148">
        <v>81181.7</v>
      </c>
      <c r="D325" s="148">
        <v>1061.69</v>
      </c>
      <c r="E325" s="148">
        <v>196.97</v>
      </c>
      <c r="F325" s="150">
        <v>9.2420499074193474E-2</v>
      </c>
      <c r="G325" s="150">
        <v>0.22297608625535648</v>
      </c>
      <c r="H325" s="150">
        <v>9.3245268357662336E-2</v>
      </c>
    </row>
    <row r="326" spans="1:8">
      <c r="A326" s="148" t="s">
        <v>670</v>
      </c>
      <c r="B326" s="149">
        <v>42942</v>
      </c>
      <c r="C326" s="148">
        <v>81509.3</v>
      </c>
      <c r="D326" s="148">
        <v>1062.29</v>
      </c>
      <c r="E326" s="148">
        <v>196.82</v>
      </c>
      <c r="F326" s="150">
        <v>9.3877534587413658E-2</v>
      </c>
      <c r="G326" s="150">
        <v>0.21995727869906756</v>
      </c>
      <c r="H326" s="150">
        <v>9.4113069097782054E-2</v>
      </c>
    </row>
    <row r="327" spans="1:8">
      <c r="A327" s="148" t="s">
        <v>671</v>
      </c>
      <c r="B327" s="149">
        <v>42945</v>
      </c>
      <c r="C327" s="148">
        <v>81420.899999999994</v>
      </c>
      <c r="D327" s="148">
        <v>1064.654</v>
      </c>
      <c r="E327" s="148">
        <v>196.14500000000001</v>
      </c>
      <c r="F327" s="150">
        <v>8.656382991500533E-2</v>
      </c>
      <c r="G327" s="150">
        <v>0.22407227707746014</v>
      </c>
      <c r="H327" s="150">
        <v>0.10008412787436893</v>
      </c>
    </row>
    <row r="328" spans="1:8">
      <c r="A328" s="148" t="s">
        <v>672</v>
      </c>
      <c r="B328" s="149">
        <v>42946</v>
      </c>
      <c r="C328" s="148">
        <v>81491.399999999994</v>
      </c>
      <c r="D328" s="148">
        <v>1065.442</v>
      </c>
      <c r="E328" s="148">
        <v>195.92</v>
      </c>
      <c r="F328" s="150">
        <v>8.3894291197982529E-2</v>
      </c>
      <c r="G328" s="150">
        <v>0.22544603833307253</v>
      </c>
      <c r="H328" s="150">
        <v>0.10209821679698483</v>
      </c>
    </row>
    <row r="329" spans="1:8">
      <c r="A329" s="148" t="s">
        <v>673</v>
      </c>
      <c r="B329" s="149">
        <v>42947</v>
      </c>
      <c r="C329" s="148">
        <v>81533.5</v>
      </c>
      <c r="D329" s="148">
        <v>1066.23</v>
      </c>
      <c r="E329" s="148">
        <v>195.76</v>
      </c>
      <c r="F329" s="150">
        <v>8.0393287087648257E-2</v>
      </c>
      <c r="G329" s="150">
        <v>0.22682084915429757</v>
      </c>
      <c r="H329" s="150">
        <v>9.3020658849804594E-2</v>
      </c>
    </row>
    <row r="330" spans="1:8">
      <c r="A330" s="148" t="s">
        <v>674</v>
      </c>
      <c r="B330" s="149">
        <v>42948</v>
      </c>
      <c r="C330" s="148">
        <v>81415.899999999994</v>
      </c>
      <c r="D330" s="148">
        <v>1069</v>
      </c>
      <c r="E330" s="148">
        <v>195.02</v>
      </c>
      <c r="F330" s="150">
        <v>7.8342008715116318E-2</v>
      </c>
      <c r="G330" s="150">
        <v>0.22771958838662254</v>
      </c>
      <c r="H330" s="150">
        <v>8.9740724184175225E-2</v>
      </c>
    </row>
    <row r="331" spans="1:8">
      <c r="A331" s="148" t="s">
        <v>675</v>
      </c>
      <c r="B331" s="149">
        <v>42949</v>
      </c>
      <c r="C331" s="148">
        <v>81265.899999999994</v>
      </c>
      <c r="D331" s="148">
        <v>1069.97</v>
      </c>
      <c r="E331" s="148">
        <v>195.55</v>
      </c>
      <c r="F331" s="150">
        <v>6.6122055947009928E-2</v>
      </c>
      <c r="G331" s="150">
        <v>0.22415193638807862</v>
      </c>
      <c r="H331" s="150">
        <v>8.5906263882718825E-2</v>
      </c>
    </row>
    <row r="332" spans="1:8">
      <c r="A332" s="148" t="s">
        <v>676</v>
      </c>
      <c r="B332" s="149">
        <v>42953</v>
      </c>
      <c r="C332" s="148">
        <v>81384.100000000006</v>
      </c>
      <c r="D332" s="148">
        <v>1074.2819999999999</v>
      </c>
      <c r="E332" s="148">
        <v>195.78</v>
      </c>
      <c r="F332" s="150">
        <v>6.2737252822876233E-2</v>
      </c>
      <c r="G332" s="150">
        <v>0.2195969801895894</v>
      </c>
      <c r="H332" s="150">
        <v>9.8591549295774517E-2</v>
      </c>
    </row>
    <row r="333" spans="1:8">
      <c r="A333" s="148" t="s">
        <v>677</v>
      </c>
      <c r="B333" s="149">
        <v>42954</v>
      </c>
      <c r="C333" s="148">
        <v>81285.7</v>
      </c>
      <c r="D333" s="148">
        <v>1075.3599999999999</v>
      </c>
      <c r="E333" s="148">
        <v>196.15</v>
      </c>
      <c r="F333" s="150">
        <v>6.051477284291451E-2</v>
      </c>
      <c r="G333" s="150">
        <v>0.21846920854342522</v>
      </c>
      <c r="H333" s="150">
        <v>8.1848767304616432E-2</v>
      </c>
    </row>
    <row r="334" spans="1:8">
      <c r="A334" s="148" t="s">
        <v>678</v>
      </c>
      <c r="B334" s="149">
        <v>42955</v>
      </c>
      <c r="C334" s="148">
        <v>81313.899999999994</v>
      </c>
      <c r="D334" s="148">
        <v>1078.53</v>
      </c>
      <c r="E334" s="148">
        <v>196.73</v>
      </c>
      <c r="F334" s="150">
        <v>5.4794538317650243E-2</v>
      </c>
      <c r="G334" s="150">
        <v>0.23011736259224191</v>
      </c>
      <c r="H334" s="150">
        <v>9.4890917186108537E-2</v>
      </c>
    </row>
    <row r="335" spans="1:8">
      <c r="A335" s="148" t="s">
        <v>679</v>
      </c>
      <c r="B335" s="149">
        <v>42956</v>
      </c>
      <c r="C335" s="148">
        <v>81579.3</v>
      </c>
      <c r="D335" s="148">
        <v>1068.92</v>
      </c>
      <c r="E335" s="148">
        <v>196.54</v>
      </c>
      <c r="F335" s="150">
        <v>4.7460995931071004E-2</v>
      </c>
      <c r="G335" s="150">
        <v>0.23121933239650772</v>
      </c>
      <c r="H335" s="150">
        <v>9.952447552447552E-2</v>
      </c>
    </row>
    <row r="336" spans="1:8">
      <c r="A336" s="148" t="s">
        <v>680</v>
      </c>
      <c r="B336" s="149">
        <v>42959</v>
      </c>
      <c r="C336" s="148">
        <v>81763.100000000006</v>
      </c>
      <c r="D336" s="148">
        <v>1059.758</v>
      </c>
      <c r="E336" s="148">
        <v>195.25749999999999</v>
      </c>
      <c r="F336" s="150">
        <v>4.3896640787284946E-2</v>
      </c>
      <c r="G336" s="150">
        <v>0.1980216823613199</v>
      </c>
      <c r="H336" s="150">
        <v>7.997898201025988E-2</v>
      </c>
    </row>
    <row r="337" spans="1:8">
      <c r="A337" s="148" t="s">
        <v>681</v>
      </c>
      <c r="B337" s="149">
        <v>42960</v>
      </c>
      <c r="C337" s="148">
        <v>81661.5</v>
      </c>
      <c r="D337" s="148">
        <v>1056.704</v>
      </c>
      <c r="E337" s="148">
        <v>194.83</v>
      </c>
      <c r="F337" s="150">
        <v>3.756959567801621E-2</v>
      </c>
      <c r="G337" s="150">
        <v>0.18722782733748278</v>
      </c>
      <c r="H337" s="150">
        <v>7.3561824994489822E-2</v>
      </c>
    </row>
    <row r="338" spans="1:8">
      <c r="A338" s="148" t="s">
        <v>682</v>
      </c>
      <c r="B338" s="149">
        <v>42961</v>
      </c>
      <c r="C338" s="148">
        <v>81659.3</v>
      </c>
      <c r="D338" s="148">
        <v>1053.6500000000001</v>
      </c>
      <c r="E338" s="148">
        <v>195.51</v>
      </c>
      <c r="F338" s="150">
        <v>4.2571391728556396E-2</v>
      </c>
      <c r="G338" s="150">
        <v>0.17656583252375713</v>
      </c>
      <c r="H338" s="150">
        <v>7.2168905950096063E-2</v>
      </c>
    </row>
    <row r="339" spans="1:8">
      <c r="A339" s="148" t="s">
        <v>683</v>
      </c>
      <c r="B339" s="149">
        <v>42962</v>
      </c>
      <c r="C339" s="148">
        <v>81696.3</v>
      </c>
      <c r="D339" s="148">
        <v>1052.51</v>
      </c>
      <c r="E339" s="148">
        <v>195.05</v>
      </c>
      <c r="F339" s="150">
        <v>4.2464820003981218E-2</v>
      </c>
      <c r="G339" s="150">
        <v>0.16972849220373654</v>
      </c>
      <c r="H339" s="150">
        <v>6.6838046272493568E-2</v>
      </c>
    </row>
    <row r="340" spans="1:8">
      <c r="A340" s="148" t="s">
        <v>684</v>
      </c>
      <c r="B340" s="149">
        <v>42963</v>
      </c>
      <c r="C340" s="148">
        <v>81741.899999999994</v>
      </c>
      <c r="D340" s="148">
        <v>1060.27</v>
      </c>
      <c r="E340" s="148">
        <v>195.48</v>
      </c>
      <c r="F340" s="150">
        <v>4.5419840006138745E-2</v>
      </c>
      <c r="G340" s="150">
        <v>0.17417690118384477</v>
      </c>
      <c r="H340" s="150">
        <v>6.6506628839543946E-2</v>
      </c>
    </row>
    <row r="341" spans="1:8">
      <c r="A341" s="148" t="s">
        <v>685</v>
      </c>
      <c r="B341" s="149">
        <v>42966</v>
      </c>
      <c r="C341" s="148">
        <v>81954.899999999994</v>
      </c>
      <c r="D341" s="148">
        <v>1062.3040000000001</v>
      </c>
      <c r="E341" s="148">
        <v>196.71</v>
      </c>
      <c r="F341" s="150">
        <v>4.7764731752468537E-2</v>
      </c>
      <c r="G341" s="150">
        <v>0.16645437855216594</v>
      </c>
      <c r="H341" s="150">
        <v>7.4624419557497879E-2</v>
      </c>
    </row>
    <row r="342" spans="1:8">
      <c r="A342" s="148" t="s">
        <v>686</v>
      </c>
      <c r="B342" s="149">
        <v>42967</v>
      </c>
      <c r="C342" s="148">
        <v>82016.2</v>
      </c>
      <c r="D342" s="148">
        <v>1062.982</v>
      </c>
      <c r="E342" s="148">
        <v>197.12</v>
      </c>
      <c r="F342" s="150">
        <v>4.8732115936172882E-2</v>
      </c>
      <c r="G342" s="150">
        <v>0.16390922449265632</v>
      </c>
      <c r="H342" s="150">
        <v>7.7335082253921383E-2</v>
      </c>
    </row>
    <row r="343" spans="1:8">
      <c r="A343" s="148" t="s">
        <v>687</v>
      </c>
      <c r="B343" s="149">
        <v>42968</v>
      </c>
      <c r="C343" s="148">
        <v>82075</v>
      </c>
      <c r="D343" s="148">
        <v>1063.6600000000001</v>
      </c>
      <c r="E343" s="148">
        <v>197.1</v>
      </c>
      <c r="F343" s="150">
        <v>5.4558209814361769E-2</v>
      </c>
      <c r="G343" s="150">
        <v>0.16137837660777854</v>
      </c>
      <c r="H343" s="150">
        <v>7.7402427025254239E-2</v>
      </c>
    </row>
    <row r="344" spans="1:8">
      <c r="A344" s="148" t="s">
        <v>659</v>
      </c>
      <c r="B344" s="149">
        <v>42969</v>
      </c>
      <c r="C344" s="148">
        <v>82372.399999999994</v>
      </c>
      <c r="D344" s="148">
        <v>1072.52</v>
      </c>
      <c r="E344" s="148">
        <v>197.95</v>
      </c>
      <c r="F344" s="150">
        <v>5.8016453558194181E-2</v>
      </c>
      <c r="G344" s="150">
        <v>0.17138488422892095</v>
      </c>
      <c r="H344" s="150">
        <v>7.7103058004135416E-2</v>
      </c>
    </row>
    <row r="345" spans="1:8">
      <c r="A345" s="148" t="s">
        <v>692</v>
      </c>
      <c r="B345" s="149">
        <v>42970</v>
      </c>
      <c r="C345" s="148">
        <v>82541.8</v>
      </c>
      <c r="D345" s="148">
        <v>1075.5999999999999</v>
      </c>
      <c r="E345" s="148">
        <v>198.47</v>
      </c>
      <c r="F345" s="150">
        <v>5.9872366106395791E-2</v>
      </c>
      <c r="G345" s="150">
        <v>0.18240680686402766</v>
      </c>
      <c r="H345" s="150">
        <v>8.6792246194283162E-2</v>
      </c>
    </row>
    <row r="346" spans="1:8">
      <c r="A346" s="148" t="s">
        <v>693</v>
      </c>
      <c r="B346" s="149">
        <v>42973</v>
      </c>
      <c r="C346" s="148">
        <v>82897.100000000006</v>
      </c>
      <c r="D346" s="148">
        <v>1081.288</v>
      </c>
      <c r="E346" s="148">
        <v>198.38</v>
      </c>
      <c r="F346" s="150">
        <v>6.320998041521797E-2</v>
      </c>
      <c r="G346" s="150">
        <v>0.19294792586054732</v>
      </c>
      <c r="H346" s="150">
        <v>9.1274152513236562E-2</v>
      </c>
    </row>
    <row r="347" spans="1:8">
      <c r="A347" s="148" t="s">
        <v>694</v>
      </c>
      <c r="B347" s="149">
        <v>42974</v>
      </c>
      <c r="C347" s="148">
        <v>82885</v>
      </c>
      <c r="D347" s="148">
        <v>1083.184</v>
      </c>
      <c r="E347" s="148">
        <v>198.35</v>
      </c>
      <c r="F347" s="150">
        <v>6.1452442422752274E-2</v>
      </c>
      <c r="G347" s="150">
        <v>0.19647855430736438</v>
      </c>
      <c r="H347" s="150">
        <v>9.2777257451380102E-2</v>
      </c>
    </row>
    <row r="348" spans="1:8">
      <c r="A348" s="148" t="s">
        <v>695</v>
      </c>
      <c r="B348" s="149">
        <v>42975</v>
      </c>
      <c r="C348" s="148">
        <v>83012.100000000006</v>
      </c>
      <c r="D348" s="148">
        <v>1085.08</v>
      </c>
      <c r="E348" s="148">
        <v>198.77</v>
      </c>
      <c r="F348" s="150">
        <v>6.3084210890286485E-2</v>
      </c>
      <c r="G348" s="150">
        <v>0.20001769480878528</v>
      </c>
      <c r="H348" s="150">
        <v>9.8540952802033788E-2</v>
      </c>
    </row>
    <row r="349" spans="1:8">
      <c r="A349" s="148" t="s">
        <v>696</v>
      </c>
      <c r="B349" s="149">
        <v>42976</v>
      </c>
      <c r="C349" s="148">
        <v>83252</v>
      </c>
      <c r="D349" s="148">
        <v>1081.23</v>
      </c>
      <c r="E349" s="148">
        <v>198.79</v>
      </c>
      <c r="F349" s="150">
        <v>6.782617618387965E-2</v>
      </c>
      <c r="G349" s="150">
        <v>0.19275234418091558</v>
      </c>
      <c r="H349" s="150">
        <v>0.10187905326755731</v>
      </c>
    </row>
    <row r="350" spans="1:8">
      <c r="A350" s="148" t="s">
        <v>697</v>
      </c>
      <c r="B350" s="149">
        <v>42977</v>
      </c>
      <c r="C350" s="148">
        <v>83272.899999999994</v>
      </c>
      <c r="D350" s="148">
        <v>1088</v>
      </c>
      <c r="E350" s="148">
        <v>198.3</v>
      </c>
      <c r="F350" s="150">
        <v>6.6486939928152022E-2</v>
      </c>
      <c r="G350" s="150">
        <v>0.21327014218009488</v>
      </c>
      <c r="H350" s="150">
        <v>0.1072645038807305</v>
      </c>
    </row>
    <row r="351" spans="1:8">
      <c r="A351" s="148" t="s">
        <v>698</v>
      </c>
      <c r="B351" s="149">
        <v>42980</v>
      </c>
      <c r="C351" s="148">
        <v>83428.2</v>
      </c>
      <c r="D351" s="148">
        <v>1085.204</v>
      </c>
      <c r="E351" s="148">
        <v>198.114</v>
      </c>
      <c r="F351" s="150">
        <v>7.292663353807205E-2</v>
      </c>
      <c r="G351" s="150">
        <v>0.21078410589524266</v>
      </c>
      <c r="H351" s="150">
        <v>0.10216411682892912</v>
      </c>
    </row>
    <row r="352" spans="1:8">
      <c r="A352" s="148" t="s">
        <v>699</v>
      </c>
      <c r="B352" s="149">
        <v>42981</v>
      </c>
      <c r="C352" s="148">
        <v>83345.2</v>
      </c>
      <c r="D352" s="148">
        <v>1084.2719999999999</v>
      </c>
      <c r="E352" s="148">
        <v>198.05199999999999</v>
      </c>
      <c r="F352" s="150">
        <v>7.8014734794395801E-2</v>
      </c>
      <c r="G352" s="150">
        <v>0.20995485009920478</v>
      </c>
      <c r="H352" s="150">
        <v>0.10047230093904536</v>
      </c>
    </row>
    <row r="353" spans="1:8">
      <c r="A353" s="148" t="s">
        <v>700</v>
      </c>
      <c r="B353" s="149">
        <v>42982</v>
      </c>
      <c r="C353" s="148">
        <v>83452.100000000006</v>
      </c>
      <c r="D353" s="148">
        <v>1083.3399999999999</v>
      </c>
      <c r="E353" s="148">
        <v>197.99</v>
      </c>
      <c r="F353" s="150">
        <v>7.8950838832461123E-2</v>
      </c>
      <c r="G353" s="150">
        <v>0.20912530553478348</v>
      </c>
      <c r="H353" s="150">
        <v>0.10627479465832268</v>
      </c>
    </row>
    <row r="354" spans="1:8">
      <c r="A354" s="148" t="s">
        <v>701</v>
      </c>
      <c r="B354" s="149">
        <v>42983</v>
      </c>
      <c r="C354" s="148">
        <v>83733.5</v>
      </c>
      <c r="D354" s="148">
        <v>1084.93</v>
      </c>
      <c r="E354" s="148">
        <v>198.24</v>
      </c>
      <c r="F354" s="150">
        <v>8.2407127326502794E-2</v>
      </c>
      <c r="G354" s="150">
        <v>0.20692608908467958</v>
      </c>
      <c r="H354" s="150">
        <v>0.10452418096723881</v>
      </c>
    </row>
    <row r="355" spans="1:8">
      <c r="A355" s="148" t="s">
        <v>702</v>
      </c>
      <c r="B355" s="149">
        <v>42984</v>
      </c>
      <c r="C355" s="148">
        <v>83675.3</v>
      </c>
      <c r="D355" s="148">
        <v>1083.18</v>
      </c>
      <c r="E355" s="148">
        <v>198.62</v>
      </c>
      <c r="F355" s="150">
        <v>8.4327809879496618E-2</v>
      </c>
      <c r="G355" s="150">
        <v>0.21204457971533452</v>
      </c>
      <c r="H355" s="150">
        <v>0.11085011185682325</v>
      </c>
    </row>
    <row r="356" spans="1:8">
      <c r="A356" s="148" t="s">
        <v>703</v>
      </c>
      <c r="B356" s="149">
        <v>42988</v>
      </c>
      <c r="C356" s="148">
        <v>83255.7</v>
      </c>
      <c r="D356" s="148">
        <v>1095.98</v>
      </c>
      <c r="E356" s="148">
        <v>201.27</v>
      </c>
      <c r="F356" s="150">
        <v>8.4807223735129611E-2</v>
      </c>
      <c r="G356" s="150">
        <v>0.21339810812725868</v>
      </c>
      <c r="H356" s="150">
        <v>0.12784735647642265</v>
      </c>
    </row>
    <row r="357" spans="1:8">
      <c r="A357" s="148" t="s">
        <v>704</v>
      </c>
      <c r="B357" s="149">
        <v>42989</v>
      </c>
      <c r="C357" s="148">
        <v>83369.100000000006</v>
      </c>
      <c r="D357" s="148">
        <v>1099.18</v>
      </c>
      <c r="E357" s="148">
        <v>201.38</v>
      </c>
      <c r="F357" s="150">
        <v>8.9658264213286376E-2</v>
      </c>
      <c r="G357" s="150">
        <v>0.21266614887645408</v>
      </c>
      <c r="H357" s="150">
        <v>0.12919143209599637</v>
      </c>
    </row>
    <row r="358" spans="1:8">
      <c r="A358" s="148" t="s">
        <v>705</v>
      </c>
      <c r="B358" s="149">
        <v>42990</v>
      </c>
      <c r="C358" s="148">
        <v>83469.2</v>
      </c>
      <c r="D358" s="148">
        <v>1102.26</v>
      </c>
      <c r="E358" s="148">
        <v>200.76</v>
      </c>
      <c r="F358" s="150">
        <v>9.0784112322959798E-2</v>
      </c>
      <c r="G358" s="150">
        <v>0.21180738786279685</v>
      </c>
      <c r="H358" s="150">
        <v>0.11837780625034822</v>
      </c>
    </row>
    <row r="359" spans="1:8">
      <c r="A359" s="148" t="s">
        <v>706</v>
      </c>
      <c r="B359" s="149">
        <v>42991</v>
      </c>
      <c r="C359" s="148">
        <v>83523.8</v>
      </c>
      <c r="D359" s="148">
        <v>1099.46</v>
      </c>
      <c r="E359" s="148">
        <v>200.11</v>
      </c>
      <c r="F359" s="150">
        <v>8.9399188204972946E-2</v>
      </c>
      <c r="G359" s="150">
        <v>0.190600465645135</v>
      </c>
      <c r="H359" s="150">
        <v>0.11091989118969647</v>
      </c>
    </row>
    <row r="360" spans="1:8">
      <c r="A360" s="148" t="s">
        <v>707</v>
      </c>
      <c r="B360" s="149">
        <v>42994</v>
      </c>
      <c r="C360" s="148">
        <v>83683.199999999997</v>
      </c>
      <c r="D360" s="148">
        <v>1107.5360000000001</v>
      </c>
      <c r="E360" s="148">
        <v>200.36500000000001</v>
      </c>
      <c r="F360" s="150">
        <v>9.0445673957744166E-2</v>
      </c>
      <c r="G360" s="150">
        <v>0.1959915338430307</v>
      </c>
      <c r="H360" s="150">
        <v>0.11536962814517948</v>
      </c>
    </row>
    <row r="361" spans="1:8">
      <c r="A361" s="148" t="s">
        <v>708</v>
      </c>
      <c r="B361" s="149">
        <v>42995</v>
      </c>
      <c r="C361" s="148">
        <v>83916.6</v>
      </c>
      <c r="D361" s="148">
        <v>1110.2280000000001</v>
      </c>
      <c r="E361" s="148">
        <v>200.45</v>
      </c>
      <c r="F361" s="150">
        <v>9.4940912287660773E-2</v>
      </c>
      <c r="G361" s="150">
        <v>0.22538340553516756</v>
      </c>
      <c r="H361" s="150">
        <v>0.12426035502958577</v>
      </c>
    </row>
    <row r="362" spans="1:8">
      <c r="A362" s="148" t="s">
        <v>709</v>
      </c>
      <c r="B362" s="149">
        <v>42996</v>
      </c>
      <c r="C362" s="148">
        <v>84414.5</v>
      </c>
      <c r="D362" s="148">
        <v>1112.92</v>
      </c>
      <c r="E362" s="148">
        <v>199.76</v>
      </c>
      <c r="F362" s="150">
        <v>0.10138575933635963</v>
      </c>
      <c r="G362" s="150">
        <v>0.23746692067633823</v>
      </c>
      <c r="H362" s="150">
        <v>0.12321475428271333</v>
      </c>
    </row>
    <row r="363" spans="1:8">
      <c r="A363" s="148" t="s">
        <v>710</v>
      </c>
      <c r="B363" s="149">
        <v>42997</v>
      </c>
      <c r="C363" s="148">
        <v>85343.9</v>
      </c>
      <c r="D363" s="148">
        <v>1109.6300000000001</v>
      </c>
      <c r="E363" s="148">
        <v>199.24</v>
      </c>
      <c r="F363" s="150">
        <v>0.11642086646207295</v>
      </c>
      <c r="G363" s="150">
        <v>0.2523899278789179</v>
      </c>
      <c r="H363" s="150">
        <v>0.12596778751059623</v>
      </c>
    </row>
    <row r="364" spans="1:8">
      <c r="A364" s="148" t="s">
        <v>711</v>
      </c>
      <c r="B364" s="149">
        <v>42998</v>
      </c>
      <c r="C364" s="148">
        <v>85831.8</v>
      </c>
      <c r="D364" s="148">
        <v>1112.07</v>
      </c>
      <c r="E364" s="148">
        <v>199.15</v>
      </c>
      <c r="F364" s="150">
        <v>0.1226388194947643</v>
      </c>
      <c r="G364" s="150">
        <v>0.25637752219987786</v>
      </c>
      <c r="H364" s="150">
        <v>0.13333712724789448</v>
      </c>
    </row>
    <row r="365" spans="1:8">
      <c r="A365" s="148" t="s">
        <v>725</v>
      </c>
      <c r="B365" s="149">
        <v>43001</v>
      </c>
      <c r="C365" s="148">
        <v>85798.399999999994</v>
      </c>
      <c r="D365" s="148">
        <v>1097.7840000000001</v>
      </c>
      <c r="E365" s="148">
        <v>198.0625</v>
      </c>
      <c r="F365" s="150">
        <v>0.12737024817061715</v>
      </c>
      <c r="G365" s="150">
        <v>0.22978410689800421</v>
      </c>
      <c r="H365" s="150">
        <v>0.13009057841808724</v>
      </c>
    </row>
    <row r="366" spans="1:8">
      <c r="A366" s="148" t="s">
        <v>726</v>
      </c>
      <c r="B366" s="149">
        <v>43002</v>
      </c>
      <c r="C366" s="148">
        <v>85588.800000000003</v>
      </c>
      <c r="D366" s="148">
        <v>1093.0219999999999</v>
      </c>
      <c r="E366" s="148">
        <v>197.7</v>
      </c>
      <c r="F366" s="150">
        <v>0.12370366577520109</v>
      </c>
      <c r="G366" s="150">
        <v>0.22101897735854115</v>
      </c>
      <c r="H366" s="150">
        <v>0.12900462566386817</v>
      </c>
    </row>
    <row r="367" spans="1:8">
      <c r="A367" s="148" t="s">
        <v>727</v>
      </c>
      <c r="B367" s="149">
        <v>43003</v>
      </c>
      <c r="C367" s="148">
        <v>85516.9</v>
      </c>
      <c r="D367" s="148">
        <v>1088.26</v>
      </c>
      <c r="E367" s="148">
        <v>196.14</v>
      </c>
      <c r="F367" s="150">
        <v>0.12120079818965124</v>
      </c>
      <c r="G367" s="150">
        <v>0.21230282506015508</v>
      </c>
      <c r="H367" s="150">
        <v>0.12394705174488574</v>
      </c>
    </row>
    <row r="368" spans="1:8">
      <c r="A368" s="148" t="s">
        <v>728</v>
      </c>
      <c r="B368" s="149">
        <v>43004</v>
      </c>
      <c r="C368" s="148">
        <v>85628.800000000003</v>
      </c>
      <c r="D368" s="148">
        <v>1080.1099999999999</v>
      </c>
      <c r="E368" s="148">
        <v>196.66</v>
      </c>
      <c r="F368" s="150">
        <v>0.12004960046251911</v>
      </c>
      <c r="G368" s="150">
        <v>0.19263512394412841</v>
      </c>
      <c r="H368" s="150">
        <v>0.12776694575065939</v>
      </c>
    </row>
    <row r="369" spans="1:8">
      <c r="A369" s="148" t="s">
        <v>729</v>
      </c>
      <c r="B369" s="149">
        <v>43005</v>
      </c>
      <c r="C369" s="148">
        <v>85819</v>
      </c>
      <c r="D369" s="148">
        <v>1078.57</v>
      </c>
      <c r="E369" s="148">
        <v>195.81</v>
      </c>
      <c r="F369" s="150">
        <v>0.11588166991518323</v>
      </c>
      <c r="G369" s="150">
        <v>0.19106094169977705</v>
      </c>
      <c r="H369" s="150">
        <v>0.10877689694224246</v>
      </c>
    </row>
    <row r="370" spans="1:8">
      <c r="A370" s="148" t="s">
        <v>730</v>
      </c>
      <c r="B370" s="149">
        <v>43010</v>
      </c>
      <c r="C370" s="148">
        <v>85514.9</v>
      </c>
      <c r="D370" s="148">
        <v>1082.97</v>
      </c>
      <c r="E370" s="148">
        <v>196.12</v>
      </c>
      <c r="F370" s="150">
        <v>0.10940887242723596</v>
      </c>
      <c r="G370" s="150">
        <v>0.19596210804375813</v>
      </c>
      <c r="H370" s="150">
        <v>0.10589827450095868</v>
      </c>
    </row>
    <row r="371" spans="1:8">
      <c r="A371" s="148" t="s">
        <v>731</v>
      </c>
      <c r="B371" s="149">
        <v>43011</v>
      </c>
      <c r="C371" s="148">
        <v>85355</v>
      </c>
      <c r="D371" s="148">
        <v>1097.03</v>
      </c>
      <c r="E371" s="148">
        <v>196.76</v>
      </c>
      <c r="F371" s="150">
        <v>0.10721522172842568</v>
      </c>
      <c r="G371" s="150">
        <v>0.21153187776783833</v>
      </c>
      <c r="H371" s="150">
        <v>0.11384092838947057</v>
      </c>
    </row>
    <row r="372" spans="1:8">
      <c r="A372" s="148" t="s">
        <v>732</v>
      </c>
      <c r="B372" s="149">
        <v>43012</v>
      </c>
      <c r="C372" s="148">
        <v>85429.5</v>
      </c>
      <c r="D372" s="148">
        <v>1101.8399999999999</v>
      </c>
      <c r="E372" s="148">
        <v>197.42</v>
      </c>
      <c r="F372" s="150">
        <v>0.10741595813494653</v>
      </c>
      <c r="G372" s="150">
        <v>0.20931151427348449</v>
      </c>
      <c r="H372" s="150">
        <v>0.12227843783753056</v>
      </c>
    </row>
    <row r="373" spans="1:8">
      <c r="A373" s="148" t="s">
        <v>733</v>
      </c>
      <c r="B373" s="149">
        <v>43015</v>
      </c>
      <c r="C373" s="148">
        <v>85069.5</v>
      </c>
      <c r="D373" s="148">
        <v>1100.982</v>
      </c>
      <c r="E373" s="148">
        <v>196.67750000000001</v>
      </c>
      <c r="F373" s="150">
        <v>0.10050672507092462</v>
      </c>
      <c r="G373" s="150">
        <v>0.20696565408522338</v>
      </c>
      <c r="H373" s="150">
        <v>0.12819078758676072</v>
      </c>
    </row>
    <row r="374" spans="1:8">
      <c r="A374" s="148" t="s">
        <v>734</v>
      </c>
      <c r="B374" s="149">
        <v>43016</v>
      </c>
      <c r="C374" s="148">
        <v>84564.9</v>
      </c>
      <c r="D374" s="148">
        <v>1100.6959999999999</v>
      </c>
      <c r="E374" s="148">
        <v>196.43</v>
      </c>
      <c r="F374" s="150">
        <v>9.1458566730511892E-2</v>
      </c>
      <c r="G374" s="150">
        <v>0.20711263574171834</v>
      </c>
      <c r="H374" s="150">
        <v>0.13173738945063818</v>
      </c>
    </row>
    <row r="375" spans="1:8">
      <c r="A375" s="148" t="s">
        <v>735</v>
      </c>
      <c r="B375" s="149">
        <v>43017</v>
      </c>
      <c r="C375" s="148">
        <v>84611.6</v>
      </c>
      <c r="D375" s="148">
        <v>1100.4100000000001</v>
      </c>
      <c r="E375" s="148">
        <v>195.24</v>
      </c>
      <c r="F375" s="150">
        <v>9.4762937392285362E-2</v>
      </c>
      <c r="G375" s="150">
        <v>0.20695252740406667</v>
      </c>
      <c r="H375" s="150">
        <v>0.12653626449714395</v>
      </c>
    </row>
    <row r="376" spans="1:8">
      <c r="A376" s="148" t="s">
        <v>736</v>
      </c>
      <c r="B376" s="149">
        <v>43018</v>
      </c>
      <c r="C376" s="148">
        <v>84734.399999999994</v>
      </c>
      <c r="D376" s="148">
        <v>1112.52</v>
      </c>
      <c r="E376" s="148">
        <v>195.7</v>
      </c>
      <c r="F376" s="150">
        <v>9.6668232699542944E-2</v>
      </c>
      <c r="G376" s="150">
        <v>0.22039029848290381</v>
      </c>
      <c r="H376" s="150">
        <v>0.12639576378496598</v>
      </c>
    </row>
    <row r="377" spans="1:8">
      <c r="A377" s="148" t="s">
        <v>737</v>
      </c>
      <c r="B377" s="149">
        <v>43019</v>
      </c>
      <c r="C377" s="148">
        <v>84744.1</v>
      </c>
      <c r="D377" s="148">
        <v>1117.33</v>
      </c>
      <c r="E377" s="148">
        <v>194.64</v>
      </c>
      <c r="F377" s="150">
        <v>9.5801011957023618E-2</v>
      </c>
      <c r="G377" s="150">
        <v>0.22031214163235435</v>
      </c>
      <c r="H377" s="150">
        <v>0.11439367914805909</v>
      </c>
    </row>
    <row r="378" spans="1:8">
      <c r="A378" s="148" t="s">
        <v>738</v>
      </c>
      <c r="B378" s="149">
        <v>43022</v>
      </c>
      <c r="C378" s="148">
        <v>85263.6</v>
      </c>
      <c r="D378" s="148">
        <v>1126.0239999999999</v>
      </c>
      <c r="E378" s="148">
        <v>195.5925</v>
      </c>
      <c r="F378" s="150">
        <v>0.10469403884275041</v>
      </c>
      <c r="G378" s="150">
        <v>0.23027773528833317</v>
      </c>
      <c r="H378" s="150">
        <v>0.11984713156990723</v>
      </c>
    </row>
    <row r="379" spans="1:8">
      <c r="A379" s="148" t="s">
        <v>739</v>
      </c>
      <c r="B379" s="149">
        <v>43023</v>
      </c>
      <c r="C379" s="148">
        <v>85394.9</v>
      </c>
      <c r="D379" s="148">
        <v>1128.922</v>
      </c>
      <c r="E379" s="148">
        <v>195.91</v>
      </c>
      <c r="F379" s="150">
        <v>0.10590802543481348</v>
      </c>
      <c r="G379" s="150">
        <v>0.23068487057838549</v>
      </c>
      <c r="H379" s="150">
        <v>0.12601661062735281</v>
      </c>
    </row>
    <row r="380" spans="1:8">
      <c r="A380" s="148" t="s">
        <v>740</v>
      </c>
      <c r="B380" s="149">
        <v>43024</v>
      </c>
      <c r="C380" s="148">
        <v>85590.7</v>
      </c>
      <c r="D380" s="148">
        <v>1131.82</v>
      </c>
      <c r="E380" s="148">
        <v>196.55</v>
      </c>
      <c r="F380" s="150">
        <v>0.10531175502803602</v>
      </c>
      <c r="G380" s="150">
        <v>0.2329247621993995</v>
      </c>
      <c r="H380" s="150">
        <v>0.13115791896869267</v>
      </c>
    </row>
    <row r="381" spans="1:8">
      <c r="A381" s="148" t="s">
        <v>741</v>
      </c>
      <c r="B381" s="149">
        <v>43025</v>
      </c>
      <c r="C381" s="148">
        <v>85660</v>
      </c>
      <c r="D381" s="148">
        <v>1125.6600000000001</v>
      </c>
      <c r="E381" s="148">
        <v>195.94</v>
      </c>
      <c r="F381" s="150">
        <v>0.10308273378052424</v>
      </c>
      <c r="G381" s="150">
        <v>0.22530151957155931</v>
      </c>
      <c r="H381" s="150">
        <v>0.12609195402298856</v>
      </c>
    </row>
    <row r="382" spans="1:8">
      <c r="A382" s="148" t="s">
        <v>742</v>
      </c>
      <c r="B382" s="149">
        <v>43026</v>
      </c>
      <c r="C382" s="148">
        <v>85768</v>
      </c>
      <c r="D382" s="148">
        <v>1126.9000000000001</v>
      </c>
      <c r="E382" s="148">
        <v>195.55</v>
      </c>
      <c r="F382" s="150">
        <v>0.10119353314570967</v>
      </c>
      <c r="G382" s="150">
        <v>0.24994652118315819</v>
      </c>
      <c r="H382" s="150">
        <v>0.12530571140843039</v>
      </c>
    </row>
    <row r="383" spans="1:8">
      <c r="A383" s="148" t="s">
        <v>743</v>
      </c>
      <c r="B383" s="149">
        <v>43029</v>
      </c>
      <c r="C383" s="148">
        <v>86430.5</v>
      </c>
      <c r="D383" s="148">
        <v>1130.6199999999999</v>
      </c>
      <c r="E383" s="148">
        <v>195.3475</v>
      </c>
      <c r="F383" s="150">
        <v>0.11423878838351853</v>
      </c>
      <c r="G383" s="150">
        <v>0.2588540689111074</v>
      </c>
      <c r="H383" s="150">
        <v>0.12443158924768327</v>
      </c>
    </row>
    <row r="384" spans="1:8">
      <c r="A384" s="148" t="s">
        <v>720</v>
      </c>
      <c r="B384" s="149">
        <v>43030</v>
      </c>
      <c r="C384" s="148">
        <v>86480.2</v>
      </c>
      <c r="D384" s="148">
        <v>1131.8599999999999</v>
      </c>
      <c r="E384" s="148">
        <v>195.28</v>
      </c>
      <c r="F384" s="150">
        <v>0.11289816130294228</v>
      </c>
      <c r="G384" s="150">
        <v>0.26505795173855207</v>
      </c>
      <c r="H384" s="150">
        <v>0.12943898207056104</v>
      </c>
    </row>
    <row r="385" spans="1:8">
      <c r="A385" s="148" t="s">
        <v>762</v>
      </c>
      <c r="B385" s="149">
        <v>43031</v>
      </c>
      <c r="C385" s="148">
        <v>86346.2</v>
      </c>
      <c r="D385" s="148">
        <v>1115.9000000000001</v>
      </c>
      <c r="E385" s="148">
        <v>194.05</v>
      </c>
      <c r="F385" s="150">
        <v>0.10914264060783951</v>
      </c>
      <c r="G385" s="150">
        <v>0.22822079137086582</v>
      </c>
      <c r="H385" s="150">
        <v>0.11670599067733201</v>
      </c>
    </row>
    <row r="386" spans="1:8">
      <c r="A386" s="148" t="s">
        <v>763</v>
      </c>
      <c r="B386" s="149">
        <v>43032</v>
      </c>
      <c r="C386" s="148">
        <v>86529.2</v>
      </c>
      <c r="D386" s="148">
        <v>1113.32</v>
      </c>
      <c r="E386" s="148">
        <v>193.87</v>
      </c>
      <c r="F386" s="150">
        <v>0.10804889136461715</v>
      </c>
      <c r="G386" s="150">
        <v>0.2189412601959817</v>
      </c>
      <c r="H386" s="150">
        <v>0.11030296088425628</v>
      </c>
    </row>
    <row r="387" spans="1:8">
      <c r="A387" s="148" t="s">
        <v>764</v>
      </c>
      <c r="B387" s="149">
        <v>43033</v>
      </c>
      <c r="C387" s="148">
        <v>86636.800000000003</v>
      </c>
      <c r="D387" s="148">
        <v>1114.0899999999999</v>
      </c>
      <c r="E387" s="148">
        <v>195.05</v>
      </c>
      <c r="F387" s="150">
        <v>0.10524167210973223</v>
      </c>
      <c r="G387" s="150">
        <v>0.21575110761910987</v>
      </c>
      <c r="H387" s="150">
        <v>0.11333085989896974</v>
      </c>
    </row>
    <row r="388" spans="1:8">
      <c r="A388" s="148" t="s">
        <v>765</v>
      </c>
      <c r="B388" s="149">
        <v>43036</v>
      </c>
      <c r="C388" s="148">
        <v>86935.4</v>
      </c>
      <c r="D388" s="148">
        <v>1114.954</v>
      </c>
      <c r="E388" s="148">
        <v>194.5925</v>
      </c>
      <c r="F388" s="150">
        <v>0.10929012648924386</v>
      </c>
      <c r="G388" s="150">
        <v>0.21535442941388072</v>
      </c>
      <c r="H388" s="150">
        <v>0.10948457722789229</v>
      </c>
    </row>
    <row r="389" spans="1:8">
      <c r="A389" s="148" t="s">
        <v>766</v>
      </c>
      <c r="B389" s="149">
        <v>43037</v>
      </c>
      <c r="C389" s="148">
        <v>87416.6</v>
      </c>
      <c r="D389" s="148">
        <v>1115.242</v>
      </c>
      <c r="E389" s="148">
        <v>194.44</v>
      </c>
      <c r="F389" s="150">
        <v>0.11261213102401979</v>
      </c>
      <c r="G389" s="150">
        <v>0.21433144599303144</v>
      </c>
      <c r="H389" s="150">
        <v>0.10414537194775697</v>
      </c>
    </row>
    <row r="390" spans="1:8">
      <c r="A390" s="148" t="s">
        <v>767</v>
      </c>
      <c r="B390" s="149">
        <v>43038</v>
      </c>
      <c r="C390" s="148">
        <v>87477.2</v>
      </c>
      <c r="D390" s="148">
        <v>1115.53</v>
      </c>
      <c r="E390" s="148">
        <v>195.04</v>
      </c>
      <c r="F390" s="150">
        <v>0.11065375517858267</v>
      </c>
      <c r="G390" s="150">
        <v>0.21484345221889467</v>
      </c>
      <c r="H390" s="150">
        <v>0.10248148776213895</v>
      </c>
    </row>
    <row r="391" spans="1:8">
      <c r="A391" s="148" t="s">
        <v>768</v>
      </c>
      <c r="B391" s="149">
        <v>43039</v>
      </c>
      <c r="C391" s="148">
        <v>87649.9</v>
      </c>
      <c r="D391" s="148">
        <v>1119.08</v>
      </c>
      <c r="E391" s="148">
        <v>195.22</v>
      </c>
      <c r="F391" s="150">
        <v>0.10530065725426097</v>
      </c>
      <c r="G391" s="150">
        <v>0.22897493904983612</v>
      </c>
      <c r="H391" s="150">
        <v>0.10756836491546573</v>
      </c>
    </row>
    <row r="392" spans="1:8">
      <c r="A392" s="148" t="s">
        <v>769</v>
      </c>
      <c r="B392" s="149">
        <v>43040</v>
      </c>
      <c r="C392" s="148">
        <v>87844.9</v>
      </c>
      <c r="D392" s="148">
        <v>1128.94</v>
      </c>
      <c r="E392" s="148">
        <v>195.89</v>
      </c>
      <c r="F392" s="150">
        <v>9.3404712679874491E-2</v>
      </c>
      <c r="G392" s="150">
        <v>0.24430444203922486</v>
      </c>
      <c r="H392" s="150">
        <v>0.11378658441244616</v>
      </c>
    </row>
    <row r="393" spans="1:8">
      <c r="A393" s="148" t="s">
        <v>770</v>
      </c>
      <c r="B393" s="149">
        <v>43043</v>
      </c>
      <c r="C393" s="148">
        <v>87868.6</v>
      </c>
      <c r="D393" s="148">
        <v>1130.194</v>
      </c>
      <c r="E393" s="148">
        <v>195.785</v>
      </c>
      <c r="F393" s="150">
        <v>9.3720126662949266E-2</v>
      </c>
      <c r="G393" s="150">
        <v>0.24719594609507078</v>
      </c>
      <c r="H393" s="150">
        <v>0.11399715504978669</v>
      </c>
    </row>
    <row r="394" spans="1:8">
      <c r="A394" s="148" t="s">
        <v>771</v>
      </c>
      <c r="B394" s="149">
        <v>43044</v>
      </c>
      <c r="C394" s="148">
        <v>87905.1</v>
      </c>
      <c r="D394" s="148">
        <v>1130.6120000000001</v>
      </c>
      <c r="E394" s="148">
        <v>195.75</v>
      </c>
      <c r="F394" s="150">
        <v>9.5203684853800707E-2</v>
      </c>
      <c r="G394" s="150">
        <v>0.24917080069385378</v>
      </c>
      <c r="H394" s="150">
        <v>0.1129114787651373</v>
      </c>
    </row>
    <row r="395" spans="1:8">
      <c r="A395" s="148" t="s">
        <v>772</v>
      </c>
      <c r="B395" s="149">
        <v>43045</v>
      </c>
      <c r="C395" s="148">
        <v>87843.7</v>
      </c>
      <c r="D395" s="148">
        <v>1131.03</v>
      </c>
      <c r="E395" s="148">
        <v>195.85</v>
      </c>
      <c r="F395" s="150">
        <v>0.10274393918091063</v>
      </c>
      <c r="G395" s="150">
        <v>0.25310775776108474</v>
      </c>
      <c r="H395" s="150">
        <v>0.11481102003642984</v>
      </c>
    </row>
    <row r="396" spans="1:8">
      <c r="A396" s="148" t="s">
        <v>773</v>
      </c>
      <c r="B396" s="149">
        <v>43046</v>
      </c>
      <c r="C396" s="148">
        <v>87883.1</v>
      </c>
      <c r="D396" s="148">
        <v>1134.55</v>
      </c>
      <c r="E396" s="148">
        <v>194.59</v>
      </c>
      <c r="F396" s="150">
        <v>0.10307653107972947</v>
      </c>
      <c r="G396" s="150">
        <v>0.27447456218195687</v>
      </c>
      <c r="H396" s="150">
        <v>0.1139798488664987</v>
      </c>
    </row>
    <row r="397" spans="1:8">
      <c r="A397" s="148" t="s">
        <v>774</v>
      </c>
      <c r="B397" s="149">
        <v>43047</v>
      </c>
      <c r="C397" s="148">
        <v>87897.4</v>
      </c>
      <c r="D397" s="148">
        <v>1134.68</v>
      </c>
      <c r="E397" s="148">
        <v>193.92</v>
      </c>
      <c r="F397" s="150">
        <v>0.10906647655939472</v>
      </c>
      <c r="G397" s="150">
        <v>0.27071513842942352</v>
      </c>
      <c r="H397" s="150">
        <v>0.1143546718767956</v>
      </c>
    </row>
    <row r="398" spans="1:8">
      <c r="A398" s="148" t="s">
        <v>775</v>
      </c>
      <c r="B398" s="149">
        <v>43050</v>
      </c>
      <c r="C398" s="148">
        <v>87795.199999999997</v>
      </c>
      <c r="D398" s="148">
        <v>1127.828</v>
      </c>
      <c r="E398" s="148">
        <v>193.45500000000001</v>
      </c>
      <c r="F398" s="150">
        <v>0.10940072658347799</v>
      </c>
      <c r="G398" s="150">
        <v>0.26175298537351566</v>
      </c>
      <c r="H398" s="150">
        <v>0.1130897583429229</v>
      </c>
    </row>
    <row r="399" spans="1:8">
      <c r="A399" s="148" t="s">
        <v>776</v>
      </c>
      <c r="B399" s="149">
        <v>43051</v>
      </c>
      <c r="C399" s="148">
        <v>87744.7</v>
      </c>
      <c r="D399" s="148">
        <v>1125.5440000000001</v>
      </c>
      <c r="E399" s="148">
        <v>193.3</v>
      </c>
      <c r="F399" s="150">
        <v>0.10187323485570543</v>
      </c>
      <c r="G399" s="150">
        <v>0.25791432435150941</v>
      </c>
      <c r="H399" s="150">
        <v>0.1086258316127553</v>
      </c>
    </row>
    <row r="400" spans="1:8">
      <c r="A400" s="148" t="s">
        <v>777</v>
      </c>
      <c r="B400" s="149">
        <v>43052</v>
      </c>
      <c r="C400" s="148">
        <v>87832.5</v>
      </c>
      <c r="D400" s="148">
        <v>1123.26</v>
      </c>
      <c r="E400" s="148">
        <v>193.42</v>
      </c>
      <c r="F400" s="150">
        <v>9.9673975916285462E-2</v>
      </c>
      <c r="G400" s="150">
        <v>0.24467837553327043</v>
      </c>
      <c r="H400" s="150">
        <v>9.4190190643208549E-2</v>
      </c>
    </row>
    <row r="401" spans="1:8">
      <c r="A401" s="148" t="s">
        <v>778</v>
      </c>
      <c r="B401" s="149">
        <v>43053</v>
      </c>
      <c r="C401" s="148">
        <v>87949.8</v>
      </c>
      <c r="D401" s="148">
        <v>1118.32</v>
      </c>
      <c r="E401" s="148">
        <v>193.63</v>
      </c>
      <c r="F401" s="150">
        <v>0.12164271612873612</v>
      </c>
      <c r="G401" s="150">
        <v>0.2706016019996591</v>
      </c>
      <c r="H401" s="150">
        <v>0.10343059038067026</v>
      </c>
    </row>
    <row r="402" spans="1:8">
      <c r="A402" s="148" t="s">
        <v>779</v>
      </c>
      <c r="B402" s="149">
        <v>43054</v>
      </c>
      <c r="C402" s="148">
        <v>88005.9</v>
      </c>
      <c r="D402" s="148">
        <v>1111.1199999999999</v>
      </c>
      <c r="E402" s="148">
        <v>192.62</v>
      </c>
      <c r="F402" s="150">
        <v>0.11384787123769313</v>
      </c>
      <c r="G402" s="150">
        <v>0.29889319598426978</v>
      </c>
      <c r="H402" s="150">
        <v>0.11255830072343453</v>
      </c>
    </row>
    <row r="403" spans="1:8">
      <c r="A403" s="148" t="s">
        <v>780</v>
      </c>
      <c r="B403" s="149">
        <v>43057</v>
      </c>
      <c r="C403" s="148">
        <v>88202.3</v>
      </c>
      <c r="D403" s="148">
        <v>1126.1079999999999</v>
      </c>
      <c r="E403" s="148">
        <v>192.30799999999999</v>
      </c>
      <c r="F403" s="150">
        <v>0.11579979379747884</v>
      </c>
      <c r="G403" s="150">
        <v>0.32921465820268692</v>
      </c>
      <c r="H403" s="150">
        <v>0.11579924572091671</v>
      </c>
    </row>
    <row r="404" spans="1:8">
      <c r="A404" s="148" t="s">
        <v>781</v>
      </c>
      <c r="B404" s="149">
        <v>43059</v>
      </c>
      <c r="C404" s="148">
        <v>88261.2</v>
      </c>
      <c r="D404" s="148">
        <v>1136.0999999999999</v>
      </c>
      <c r="E404" s="148">
        <v>192.1</v>
      </c>
      <c r="F404" s="150">
        <v>0.11242162046343962</v>
      </c>
      <c r="G404" s="150">
        <v>0.35417659959950387</v>
      </c>
      <c r="H404" s="150">
        <v>0.1338684925038367</v>
      </c>
    </row>
    <row r="405" spans="1:8">
      <c r="A405" s="148" t="s">
        <v>761</v>
      </c>
      <c r="B405" s="149">
        <v>43060</v>
      </c>
      <c r="C405" s="148">
        <v>88774.6</v>
      </c>
      <c r="D405" s="148">
        <v>1150.98</v>
      </c>
      <c r="E405" s="148">
        <v>191.97</v>
      </c>
      <c r="F405" s="150">
        <v>0.12037932157271558</v>
      </c>
      <c r="G405" s="150">
        <v>0.36778809017338299</v>
      </c>
      <c r="H405" s="150">
        <v>0.1337034193586486</v>
      </c>
    </row>
    <row r="406" spans="1:8">
      <c r="A406" s="148" t="s">
        <v>793</v>
      </c>
      <c r="B406" s="149">
        <v>43061</v>
      </c>
      <c r="C406" s="148">
        <v>89339.1</v>
      </c>
      <c r="D406" s="148">
        <v>1156.67</v>
      </c>
      <c r="E406" s="148">
        <v>192.86</v>
      </c>
      <c r="F406" s="150">
        <v>0.12704558184598169</v>
      </c>
      <c r="G406" s="150">
        <v>0.36536622794074258</v>
      </c>
      <c r="H406" s="150">
        <v>0.12651869158878526</v>
      </c>
    </row>
    <row r="407" spans="1:8">
      <c r="A407" s="148" t="s">
        <v>794</v>
      </c>
      <c r="B407" s="149">
        <v>43064</v>
      </c>
      <c r="C407" s="148">
        <v>90469.5</v>
      </c>
      <c r="D407" s="148">
        <v>1151.585</v>
      </c>
      <c r="E407" s="148">
        <v>193.49</v>
      </c>
      <c r="F407" s="150">
        <v>0.14115915265910339</v>
      </c>
      <c r="G407" s="150">
        <v>0.33265249441634936</v>
      </c>
      <c r="H407" s="150">
        <v>9.4338555511566113E-2</v>
      </c>
    </row>
    <row r="408" spans="1:8">
      <c r="A408" s="148" t="s">
        <v>795</v>
      </c>
      <c r="B408" s="149">
        <v>43065</v>
      </c>
      <c r="C408" s="148">
        <v>90655.5</v>
      </c>
      <c r="D408" s="148">
        <v>1149.8900000000001</v>
      </c>
      <c r="E408" s="148">
        <v>193.7</v>
      </c>
      <c r="F408" s="150">
        <v>0.14292432194596749</v>
      </c>
      <c r="G408" s="150">
        <v>0.35696247344819465</v>
      </c>
      <c r="H408" s="150">
        <v>0.1441904424360565</v>
      </c>
    </row>
    <row r="409" spans="1:8">
      <c r="A409" s="148" t="s">
        <v>796</v>
      </c>
      <c r="B409" s="149">
        <v>43067</v>
      </c>
      <c r="C409" s="148">
        <v>91255.2</v>
      </c>
      <c r="D409" s="148">
        <v>1146.5</v>
      </c>
      <c r="E409" s="148">
        <v>193.31</v>
      </c>
      <c r="F409" s="150">
        <v>0.14939957528169701</v>
      </c>
      <c r="G409" s="150">
        <v>0.3371042043267829</v>
      </c>
      <c r="H409" s="150">
        <v>0.14283180608926993</v>
      </c>
    </row>
    <row r="410" spans="1:8">
      <c r="A410" s="148" t="s">
        <v>797</v>
      </c>
      <c r="B410" s="149">
        <v>43068</v>
      </c>
      <c r="C410" s="148">
        <v>91152.2</v>
      </c>
      <c r="D410" s="148">
        <v>1141.3800000000001</v>
      </c>
      <c r="E410" s="148">
        <v>194.04</v>
      </c>
      <c r="F410" s="150">
        <v>0.14822083602063829</v>
      </c>
      <c r="G410" s="150">
        <v>0.33351247780166382</v>
      </c>
      <c r="H410" s="150">
        <v>0.13753077734787178</v>
      </c>
    </row>
    <row r="411" spans="1:8">
      <c r="A411" s="148" t="s">
        <v>798</v>
      </c>
      <c r="B411" s="149">
        <v>43071</v>
      </c>
      <c r="C411" s="148">
        <v>91296.7</v>
      </c>
      <c r="D411" s="148">
        <v>1129.722</v>
      </c>
      <c r="E411" s="148">
        <v>193.62</v>
      </c>
      <c r="F411" s="150">
        <v>0.14778844727399831</v>
      </c>
      <c r="G411" s="150">
        <v>0.31792882599641836</v>
      </c>
      <c r="H411" s="150">
        <v>0.13982957304958266</v>
      </c>
    </row>
    <row r="412" spans="1:8">
      <c r="A412" s="148" t="s">
        <v>799</v>
      </c>
      <c r="B412" s="149">
        <v>43072</v>
      </c>
      <c r="C412" s="148">
        <v>90951.8</v>
      </c>
      <c r="D412" s="148">
        <v>1125.836</v>
      </c>
      <c r="E412" s="148">
        <v>193.48</v>
      </c>
      <c r="F412" s="150">
        <v>0.14223889463101846</v>
      </c>
      <c r="G412" s="150">
        <v>0.31274457218814855</v>
      </c>
      <c r="H412" s="150">
        <v>0.14060012969404001</v>
      </c>
    </row>
    <row r="413" spans="1:8">
      <c r="A413" s="148" t="s">
        <v>800</v>
      </c>
      <c r="B413" s="149">
        <v>43073</v>
      </c>
      <c r="C413" s="148">
        <v>90936.6</v>
      </c>
      <c r="D413" s="148">
        <v>1121.95</v>
      </c>
      <c r="E413" s="148">
        <v>194.72</v>
      </c>
      <c r="F413" s="150">
        <v>0.13644327693811187</v>
      </c>
      <c r="G413" s="150">
        <v>0.30691812177478539</v>
      </c>
      <c r="H413" s="150">
        <v>0.14595103578154434</v>
      </c>
    </row>
    <row r="414" spans="1:8">
      <c r="A414" s="148" t="s">
        <v>801</v>
      </c>
      <c r="B414" s="149">
        <v>43074</v>
      </c>
      <c r="C414" s="148">
        <v>91092.2</v>
      </c>
      <c r="D414" s="148">
        <v>1117.69</v>
      </c>
      <c r="E414" s="148">
        <v>194.17</v>
      </c>
      <c r="F414" s="150">
        <v>0.13781620508925929</v>
      </c>
      <c r="G414" s="150">
        <v>0.30652156124703378</v>
      </c>
      <c r="H414" s="150">
        <v>0.12643291409476953</v>
      </c>
    </row>
    <row r="415" spans="1:8">
      <c r="A415" s="148" t="s">
        <v>802</v>
      </c>
      <c r="B415" s="149">
        <v>43078</v>
      </c>
      <c r="C415" s="148">
        <v>91160.3</v>
      </c>
      <c r="D415" s="148">
        <v>1119.21</v>
      </c>
      <c r="E415" s="148">
        <v>194.482</v>
      </c>
      <c r="F415" s="150">
        <v>0.1385971420256622</v>
      </c>
      <c r="G415" s="150">
        <v>0.30944636840134776</v>
      </c>
      <c r="H415" s="150">
        <v>0.12423839528296421</v>
      </c>
    </row>
    <row r="416" spans="1:8">
      <c r="A416" s="148" t="s">
        <v>803</v>
      </c>
      <c r="B416" s="149">
        <v>43079</v>
      </c>
      <c r="C416" s="148">
        <v>91198.9</v>
      </c>
      <c r="D416" s="148">
        <v>1119.5899999999999</v>
      </c>
      <c r="E416" s="148">
        <v>194.56</v>
      </c>
      <c r="F416" s="150">
        <v>0.13883033720773419</v>
      </c>
      <c r="G416" s="150">
        <v>0.31104137147674971</v>
      </c>
      <c r="H416" s="150">
        <v>0.12377981863339693</v>
      </c>
    </row>
    <row r="417" spans="1:8">
      <c r="A417" s="148" t="s">
        <v>804</v>
      </c>
      <c r="B417" s="149">
        <v>43080</v>
      </c>
      <c r="C417" s="148">
        <v>91552.4</v>
      </c>
      <c r="D417" s="148">
        <v>1119.97</v>
      </c>
      <c r="E417" s="148">
        <v>194.74</v>
      </c>
      <c r="F417" s="150">
        <v>0.13264671132802586</v>
      </c>
      <c r="G417" s="150">
        <v>0.30003830572612578</v>
      </c>
      <c r="H417" s="150">
        <v>0.11554104370739537</v>
      </c>
    </row>
    <row r="418" spans="1:8">
      <c r="A418" s="148" t="s">
        <v>805</v>
      </c>
      <c r="B418" s="149">
        <v>43081</v>
      </c>
      <c r="C418" s="148">
        <v>92628.9</v>
      </c>
      <c r="D418" s="148">
        <v>1112.3699999999999</v>
      </c>
      <c r="E418" s="148">
        <v>195.72</v>
      </c>
      <c r="F418" s="150">
        <v>0.13876417478879177</v>
      </c>
      <c r="G418" s="150">
        <v>0.28210832055877622</v>
      </c>
      <c r="H418" s="150">
        <v>0.11903945111492287</v>
      </c>
    </row>
    <row r="419" spans="1:8">
      <c r="A419" s="148" t="s">
        <v>806</v>
      </c>
      <c r="B419" s="149">
        <v>43082</v>
      </c>
      <c r="C419" s="148">
        <v>93283.7</v>
      </c>
      <c r="D419" s="148">
        <v>1118.81</v>
      </c>
      <c r="E419" s="148">
        <v>196.51</v>
      </c>
      <c r="F419" s="150">
        <v>0.14810001169223574</v>
      </c>
      <c r="G419" s="150">
        <v>0.28541524009981734</v>
      </c>
      <c r="H419" s="150">
        <v>0.1166609842027504</v>
      </c>
    </row>
    <row r="420" spans="1:8">
      <c r="A420" s="148" t="s">
        <v>807</v>
      </c>
      <c r="B420" s="149">
        <v>43085</v>
      </c>
      <c r="C420" s="148">
        <v>94606.399999999994</v>
      </c>
      <c r="D420" s="148">
        <v>1125.758</v>
      </c>
      <c r="E420" s="148">
        <v>197.11</v>
      </c>
      <c r="F420" s="150">
        <v>0.16904971090837417</v>
      </c>
      <c r="G420" s="150">
        <v>0.29202331191740294</v>
      </c>
      <c r="H420" s="150">
        <v>0.11778382669842347</v>
      </c>
    </row>
    <row r="421" spans="1:8">
      <c r="A421" s="148" t="s">
        <v>808</v>
      </c>
      <c r="B421" s="149">
        <v>43086</v>
      </c>
      <c r="C421" s="148">
        <v>95600.7</v>
      </c>
      <c r="D421" s="148">
        <v>1128.0740000000001</v>
      </c>
      <c r="E421" s="148">
        <v>197.31</v>
      </c>
      <c r="F421" s="150">
        <v>0.18148809560590973</v>
      </c>
      <c r="G421" s="150">
        <v>0.29330688801247362</v>
      </c>
      <c r="H421" s="150">
        <v>0.11575435421850266</v>
      </c>
    </row>
    <row r="422" spans="1:8">
      <c r="A422" s="148" t="s">
        <v>809</v>
      </c>
      <c r="B422" s="149">
        <v>43087</v>
      </c>
      <c r="C422" s="148">
        <v>95477.4</v>
      </c>
      <c r="D422" s="148">
        <v>1130.3900000000001</v>
      </c>
      <c r="E422" s="148">
        <v>198.49</v>
      </c>
      <c r="F422" s="150">
        <v>0.18251153066835757</v>
      </c>
      <c r="G422" s="150">
        <v>0.28863429092567272</v>
      </c>
      <c r="H422" s="150">
        <v>0.1243344284581398</v>
      </c>
    </row>
    <row r="423" spans="1:8">
      <c r="A423" s="148" t="s">
        <v>810</v>
      </c>
      <c r="B423" s="149">
        <v>43088</v>
      </c>
      <c r="C423" s="148">
        <v>95590.6</v>
      </c>
      <c r="D423" s="148">
        <v>1132.2</v>
      </c>
      <c r="E423" s="148">
        <v>198.27</v>
      </c>
      <c r="F423" s="150">
        <v>0.18475873659578901</v>
      </c>
      <c r="G423" s="150">
        <v>0.29726385260552735</v>
      </c>
      <c r="H423" s="150">
        <v>0.12755914467697904</v>
      </c>
    </row>
    <row r="424" spans="1:8">
      <c r="A424" s="148" t="s">
        <v>811</v>
      </c>
      <c r="B424" s="149">
        <v>43089</v>
      </c>
      <c r="C424" s="148">
        <v>95508.6</v>
      </c>
      <c r="D424" s="148">
        <v>1132.8499999999999</v>
      </c>
      <c r="E424" s="148">
        <v>197.84</v>
      </c>
      <c r="F424" s="150">
        <v>0.18336988439950952</v>
      </c>
      <c r="G424" s="150">
        <v>0.32426448584146916</v>
      </c>
      <c r="H424" s="150">
        <v>0.12928820138135744</v>
      </c>
    </row>
    <row r="425" spans="1:8">
      <c r="A425" s="148" t="s">
        <v>821</v>
      </c>
      <c r="B425" s="149">
        <v>43092</v>
      </c>
      <c r="C425" s="148">
        <v>96816</v>
      </c>
      <c r="D425" s="148">
        <v>1137.806</v>
      </c>
      <c r="E425" s="148">
        <v>198.95</v>
      </c>
      <c r="F425" s="150">
        <v>0.2039829331290548</v>
      </c>
      <c r="G425" s="150">
        <v>0.33681811239176151</v>
      </c>
      <c r="H425" s="150">
        <v>0.14358797493820763</v>
      </c>
    </row>
    <row r="426" spans="1:8">
      <c r="A426" s="148" t="s">
        <v>822</v>
      </c>
      <c r="B426" s="149">
        <v>43093</v>
      </c>
      <c r="C426" s="148">
        <v>97529.3</v>
      </c>
      <c r="D426" s="148">
        <v>1139.4580000000001</v>
      </c>
      <c r="E426" s="148">
        <v>199.32</v>
      </c>
      <c r="F426" s="150">
        <v>0.21724929389548797</v>
      </c>
      <c r="G426" s="150">
        <v>0.33847599581820975</v>
      </c>
      <c r="H426" s="150">
        <v>0.14756174794173527</v>
      </c>
    </row>
    <row r="427" spans="1:8">
      <c r="A427" s="148" t="s">
        <v>823</v>
      </c>
      <c r="B427" s="149">
        <v>43094</v>
      </c>
      <c r="C427" s="148">
        <v>98358.399999999994</v>
      </c>
      <c r="D427" s="148">
        <v>1141.1099999999999</v>
      </c>
      <c r="E427" s="148">
        <v>199.36</v>
      </c>
      <c r="F427" s="150">
        <v>0.22564984423676004</v>
      </c>
      <c r="G427" s="150">
        <v>0.34063700553355969</v>
      </c>
      <c r="H427" s="150">
        <v>0.14911522277941103</v>
      </c>
    </row>
    <row r="428" spans="1:8">
      <c r="A428" s="148" t="s">
        <v>824</v>
      </c>
      <c r="B428" s="149">
        <v>43095</v>
      </c>
      <c r="C428" s="148">
        <v>98152.7</v>
      </c>
      <c r="D428" s="148">
        <v>1138.6300000000001</v>
      </c>
      <c r="E428" s="148">
        <v>199.05</v>
      </c>
      <c r="F428" s="150">
        <v>0.22444150037674082</v>
      </c>
      <c r="G428" s="150">
        <v>0.34599698795892864</v>
      </c>
      <c r="H428" s="150">
        <v>0.14802318539666071</v>
      </c>
    </row>
    <row r="429" spans="1:8">
      <c r="A429" s="148" t="s">
        <v>825</v>
      </c>
      <c r="B429" s="149">
        <v>43096</v>
      </c>
      <c r="C429" s="148">
        <v>97899.1</v>
      </c>
      <c r="D429" s="148">
        <v>1144.3900000000001</v>
      </c>
      <c r="E429" s="148">
        <v>199.98</v>
      </c>
      <c r="F429" s="150">
        <v>0.22528720670747671</v>
      </c>
      <c r="G429" s="150">
        <v>0.35560072684714661</v>
      </c>
      <c r="H429" s="150">
        <v>0.15361984424574548</v>
      </c>
    </row>
    <row r="430" spans="1:8">
      <c r="A430" s="148" t="s">
        <v>826</v>
      </c>
      <c r="B430" s="149">
        <v>43099</v>
      </c>
      <c r="C430" s="148">
        <v>97211.4</v>
      </c>
      <c r="D430" s="148">
        <v>1152.2860000000001</v>
      </c>
      <c r="E430" s="148">
        <v>202.23</v>
      </c>
      <c r="F430" s="150">
        <v>0.21565155408827441</v>
      </c>
      <c r="G430" s="150">
        <v>0.36777969018932866</v>
      </c>
      <c r="H430" s="150">
        <v>0.16835172453636837</v>
      </c>
    </row>
    <row r="431" spans="1:8">
      <c r="A431" s="148" t="s">
        <v>827</v>
      </c>
      <c r="B431" s="149">
        <v>43100</v>
      </c>
      <c r="C431" s="148">
        <v>95561.5</v>
      </c>
      <c r="D431" s="148">
        <v>1154.9179999999999</v>
      </c>
      <c r="E431" s="148">
        <v>202.98</v>
      </c>
      <c r="F431" s="150">
        <v>0.19750052631051318</v>
      </c>
      <c r="G431" s="150">
        <v>0.36731702696943147</v>
      </c>
      <c r="H431" s="150">
        <v>0.17031826568265673</v>
      </c>
    </row>
    <row r="432" spans="1:8">
      <c r="A432" s="148" t="s">
        <v>828</v>
      </c>
      <c r="B432" s="149">
        <v>43101</v>
      </c>
      <c r="C432" s="148">
        <v>96207.9</v>
      </c>
      <c r="D432" s="148">
        <v>1157.55</v>
      </c>
      <c r="E432" s="148">
        <v>202.91</v>
      </c>
      <c r="F432" s="150">
        <v>0.20724967938984928</v>
      </c>
      <c r="G432" s="150">
        <v>0.35993561878803537</v>
      </c>
      <c r="H432" s="150">
        <v>0.16347477064220173</v>
      </c>
    </row>
    <row r="433" spans="1:8">
      <c r="A433" s="148" t="s">
        <v>829</v>
      </c>
      <c r="B433" s="149">
        <v>43102</v>
      </c>
      <c r="C433" s="148">
        <v>96241.2</v>
      </c>
      <c r="D433" s="148">
        <v>1177.98</v>
      </c>
      <c r="E433" s="148">
        <v>203.77</v>
      </c>
      <c r="F433" s="150">
        <v>0.21078521411156093</v>
      </c>
      <c r="G433" s="150">
        <v>0.37357742537313432</v>
      </c>
      <c r="H433" s="150">
        <v>0.16200958029197077</v>
      </c>
    </row>
    <row r="434" spans="1:8">
      <c r="A434" s="148" t="s">
        <v>830</v>
      </c>
      <c r="B434" s="149">
        <v>43103</v>
      </c>
      <c r="C434" s="148">
        <v>95929.4</v>
      </c>
      <c r="D434" s="148">
        <v>1184.21</v>
      </c>
      <c r="E434" s="148">
        <v>203.83</v>
      </c>
      <c r="F434" s="150">
        <v>0.21589687690123704</v>
      </c>
      <c r="G434" s="150">
        <v>0.37740479679903238</v>
      </c>
      <c r="H434" s="150">
        <v>0.16023451730418947</v>
      </c>
    </row>
    <row r="435" spans="1:8">
      <c r="A435" s="148" t="s">
        <v>831</v>
      </c>
      <c r="B435" s="149">
        <v>43106</v>
      </c>
      <c r="C435" s="148">
        <v>96270.3</v>
      </c>
      <c r="D435" s="148">
        <v>1197.8</v>
      </c>
      <c r="E435" s="148">
        <v>206.8075</v>
      </c>
      <c r="F435" s="150">
        <v>0.21909131316252362</v>
      </c>
      <c r="G435" s="150">
        <v>0.38975263377732405</v>
      </c>
      <c r="H435" s="150">
        <v>0.17644632800500615</v>
      </c>
    </row>
    <row r="436" spans="1:8">
      <c r="A436" s="148" t="s">
        <v>832</v>
      </c>
      <c r="B436" s="149">
        <v>43107</v>
      </c>
      <c r="C436" s="148">
        <v>96234.5</v>
      </c>
      <c r="D436" s="148">
        <v>1202.33</v>
      </c>
      <c r="E436" s="148">
        <v>207.8</v>
      </c>
      <c r="F436" s="150">
        <v>0.21840962122564545</v>
      </c>
      <c r="G436" s="150">
        <v>0.38447100548109225</v>
      </c>
      <c r="H436" s="150">
        <v>0.18418053339411911</v>
      </c>
    </row>
    <row r="437" spans="1:8">
      <c r="A437" s="148" t="s">
        <v>833</v>
      </c>
      <c r="B437" s="149">
        <v>43108</v>
      </c>
      <c r="C437" s="148">
        <v>96332.5</v>
      </c>
      <c r="D437" s="148">
        <v>1206.8599999999999</v>
      </c>
      <c r="E437" s="148">
        <v>208.31</v>
      </c>
      <c r="F437" s="150">
        <v>0.21954847620530615</v>
      </c>
      <c r="G437" s="150">
        <v>0.38488725687073244</v>
      </c>
      <c r="H437" s="150">
        <v>0.18190070921985813</v>
      </c>
    </row>
    <row r="438" spans="1:8">
      <c r="A438" s="148" t="s">
        <v>834</v>
      </c>
      <c r="B438" s="149">
        <v>43109</v>
      </c>
      <c r="C438" s="148">
        <v>96149.2</v>
      </c>
      <c r="D438" s="148">
        <v>1205.1400000000001</v>
      </c>
      <c r="E438" s="148">
        <v>207.57</v>
      </c>
      <c r="F438" s="150">
        <v>0.21975731511610941</v>
      </c>
      <c r="G438" s="150">
        <v>0.37628990777073801</v>
      </c>
      <c r="H438" s="150">
        <v>0.16870064608758084</v>
      </c>
    </row>
    <row r="439" spans="1:8">
      <c r="A439" s="148" t="s">
        <v>835</v>
      </c>
      <c r="B439" s="149">
        <v>43110</v>
      </c>
      <c r="C439" s="148">
        <v>96185.9</v>
      </c>
      <c r="D439" s="148">
        <v>1197.53</v>
      </c>
      <c r="E439" s="148">
        <v>207.68</v>
      </c>
      <c r="F439" s="150">
        <v>0.22011609292508005</v>
      </c>
      <c r="G439" s="150">
        <v>0.36541921595545013</v>
      </c>
      <c r="H439" s="150">
        <v>0.16634842188026511</v>
      </c>
    </row>
    <row r="440" spans="1:8">
      <c r="A440" s="148" t="s">
        <v>836</v>
      </c>
      <c r="B440" s="149">
        <v>43113</v>
      </c>
      <c r="C440" s="148">
        <v>96627.5</v>
      </c>
      <c r="D440" s="148">
        <v>1205.396</v>
      </c>
      <c r="E440" s="148">
        <v>208.67750000000001</v>
      </c>
      <c r="F440" s="150">
        <v>0.22920893785102314</v>
      </c>
      <c r="G440" s="150">
        <v>0.37220071945721944</v>
      </c>
      <c r="H440" s="150">
        <v>0.17763826185101594</v>
      </c>
    </row>
    <row r="441" spans="1:8">
      <c r="A441" s="148" t="s">
        <v>837</v>
      </c>
      <c r="B441" s="149">
        <v>43114</v>
      </c>
      <c r="C441" s="148">
        <v>97228.6</v>
      </c>
      <c r="D441" s="148">
        <v>1208.018</v>
      </c>
      <c r="E441" s="148">
        <v>209.01</v>
      </c>
      <c r="F441" s="150">
        <v>0.23665895042100193</v>
      </c>
      <c r="G441" s="150">
        <v>0.36232900657471845</v>
      </c>
      <c r="H441" s="150">
        <v>0.18600692277137831</v>
      </c>
    </row>
    <row r="442" spans="1:8">
      <c r="A442" s="148" t="s">
        <v>838</v>
      </c>
      <c r="B442" s="149">
        <v>43115</v>
      </c>
      <c r="C442" s="148">
        <v>97944</v>
      </c>
      <c r="D442" s="148">
        <v>1210.6400000000001</v>
      </c>
      <c r="E442" s="148">
        <v>209.14</v>
      </c>
      <c r="F442" s="150">
        <v>0.24174339027488645</v>
      </c>
      <c r="G442" s="150">
        <v>0.36309080141146066</v>
      </c>
      <c r="H442" s="150">
        <v>0.18006517047297965</v>
      </c>
    </row>
    <row r="443" spans="1:8">
      <c r="A443" s="148" t="s">
        <v>839</v>
      </c>
      <c r="B443" s="149">
        <v>43116</v>
      </c>
      <c r="C443" s="148">
        <v>98596.9</v>
      </c>
      <c r="D443" s="148">
        <v>1217.8699999999999</v>
      </c>
      <c r="E443" s="148">
        <v>210.79</v>
      </c>
      <c r="F443" s="150">
        <v>0.24690666369895231</v>
      </c>
      <c r="G443" s="150">
        <v>0.37049673994017773</v>
      </c>
      <c r="H443" s="150">
        <v>0.18714800630772688</v>
      </c>
    </row>
    <row r="444" spans="1:8">
      <c r="A444" s="148" t="s">
        <v>840</v>
      </c>
      <c r="B444" s="149">
        <v>43117</v>
      </c>
      <c r="C444" s="148">
        <v>98923.5</v>
      </c>
      <c r="D444" s="148">
        <v>1222.6199999999999</v>
      </c>
      <c r="E444" s="148">
        <v>211.8</v>
      </c>
      <c r="F444" s="150">
        <v>0.25086300424104957</v>
      </c>
      <c r="G444" s="150">
        <v>0.37510544252117262</v>
      </c>
      <c r="H444" s="150">
        <v>0.20136131593874085</v>
      </c>
    </row>
    <row r="445" spans="1:8">
      <c r="A445" s="148" t="s">
        <v>841</v>
      </c>
      <c r="B445" s="149">
        <v>43120</v>
      </c>
      <c r="C445" s="148">
        <v>98817.2</v>
      </c>
      <c r="D445" s="148">
        <v>1236.8699999999999</v>
      </c>
      <c r="E445" s="148">
        <v>214.83</v>
      </c>
      <c r="F445" s="150">
        <v>0.24642660733295996</v>
      </c>
      <c r="G445" s="150">
        <v>0.38217841697676747</v>
      </c>
      <c r="H445" s="150">
        <v>0.21071911632101004</v>
      </c>
    </row>
    <row r="446" spans="1:8">
      <c r="A446" s="148" t="s">
        <v>855</v>
      </c>
      <c r="B446" s="149">
        <v>43121</v>
      </c>
      <c r="C446" s="148">
        <v>98221</v>
      </c>
      <c r="D446" s="148">
        <v>1235.3240000000001</v>
      </c>
      <c r="E446" s="148">
        <v>211.58</v>
      </c>
      <c r="F446" s="150">
        <v>0.23731768582881307</v>
      </c>
      <c r="G446" s="150">
        <v>0.37580772700442155</v>
      </c>
      <c r="H446" s="150">
        <v>0.18985490945900363</v>
      </c>
    </row>
    <row r="447" spans="1:8">
      <c r="A447" s="148" t="s">
        <v>856</v>
      </c>
      <c r="B447" s="149">
        <v>43122</v>
      </c>
      <c r="C447" s="148">
        <v>98628.4</v>
      </c>
      <c r="D447" s="148">
        <v>1238.5</v>
      </c>
      <c r="E447" s="148">
        <v>211.39</v>
      </c>
      <c r="F447" s="150">
        <v>0.24520431378193219</v>
      </c>
      <c r="G447" s="150">
        <v>0.37543867442583623</v>
      </c>
      <c r="H447" s="150">
        <v>0.18688414137727749</v>
      </c>
    </row>
    <row r="448" spans="1:8">
      <c r="A448" s="148" t="s">
        <v>857</v>
      </c>
      <c r="B448" s="149">
        <v>43123</v>
      </c>
      <c r="C448" s="148">
        <v>99224.7</v>
      </c>
      <c r="D448" s="148">
        <v>1252.3900000000001</v>
      </c>
      <c r="E448" s="148">
        <v>212.79</v>
      </c>
      <c r="F448" s="150">
        <v>0.25255245020071193</v>
      </c>
      <c r="G448" s="150">
        <v>0.38955275216633956</v>
      </c>
      <c r="H448" s="150">
        <v>0.19410774410774412</v>
      </c>
    </row>
    <row r="449" spans="1:8">
      <c r="A449" s="148" t="s">
        <v>858</v>
      </c>
      <c r="B449" s="149">
        <v>43124</v>
      </c>
      <c r="C449" s="148">
        <v>99522.1</v>
      </c>
      <c r="D449" s="148">
        <v>1258.75</v>
      </c>
      <c r="E449" s="148">
        <v>213.05</v>
      </c>
      <c r="F449" s="150">
        <v>0.25558548386079361</v>
      </c>
      <c r="G449" s="150">
        <v>0.39529341343915592</v>
      </c>
      <c r="H449" s="150">
        <v>0.18949249064820495</v>
      </c>
    </row>
    <row r="450" spans="1:8">
      <c r="A450" s="148" t="s">
        <v>859</v>
      </c>
      <c r="B450" s="149">
        <v>43127</v>
      </c>
      <c r="C450" s="148">
        <v>99355.5</v>
      </c>
      <c r="D450" s="148">
        <v>1264.288</v>
      </c>
      <c r="E450" s="148">
        <v>214.29499999999999</v>
      </c>
      <c r="F450" s="150">
        <v>0.26973345380330249</v>
      </c>
      <c r="G450" s="150">
        <v>0.39142225108129813</v>
      </c>
      <c r="H450" s="150">
        <v>0.18362330847832076</v>
      </c>
    </row>
    <row r="451" spans="1:8">
      <c r="A451" s="148" t="s">
        <v>860</v>
      </c>
      <c r="B451" s="149">
        <v>43128</v>
      </c>
      <c r="C451" s="148">
        <v>99414.5</v>
      </c>
      <c r="D451" s="148">
        <v>1266.134</v>
      </c>
      <c r="E451" s="148">
        <v>214.71</v>
      </c>
      <c r="F451" s="150">
        <v>0.27374469884303454</v>
      </c>
      <c r="G451" s="150">
        <v>0.38806130503420455</v>
      </c>
      <c r="H451" s="150">
        <v>0.19124500665778954</v>
      </c>
    </row>
    <row r="452" spans="1:8">
      <c r="A452" s="148" t="s">
        <v>861</v>
      </c>
      <c r="B452" s="149">
        <v>43129</v>
      </c>
      <c r="C452" s="148">
        <v>99046.1</v>
      </c>
      <c r="D452" s="148">
        <v>1267.98</v>
      </c>
      <c r="E452" s="148">
        <v>214.12</v>
      </c>
      <c r="F452" s="150">
        <v>0.27449330301708441</v>
      </c>
      <c r="G452" s="150">
        <v>0.38923522928220988</v>
      </c>
      <c r="H452" s="150">
        <v>0.18634254449754128</v>
      </c>
    </row>
    <row r="453" spans="1:8">
      <c r="A453" s="148" t="s">
        <v>862</v>
      </c>
      <c r="B453" s="149">
        <v>43130</v>
      </c>
      <c r="C453" s="148">
        <v>98557.8</v>
      </c>
      <c r="D453" s="148">
        <v>1247.6300000000001</v>
      </c>
      <c r="E453" s="148">
        <v>212.48</v>
      </c>
      <c r="F453" s="150">
        <v>0.26832099429525935</v>
      </c>
      <c r="G453" s="150">
        <v>0.36666067845030814</v>
      </c>
      <c r="H453" s="150">
        <v>0.17671817023868863</v>
      </c>
    </row>
    <row r="454" spans="1:8">
      <c r="A454" s="148" t="s">
        <v>863</v>
      </c>
      <c r="B454" s="149">
        <v>43131</v>
      </c>
      <c r="C454" s="148">
        <v>98133.5</v>
      </c>
      <c r="D454" s="148">
        <v>1254.5899999999999</v>
      </c>
      <c r="E454" s="148">
        <v>212.44</v>
      </c>
      <c r="F454" s="150">
        <v>0.25874471212677053</v>
      </c>
      <c r="G454" s="150">
        <v>0.37400475309115189</v>
      </c>
      <c r="H454" s="150">
        <v>0.17688770705224099</v>
      </c>
    </row>
    <row r="455" spans="1:8">
      <c r="A455" s="148" t="s">
        <v>864</v>
      </c>
      <c r="B455" s="149">
        <v>43134</v>
      </c>
      <c r="C455" s="148">
        <v>97718.8</v>
      </c>
      <c r="D455" s="148">
        <v>1227.44</v>
      </c>
      <c r="E455" s="148">
        <v>211.5025</v>
      </c>
      <c r="F455" s="150">
        <v>0.25320036832129111</v>
      </c>
      <c r="G455" s="150">
        <v>0.34997745344962228</v>
      </c>
      <c r="H455" s="150">
        <v>0.18006193159627304</v>
      </c>
    </row>
    <row r="456" spans="1:8">
      <c r="A456" s="148" t="s">
        <v>865</v>
      </c>
      <c r="B456" s="149">
        <v>43135</v>
      </c>
      <c r="C456" s="148">
        <v>97808.1</v>
      </c>
      <c r="D456" s="148">
        <v>1218.3900000000001</v>
      </c>
      <c r="E456" s="148">
        <v>211.19</v>
      </c>
      <c r="F456" s="150">
        <v>0.26342732471397645</v>
      </c>
      <c r="G456" s="150">
        <v>0.33449069003285881</v>
      </c>
      <c r="H456" s="150">
        <v>0.17510572000890279</v>
      </c>
    </row>
    <row r="457" spans="1:8">
      <c r="A457" s="148" t="s">
        <v>866</v>
      </c>
      <c r="B457" s="149">
        <v>43136</v>
      </c>
      <c r="C457" s="148">
        <v>98033.5</v>
      </c>
      <c r="D457" s="148">
        <v>1209.3399999999999</v>
      </c>
      <c r="E457" s="148">
        <v>209.51</v>
      </c>
      <c r="F457" s="150">
        <v>0.27605085277452734</v>
      </c>
      <c r="G457" s="150">
        <v>0.31593895063515087</v>
      </c>
      <c r="H457" s="150">
        <v>0.161009670000831</v>
      </c>
    </row>
    <row r="458" spans="1:8">
      <c r="A458" s="148" t="s">
        <v>867</v>
      </c>
      <c r="B458" s="149">
        <v>43137</v>
      </c>
      <c r="C458" s="148">
        <v>97927.5</v>
      </c>
      <c r="D458" s="148">
        <v>1176.18</v>
      </c>
      <c r="E458" s="148">
        <v>205.7</v>
      </c>
      <c r="F458" s="150">
        <v>0.27815991437819787</v>
      </c>
      <c r="G458" s="150">
        <v>0.27707949689030964</v>
      </c>
      <c r="H458" s="150">
        <v>0.1383508577753183</v>
      </c>
    </row>
    <row r="459" spans="1:8">
      <c r="A459" s="148" t="s">
        <v>868</v>
      </c>
      <c r="B459" s="149">
        <v>43138</v>
      </c>
      <c r="C459" s="148">
        <v>98299.7</v>
      </c>
      <c r="D459" s="148">
        <v>1173.3800000000001</v>
      </c>
      <c r="E459" s="148">
        <v>207.12</v>
      </c>
      <c r="F459" s="150">
        <v>0.28196878663827118</v>
      </c>
      <c r="G459" s="150">
        <v>0.27128137899652227</v>
      </c>
      <c r="H459" s="150">
        <v>0.14241588527302818</v>
      </c>
    </row>
    <row r="460" spans="1:8">
      <c r="A460" s="148" t="s">
        <v>869</v>
      </c>
      <c r="B460" s="149">
        <v>43141</v>
      </c>
      <c r="C460" s="148">
        <v>97782.7</v>
      </c>
      <c r="D460" s="148">
        <v>1161.374</v>
      </c>
      <c r="E460" s="148">
        <v>206.82599999999999</v>
      </c>
      <c r="F460" s="150">
        <v>0.27377615090013796</v>
      </c>
      <c r="G460" s="150">
        <v>0.26263752989780387</v>
      </c>
      <c r="H460" s="150">
        <v>0.14604089322325042</v>
      </c>
    </row>
    <row r="461" spans="1:8">
      <c r="A461" s="148" t="s">
        <v>870</v>
      </c>
      <c r="B461" s="149">
        <v>43143</v>
      </c>
      <c r="C461" s="148">
        <v>97924.7</v>
      </c>
      <c r="D461" s="148">
        <v>1153.3699999999999</v>
      </c>
      <c r="E461" s="148">
        <v>206.63</v>
      </c>
      <c r="F461" s="150">
        <v>0.27518074611161447</v>
      </c>
      <c r="G461" s="150">
        <v>0.25137791858345615</v>
      </c>
      <c r="H461" s="150">
        <v>0.14387732506643047</v>
      </c>
    </row>
    <row r="462" spans="1:8">
      <c r="A462" s="148" t="s">
        <v>871</v>
      </c>
      <c r="B462" s="149">
        <v>43144</v>
      </c>
      <c r="C462" s="148">
        <v>98103.3</v>
      </c>
      <c r="D462" s="148">
        <v>1164.49</v>
      </c>
      <c r="E462" s="148">
        <v>207.16</v>
      </c>
      <c r="F462" s="150">
        <v>0.27710735151685562</v>
      </c>
      <c r="G462" s="150">
        <v>0.25221788025489755</v>
      </c>
      <c r="H462" s="150">
        <v>0.14590737488418393</v>
      </c>
    </row>
    <row r="463" spans="1:8">
      <c r="A463" s="148" t="s">
        <v>872</v>
      </c>
      <c r="B463" s="149">
        <v>43145</v>
      </c>
      <c r="C463" s="148">
        <v>98347.9</v>
      </c>
      <c r="D463" s="148">
        <v>1185.33</v>
      </c>
      <c r="E463" s="148">
        <v>207.68</v>
      </c>
      <c r="F463" s="150">
        <v>0.28010990827527049</v>
      </c>
      <c r="G463" s="150">
        <v>0.27086424730029934</v>
      </c>
      <c r="H463" s="150">
        <v>0.14848199966819653</v>
      </c>
    </row>
    <row r="464" spans="1:8">
      <c r="A464" s="148" t="s">
        <v>873</v>
      </c>
      <c r="B464" s="149">
        <v>43148</v>
      </c>
      <c r="C464" s="148">
        <v>98429.6</v>
      </c>
      <c r="D464" s="148">
        <v>1194.7560000000001</v>
      </c>
      <c r="E464" s="148">
        <v>209.08250000000001</v>
      </c>
      <c r="F464" s="150">
        <v>0.27871335684730858</v>
      </c>
      <c r="G464" s="150">
        <v>0.27719920893687533</v>
      </c>
      <c r="H464" s="150">
        <v>0.15152558242000347</v>
      </c>
    </row>
    <row r="465" spans="1:8">
      <c r="A465" s="148" t="s">
        <v>874</v>
      </c>
      <c r="B465" s="149">
        <v>43149</v>
      </c>
      <c r="C465" s="148">
        <v>98311.6</v>
      </c>
      <c r="D465" s="148">
        <v>1197.8979999999999</v>
      </c>
      <c r="E465" s="148">
        <v>209.55</v>
      </c>
      <c r="F465" s="150">
        <v>0.27677070968646844</v>
      </c>
      <c r="G465" s="150">
        <v>0.28243619390202102</v>
      </c>
      <c r="H465" s="150">
        <v>0.15786274726489125</v>
      </c>
    </row>
    <row r="466" spans="1:8">
      <c r="A466" s="148" t="s">
        <v>875</v>
      </c>
      <c r="B466" s="149">
        <v>43150</v>
      </c>
      <c r="C466" s="148">
        <v>98148.5</v>
      </c>
      <c r="D466" s="148">
        <v>1201.04</v>
      </c>
      <c r="E466" s="148">
        <v>210.74</v>
      </c>
      <c r="F466" s="150">
        <v>0.27152327318282099</v>
      </c>
      <c r="G466" s="150">
        <v>0.27528722206884826</v>
      </c>
      <c r="H466" s="150">
        <v>0.1634095175002761</v>
      </c>
    </row>
    <row r="467" spans="1:8">
      <c r="A467" s="148" t="s">
        <v>903</v>
      </c>
      <c r="B467" s="149">
        <v>43152</v>
      </c>
      <c r="C467" s="148">
        <v>98157.3</v>
      </c>
      <c r="D467" s="148">
        <v>1209.67</v>
      </c>
      <c r="E467" s="148">
        <v>209.88</v>
      </c>
      <c r="F467" s="150">
        <v>0.26492833035434682</v>
      </c>
      <c r="G467" s="150">
        <v>0.25369994196169476</v>
      </c>
      <c r="H467" s="150">
        <v>0.15559960356788904</v>
      </c>
    </row>
    <row r="468" spans="1:8">
      <c r="A468" s="148" t="s">
        <v>904</v>
      </c>
      <c r="B468" s="149">
        <v>43155</v>
      </c>
      <c r="C468" s="148">
        <v>98176.9</v>
      </c>
      <c r="D468" s="148">
        <v>1216.5160000000001</v>
      </c>
      <c r="E468" s="148">
        <v>209.25</v>
      </c>
      <c r="F468" s="150">
        <v>0.26421156188754358</v>
      </c>
      <c r="G468" s="150">
        <v>0.28974788490490022</v>
      </c>
      <c r="H468" s="150">
        <v>0.1487784792753224</v>
      </c>
    </row>
    <row r="469" spans="1:8">
      <c r="A469" s="148" t="s">
        <v>905</v>
      </c>
      <c r="B469" s="149">
        <v>43156</v>
      </c>
      <c r="C469" s="148">
        <v>98080.2</v>
      </c>
      <c r="D469" s="148">
        <v>1218.798</v>
      </c>
      <c r="E469" s="148">
        <v>209.04</v>
      </c>
      <c r="F469" s="150">
        <v>0.26232267928986763</v>
      </c>
      <c r="G469" s="150">
        <v>0.29167426185379086</v>
      </c>
      <c r="H469" s="150">
        <v>0.15396080596190997</v>
      </c>
    </row>
    <row r="470" spans="1:8">
      <c r="A470" s="148" t="s">
        <v>906</v>
      </c>
      <c r="B470" s="149">
        <v>43157</v>
      </c>
      <c r="C470" s="148">
        <v>98098.5</v>
      </c>
      <c r="D470" s="148">
        <v>1221.08</v>
      </c>
      <c r="E470" s="148">
        <v>209.03</v>
      </c>
      <c r="F470" s="150">
        <v>0.26090292827010741</v>
      </c>
      <c r="G470" s="150">
        <v>0.2912736347870224</v>
      </c>
      <c r="H470" s="150">
        <v>0.15409673144876312</v>
      </c>
    </row>
    <row r="471" spans="1:8">
      <c r="A471" s="148" t="s">
        <v>907</v>
      </c>
      <c r="B471" s="149">
        <v>43158</v>
      </c>
      <c r="C471" s="148">
        <v>98100.800000000003</v>
      </c>
      <c r="D471" s="148">
        <v>1212.33</v>
      </c>
      <c r="E471" s="148">
        <v>209.22</v>
      </c>
      <c r="F471" s="150">
        <v>0.26017120718535813</v>
      </c>
      <c r="G471" s="150">
        <v>0.27486198012513796</v>
      </c>
      <c r="H471" s="150">
        <v>0.15133171912832921</v>
      </c>
    </row>
    <row r="472" spans="1:8">
      <c r="A472" s="148" t="s">
        <v>908</v>
      </c>
      <c r="B472" s="149">
        <v>43159</v>
      </c>
      <c r="C472" s="148">
        <v>97961.7</v>
      </c>
      <c r="D472" s="148">
        <v>1195.19</v>
      </c>
      <c r="E472" s="148">
        <v>207.42</v>
      </c>
      <c r="F472" s="150">
        <v>0.25812094241846295</v>
      </c>
      <c r="G472" s="150">
        <v>0.26532440089267939</v>
      </c>
      <c r="H472" s="150">
        <v>0.14232214894466555</v>
      </c>
    </row>
    <row r="473" spans="1:8">
      <c r="A473" s="148" t="s">
        <v>909</v>
      </c>
      <c r="B473" s="149">
        <v>43162</v>
      </c>
      <c r="C473" s="148">
        <v>97388.7</v>
      </c>
      <c r="D473" s="148">
        <v>1183.748</v>
      </c>
      <c r="E473" s="148">
        <v>207.3075</v>
      </c>
      <c r="F473" s="150">
        <v>0.25541832582014501</v>
      </c>
      <c r="G473" s="150">
        <v>0.25603801172693186</v>
      </c>
      <c r="H473" s="150">
        <v>0.14200132209552141</v>
      </c>
    </row>
    <row r="474" spans="1:8">
      <c r="A474" s="148" t="s">
        <v>910</v>
      </c>
      <c r="B474" s="149">
        <v>43163</v>
      </c>
      <c r="C474" s="148">
        <v>97354.3</v>
      </c>
      <c r="D474" s="148">
        <v>1179.934</v>
      </c>
      <c r="E474" s="148">
        <v>207.27</v>
      </c>
      <c r="F474" s="150">
        <v>0.25471609355244906</v>
      </c>
      <c r="G474" s="150">
        <v>0.25482176280415159</v>
      </c>
      <c r="H474" s="150">
        <v>0.14678543764523622</v>
      </c>
    </row>
    <row r="475" spans="1:8">
      <c r="A475" s="148" t="s">
        <v>911</v>
      </c>
      <c r="B475" s="149">
        <v>43164</v>
      </c>
      <c r="C475" s="148">
        <v>97182.6</v>
      </c>
      <c r="D475" s="148">
        <v>1176.1199999999999</v>
      </c>
      <c r="E475" s="148">
        <v>206.73</v>
      </c>
      <c r="F475" s="150">
        <v>0.25231597517083904</v>
      </c>
      <c r="G475" s="150">
        <v>0.25604194922947121</v>
      </c>
      <c r="H475" s="150">
        <v>0.15035334705915071</v>
      </c>
    </row>
    <row r="476" spans="1:8">
      <c r="A476" s="148" t="s">
        <v>912</v>
      </c>
      <c r="B476" s="149">
        <v>43165</v>
      </c>
      <c r="C476" s="148">
        <v>96991</v>
      </c>
      <c r="D476" s="148">
        <v>1193.93</v>
      </c>
      <c r="E476" s="148">
        <v>206.95</v>
      </c>
      <c r="F476" s="150">
        <v>0.25189738135558226</v>
      </c>
      <c r="G476" s="150">
        <v>0.27220902106620359</v>
      </c>
      <c r="H476" s="150">
        <v>0.15795658012533575</v>
      </c>
    </row>
    <row r="477" spans="1:8">
      <c r="A477" s="148" t="s">
        <v>913</v>
      </c>
      <c r="B477" s="149">
        <v>43166</v>
      </c>
      <c r="C477" s="148">
        <v>96860.3</v>
      </c>
      <c r="D477" s="148">
        <v>1189.2</v>
      </c>
      <c r="E477" s="148">
        <v>205.48</v>
      </c>
      <c r="F477" s="150">
        <v>0.25572275138037015</v>
      </c>
      <c r="G477" s="150">
        <v>0.27045852741335841</v>
      </c>
      <c r="H477" s="150">
        <v>0.14631595096302696</v>
      </c>
    </row>
    <row r="478" spans="1:8">
      <c r="A478" s="148" t="s">
        <v>914</v>
      </c>
      <c r="B478" s="149">
        <v>43169</v>
      </c>
      <c r="C478" s="148">
        <v>96594.5</v>
      </c>
      <c r="D478" s="148">
        <v>1209</v>
      </c>
      <c r="E478" s="148">
        <v>207.28749999999999</v>
      </c>
      <c r="F478" s="150">
        <v>0.2582831923654596</v>
      </c>
      <c r="G478" s="150">
        <v>0.29273013055611985</v>
      </c>
      <c r="H478" s="150">
        <v>0.15525553140500459</v>
      </c>
    </row>
    <row r="479" spans="1:8">
      <c r="A479" s="148" t="s">
        <v>915</v>
      </c>
      <c r="B479" s="149">
        <v>43170</v>
      </c>
      <c r="C479" s="148">
        <v>96028.4</v>
      </c>
      <c r="D479" s="148">
        <v>1215.5999999999999</v>
      </c>
      <c r="E479" s="148">
        <v>207.89</v>
      </c>
      <c r="F479" s="150">
        <v>0.25053750698335842</v>
      </c>
      <c r="G479" s="150">
        <v>0.30091393591746751</v>
      </c>
      <c r="H479" s="150">
        <v>0.15078881815665635</v>
      </c>
    </row>
    <row r="480" spans="1:8">
      <c r="A480" s="148" t="s">
        <v>916</v>
      </c>
      <c r="B480" s="149">
        <v>43171</v>
      </c>
      <c r="C480" s="148">
        <v>96194.4</v>
      </c>
      <c r="D480" s="148">
        <v>1222.2</v>
      </c>
      <c r="E480" s="148">
        <v>210.28</v>
      </c>
      <c r="F480" s="150">
        <v>0.25252472643371648</v>
      </c>
      <c r="G480" s="150">
        <v>0.30507207688200744</v>
      </c>
      <c r="H480" s="150">
        <v>0.16376113786042401</v>
      </c>
    </row>
    <row r="481" spans="1:8">
      <c r="A481" s="148" t="s">
        <v>917</v>
      </c>
      <c r="B481" s="149">
        <v>43172</v>
      </c>
      <c r="C481" s="148">
        <v>96314.1</v>
      </c>
      <c r="D481" s="148">
        <v>1223.83</v>
      </c>
      <c r="E481" s="148">
        <v>209.83</v>
      </c>
      <c r="F481" s="150">
        <v>0.26254792850541731</v>
      </c>
      <c r="G481" s="150">
        <v>0.30904909616001697</v>
      </c>
      <c r="H481" s="150">
        <v>0.16449303512958546</v>
      </c>
    </row>
    <row r="482" spans="1:8">
      <c r="A482" s="148" t="s">
        <v>918</v>
      </c>
      <c r="B482" s="149">
        <v>43173</v>
      </c>
      <c r="C482" s="148">
        <v>95525.9</v>
      </c>
      <c r="D482" s="148">
        <v>1218.7</v>
      </c>
      <c r="E482" s="148">
        <v>208.5</v>
      </c>
      <c r="F482" s="150">
        <v>0.25172179737825529</v>
      </c>
      <c r="G482" s="150">
        <v>0.30055706144750616</v>
      </c>
      <c r="H482" s="150">
        <v>0.15962180200222464</v>
      </c>
    </row>
    <row r="483" spans="1:8">
      <c r="A483" s="148" t="s">
        <v>919</v>
      </c>
      <c r="B483" s="149">
        <v>43176</v>
      </c>
      <c r="C483" s="148">
        <v>95577.3</v>
      </c>
      <c r="D483" s="148">
        <v>1209.634</v>
      </c>
      <c r="E483" s="148">
        <v>207.1875</v>
      </c>
      <c r="F483" s="150">
        <v>0.25217545100813576</v>
      </c>
      <c r="G483" s="150">
        <v>0.28989101921559435</v>
      </c>
      <c r="H483" s="150">
        <v>0.15315578560694609</v>
      </c>
    </row>
    <row r="484" spans="1:8">
      <c r="A484" s="148" t="s">
        <v>920</v>
      </c>
      <c r="B484" s="149">
        <v>43177</v>
      </c>
      <c r="C484" s="148">
        <v>95819.6</v>
      </c>
      <c r="D484" s="148">
        <v>1206.6120000000001</v>
      </c>
      <c r="E484" s="148">
        <v>206.75</v>
      </c>
      <c r="F484" s="150">
        <v>0.25530052926688684</v>
      </c>
      <c r="G484" s="150">
        <v>0.28568140649973373</v>
      </c>
      <c r="H484" s="150">
        <v>0.14931346934237588</v>
      </c>
    </row>
    <row r="485" spans="1:8">
      <c r="A485" s="148" t="s">
        <v>921</v>
      </c>
      <c r="B485" s="149">
        <v>43178</v>
      </c>
      <c r="C485" s="148">
        <v>96289.9</v>
      </c>
      <c r="D485" s="148">
        <v>1203.5899999999999</v>
      </c>
      <c r="E485" s="148">
        <v>206.42</v>
      </c>
      <c r="F485" s="150">
        <v>0.25640861702266471</v>
      </c>
      <c r="G485" s="150">
        <v>0.28045575922635813</v>
      </c>
      <c r="H485" s="150">
        <v>0.14875619121820916</v>
      </c>
    </row>
    <row r="486" spans="1:8">
      <c r="A486" s="148" t="s">
        <v>1013</v>
      </c>
      <c r="B486" s="149">
        <v>43184</v>
      </c>
      <c r="C486" s="148">
        <v>96425.9</v>
      </c>
      <c r="D486" s="148">
        <v>1185.32428571429</v>
      </c>
      <c r="E486" s="148">
        <v>206.64</v>
      </c>
      <c r="F486" s="150">
        <v>0.25656162078972722</v>
      </c>
      <c r="G486" s="150">
        <v>0.2562789190629664</v>
      </c>
      <c r="H486" s="150">
        <v>0.14998052201012846</v>
      </c>
    </row>
    <row r="487" spans="1:8">
      <c r="A487" s="148" t="s">
        <v>1014</v>
      </c>
      <c r="B487" s="149">
        <v>43185</v>
      </c>
      <c r="C487" s="148">
        <v>96489.7</v>
      </c>
      <c r="D487" s="148">
        <v>1182.28</v>
      </c>
      <c r="E487" s="148">
        <v>207.17</v>
      </c>
      <c r="F487" s="150">
        <v>0.24938106953256511</v>
      </c>
      <c r="G487" s="150">
        <v>0.23906641374178617</v>
      </c>
      <c r="H487" s="150">
        <v>0.15293004619066175</v>
      </c>
    </row>
    <row r="488" spans="1:8">
      <c r="A488" s="148" t="s">
        <v>1015</v>
      </c>
      <c r="B488" s="149">
        <v>43186</v>
      </c>
      <c r="C488" s="148">
        <v>96596.6</v>
      </c>
      <c r="D488" s="148">
        <v>1185.18</v>
      </c>
      <c r="E488" s="148">
        <v>208.05</v>
      </c>
      <c r="F488" s="150">
        <v>0.2466361578508578</v>
      </c>
      <c r="G488" s="150">
        <v>0.23198090113252223</v>
      </c>
      <c r="H488" s="150">
        <v>0.13323165749768506</v>
      </c>
    </row>
    <row r="489" spans="1:8">
      <c r="A489" s="148" t="s">
        <v>1016</v>
      </c>
      <c r="B489" s="149">
        <v>43187</v>
      </c>
      <c r="C489" s="148">
        <v>96938.8</v>
      </c>
      <c r="D489" s="148">
        <v>1162.67</v>
      </c>
      <c r="E489" s="148">
        <v>207.02</v>
      </c>
      <c r="F489" s="150">
        <v>0.25077642255967203</v>
      </c>
      <c r="G489" s="150">
        <v>0.20626335233388704</v>
      </c>
      <c r="H489" s="150">
        <v>0.12523100336993154</v>
      </c>
    </row>
    <row r="490" spans="1:8">
      <c r="A490" s="148" t="s">
        <v>1017</v>
      </c>
      <c r="B490" s="149">
        <v>43193</v>
      </c>
      <c r="C490" s="148">
        <v>97086.1</v>
      </c>
      <c r="D490" s="148">
        <v>1170.1500000000001</v>
      </c>
      <c r="E490" s="148">
        <v>207.98</v>
      </c>
      <c r="F490" s="150">
        <v>0.25234735879406589</v>
      </c>
      <c r="G490" s="150">
        <v>0.21169916434540403</v>
      </c>
      <c r="H490" s="150">
        <v>0.13167918163020986</v>
      </c>
    </row>
    <row r="491" spans="1:8">
      <c r="A491" s="148" t="s">
        <v>1018</v>
      </c>
      <c r="B491" s="149">
        <v>43194</v>
      </c>
      <c r="C491" s="148">
        <v>97150.5</v>
      </c>
      <c r="D491" s="148">
        <v>1155.6400000000001</v>
      </c>
      <c r="E491" s="148">
        <v>207.24</v>
      </c>
      <c r="F491" s="150">
        <v>0.25277084663146288</v>
      </c>
      <c r="G491" s="150">
        <v>0.19098853986313791</v>
      </c>
      <c r="H491" s="150">
        <v>0.12881965248651883</v>
      </c>
    </row>
    <row r="492" spans="1:8">
      <c r="A492" s="148" t="s">
        <v>1019</v>
      </c>
      <c r="B492" s="149">
        <v>43197</v>
      </c>
      <c r="C492" s="148">
        <v>96779.8</v>
      </c>
      <c r="D492" s="148">
        <v>1160.098</v>
      </c>
      <c r="E492" s="148">
        <v>208.69499999999999</v>
      </c>
      <c r="F492" s="150">
        <v>0.24741313975489931</v>
      </c>
      <c r="G492" s="150">
        <v>0.19368839133208482</v>
      </c>
      <c r="H492" s="150">
        <v>0.13699264505584297</v>
      </c>
    </row>
    <row r="493" spans="1:8">
      <c r="A493" s="148" t="s">
        <v>1020</v>
      </c>
      <c r="B493" s="149">
        <v>43198</v>
      </c>
      <c r="C493" s="148">
        <v>96341.2</v>
      </c>
      <c r="D493" s="148">
        <v>1161.5840000000001</v>
      </c>
      <c r="E493" s="148">
        <v>209.18</v>
      </c>
      <c r="F493" s="150">
        <v>0.24124158687294495</v>
      </c>
      <c r="G493" s="150">
        <v>0.20352691291509095</v>
      </c>
      <c r="H493" s="150">
        <v>0.13777536034811</v>
      </c>
    </row>
    <row r="494" spans="1:8">
      <c r="A494" s="148" t="s">
        <v>1021</v>
      </c>
      <c r="B494" s="149">
        <v>43199</v>
      </c>
      <c r="C494" s="148">
        <v>97120.7</v>
      </c>
      <c r="D494" s="148">
        <v>1163.07</v>
      </c>
      <c r="E494" s="148">
        <v>211.23</v>
      </c>
      <c r="F494" s="150">
        <v>0.25079623063836243</v>
      </c>
      <c r="G494" s="150">
        <v>0.20504159888931484</v>
      </c>
      <c r="H494" s="150">
        <v>0.14030446987691625</v>
      </c>
    </row>
    <row r="495" spans="1:8">
      <c r="A495" s="148" t="s">
        <v>1022</v>
      </c>
      <c r="B495" s="149">
        <v>43200</v>
      </c>
      <c r="C495" s="148">
        <v>96748</v>
      </c>
      <c r="D495" s="148">
        <v>1175.32</v>
      </c>
      <c r="E495" s="148">
        <v>212.05</v>
      </c>
      <c r="F495" s="150">
        <v>0.24530987940517379</v>
      </c>
      <c r="G495" s="150">
        <v>0.21264521986752216</v>
      </c>
      <c r="H495" s="150">
        <v>0.13827902732299124</v>
      </c>
    </row>
    <row r="496" spans="1:8">
      <c r="A496" s="148" t="s">
        <v>1023</v>
      </c>
      <c r="B496" s="149">
        <v>43201</v>
      </c>
      <c r="C496" s="148">
        <v>96287</v>
      </c>
      <c r="D496" s="148">
        <v>1175.53</v>
      </c>
      <c r="E496" s="148">
        <v>211.46</v>
      </c>
      <c r="F496" s="150">
        <v>0.23754734611148165</v>
      </c>
      <c r="G496" s="150">
        <v>0.22134509728952456</v>
      </c>
      <c r="H496" s="150">
        <v>0.13818206284061096</v>
      </c>
    </row>
    <row r="497" spans="1:8">
      <c r="A497" s="148" t="s">
        <v>1024</v>
      </c>
      <c r="B497" s="149">
        <v>43205</v>
      </c>
      <c r="C497" s="148">
        <v>95987.5</v>
      </c>
      <c r="D497" s="148">
        <v>1165.7059999999999</v>
      </c>
      <c r="E497" s="148">
        <v>210.69</v>
      </c>
      <c r="F497" s="150">
        <v>0.23281539781455018</v>
      </c>
      <c r="G497" s="150">
        <v>0.21396853299786289</v>
      </c>
      <c r="H497" s="150">
        <v>0.13506087706066161</v>
      </c>
    </row>
    <row r="498" spans="1:8">
      <c r="A498" s="148" t="s">
        <v>1025</v>
      </c>
      <c r="B498" s="149">
        <v>43206</v>
      </c>
      <c r="C498" s="148">
        <v>95506.2</v>
      </c>
      <c r="D498" s="148">
        <v>1163.25</v>
      </c>
      <c r="E498" s="148">
        <v>211.89</v>
      </c>
      <c r="F498" s="150">
        <v>0.22274856032304058</v>
      </c>
      <c r="G498" s="150">
        <v>0.21424843423799578</v>
      </c>
      <c r="H498" s="150">
        <v>0.13968373493975905</v>
      </c>
    </row>
    <row r="499" spans="1:8">
      <c r="A499" s="148" t="s">
        <v>1026</v>
      </c>
      <c r="B499" s="149">
        <v>43207</v>
      </c>
      <c r="C499" s="148">
        <v>95522.7</v>
      </c>
      <c r="D499" s="148">
        <v>1164.3599999999999</v>
      </c>
      <c r="E499" s="148">
        <v>212.42</v>
      </c>
      <c r="F499" s="150">
        <v>0.22257475771894897</v>
      </c>
      <c r="G499" s="150">
        <v>0.21515341264871624</v>
      </c>
      <c r="H499" s="150">
        <v>0.13551077136900624</v>
      </c>
    </row>
    <row r="500" spans="1:8">
      <c r="A500" s="148" t="s">
        <v>1027</v>
      </c>
      <c r="B500" s="149">
        <v>43208</v>
      </c>
      <c r="C500" s="148">
        <v>95523.8</v>
      </c>
      <c r="D500" s="148">
        <v>1176.1400000000001</v>
      </c>
      <c r="E500" s="148">
        <v>213.3</v>
      </c>
      <c r="F500" s="150">
        <v>0.21867540662360474</v>
      </c>
      <c r="G500" s="150">
        <v>0.22399069211764755</v>
      </c>
      <c r="H500" s="150">
        <v>0.15073370738023306</v>
      </c>
    </row>
    <row r="501" spans="1:8">
      <c r="F501" s="151"/>
      <c r="G501" s="151"/>
      <c r="H501" s="151"/>
    </row>
    <row r="502" spans="1:8">
      <c r="F502" s="151"/>
      <c r="G502" s="151"/>
      <c r="H502" s="151"/>
    </row>
    <row r="503" spans="1:8">
      <c r="F503" s="151"/>
      <c r="G503" s="151"/>
      <c r="H503" s="151"/>
    </row>
    <row r="504" spans="1:8">
      <c r="F504" s="151"/>
      <c r="G504" s="151"/>
      <c r="H504" s="151"/>
    </row>
    <row r="505" spans="1:8">
      <c r="F505" s="151"/>
      <c r="G505" s="151"/>
      <c r="H505" s="151"/>
    </row>
    <row r="506" spans="1:8">
      <c r="F506" s="151"/>
      <c r="G506" s="151"/>
      <c r="H506" s="151"/>
    </row>
    <row r="507" spans="1:8">
      <c r="F507" s="151"/>
      <c r="G507" s="151"/>
      <c r="H507" s="151"/>
    </row>
    <row r="508" spans="1:8">
      <c r="F508" s="151"/>
      <c r="G508" s="151"/>
      <c r="H508" s="151"/>
    </row>
    <row r="509" spans="1:8">
      <c r="F509" s="151"/>
      <c r="G509" s="151"/>
      <c r="H509" s="151"/>
    </row>
    <row r="510" spans="1:8">
      <c r="F510" s="151"/>
      <c r="G510" s="151"/>
      <c r="H510" s="151"/>
    </row>
    <row r="511" spans="1:8">
      <c r="F511" s="151"/>
      <c r="G511" s="151"/>
      <c r="H511" s="151"/>
    </row>
    <row r="512" spans="1:8">
      <c r="F512" s="151"/>
      <c r="G512" s="151"/>
      <c r="H512" s="151"/>
    </row>
    <row r="513" spans="6:8">
      <c r="F513" s="151"/>
      <c r="G513" s="151"/>
      <c r="H513" s="151"/>
    </row>
    <row r="514" spans="6:8">
      <c r="F514" s="151"/>
      <c r="G514" s="151"/>
      <c r="H514" s="151"/>
    </row>
    <row r="515" spans="6:8">
      <c r="F515" s="151"/>
      <c r="G515" s="151"/>
      <c r="H515" s="151"/>
    </row>
    <row r="516" spans="6:8">
      <c r="F516" s="151"/>
      <c r="G516" s="151"/>
      <c r="H516" s="151"/>
    </row>
    <row r="517" spans="6:8">
      <c r="F517" s="151"/>
      <c r="G517" s="151"/>
      <c r="H517" s="151"/>
    </row>
    <row r="518" spans="6:8">
      <c r="F518" s="151"/>
      <c r="G518" s="151"/>
      <c r="H518" s="151"/>
    </row>
    <row r="519" spans="6:8">
      <c r="F519" s="151"/>
      <c r="G519" s="151"/>
      <c r="H519" s="151"/>
    </row>
    <row r="520" spans="6:8">
      <c r="F520" s="151"/>
      <c r="G520" s="151"/>
      <c r="H520" s="151"/>
    </row>
    <row r="521" spans="6:8">
      <c r="F521" s="151"/>
      <c r="G521" s="151"/>
      <c r="H521" s="151"/>
    </row>
    <row r="522" spans="6:8">
      <c r="F522" s="151"/>
      <c r="G522" s="151"/>
      <c r="H522" s="151"/>
    </row>
    <row r="523" spans="6:8">
      <c r="F523" s="151"/>
      <c r="G523" s="151"/>
      <c r="H523" s="151"/>
    </row>
    <row r="524" spans="6:8">
      <c r="F524" s="151"/>
      <c r="G524" s="151"/>
      <c r="H524" s="151"/>
    </row>
    <row r="525" spans="6:8">
      <c r="F525" s="151"/>
      <c r="G525" s="151"/>
      <c r="H525" s="151"/>
    </row>
    <row r="526" spans="6:8">
      <c r="F526" s="151"/>
      <c r="G526" s="151"/>
      <c r="H526" s="151"/>
    </row>
    <row r="527" spans="6:8">
      <c r="F527" s="151"/>
      <c r="G527" s="151"/>
      <c r="H527" s="151"/>
    </row>
    <row r="528" spans="6:8">
      <c r="F528" s="151"/>
      <c r="G528" s="151"/>
      <c r="H528" s="151"/>
    </row>
    <row r="529" spans="6:8">
      <c r="F529" s="151"/>
      <c r="G529" s="151"/>
      <c r="H529" s="151"/>
    </row>
    <row r="530" spans="6:8">
      <c r="F530" s="151"/>
      <c r="G530" s="151"/>
      <c r="H530" s="151"/>
    </row>
    <row r="531" spans="6:8">
      <c r="F531" s="151"/>
      <c r="G531" s="151"/>
      <c r="H531" s="151"/>
    </row>
    <row r="532" spans="6:8">
      <c r="F532" s="151"/>
      <c r="G532" s="151"/>
      <c r="H532" s="151"/>
    </row>
    <row r="533" spans="6:8">
      <c r="F533" s="151"/>
      <c r="G533" s="151"/>
      <c r="H533" s="151"/>
    </row>
    <row r="534" spans="6:8">
      <c r="F534" s="151"/>
      <c r="G534" s="151"/>
      <c r="H534" s="151"/>
    </row>
    <row r="535" spans="6:8">
      <c r="F535" s="151"/>
      <c r="G535" s="151"/>
      <c r="H535" s="151"/>
    </row>
    <row r="536" spans="6:8">
      <c r="F536" s="151"/>
      <c r="G536" s="151"/>
      <c r="H536" s="151"/>
    </row>
    <row r="537" spans="6:8">
      <c r="F537" s="151"/>
      <c r="G537" s="151"/>
      <c r="H537" s="151"/>
    </row>
    <row r="538" spans="6:8">
      <c r="F538" s="151"/>
      <c r="G538" s="151"/>
      <c r="H538" s="151"/>
    </row>
    <row r="539" spans="6:8">
      <c r="F539" s="151"/>
      <c r="G539" s="151"/>
      <c r="H539" s="151"/>
    </row>
    <row r="540" spans="6:8">
      <c r="F540" s="151"/>
      <c r="G540" s="151"/>
      <c r="H540" s="151"/>
    </row>
    <row r="541" spans="6:8">
      <c r="F541" s="151"/>
      <c r="G541" s="151"/>
      <c r="H541" s="151"/>
    </row>
    <row r="542" spans="6:8">
      <c r="F542" s="151"/>
      <c r="G542" s="151"/>
      <c r="H542" s="151"/>
    </row>
    <row r="543" spans="6:8">
      <c r="F543" s="151"/>
      <c r="G543" s="151"/>
      <c r="H543" s="151"/>
    </row>
    <row r="544" spans="6:8">
      <c r="F544" s="151"/>
      <c r="G544" s="151"/>
      <c r="H544" s="151"/>
    </row>
    <row r="545" spans="6:8">
      <c r="F545" s="151"/>
      <c r="G545" s="151"/>
      <c r="H545" s="151"/>
    </row>
    <row r="546" spans="6:8">
      <c r="F546" s="151"/>
      <c r="G546" s="151"/>
      <c r="H546" s="151"/>
    </row>
    <row r="547" spans="6:8">
      <c r="F547" s="151"/>
      <c r="G547" s="151"/>
      <c r="H547" s="151"/>
    </row>
    <row r="548" spans="6:8">
      <c r="F548" s="151"/>
      <c r="G548" s="151"/>
      <c r="H548" s="151"/>
    </row>
    <row r="549" spans="6:8">
      <c r="F549" s="151"/>
      <c r="G549" s="151"/>
      <c r="H549" s="151"/>
    </row>
    <row r="550" spans="6:8">
      <c r="F550" s="151"/>
      <c r="G550" s="151"/>
      <c r="H550" s="151"/>
    </row>
    <row r="551" spans="6:8">
      <c r="F551" s="151"/>
      <c r="G551" s="151"/>
      <c r="H551" s="151"/>
    </row>
    <row r="552" spans="6:8">
      <c r="F552" s="151"/>
      <c r="G552" s="151"/>
      <c r="H552" s="151"/>
    </row>
    <row r="553" spans="6:8">
      <c r="F553" s="151"/>
      <c r="G553" s="151"/>
      <c r="H553" s="151"/>
    </row>
    <row r="554" spans="6:8">
      <c r="F554" s="151"/>
      <c r="G554" s="151"/>
      <c r="H554" s="151"/>
    </row>
    <row r="555" spans="6:8">
      <c r="F555" s="151"/>
      <c r="G555" s="151"/>
      <c r="H555" s="151"/>
    </row>
    <row r="556" spans="6:8">
      <c r="F556" s="151"/>
      <c r="G556" s="151"/>
      <c r="H556" s="151"/>
    </row>
    <row r="557" spans="6:8">
      <c r="F557" s="151"/>
      <c r="G557" s="151"/>
      <c r="H557" s="151"/>
    </row>
    <row r="558" spans="6:8">
      <c r="F558" s="151"/>
      <c r="G558" s="151"/>
      <c r="H558" s="151"/>
    </row>
    <row r="559" spans="6:8">
      <c r="F559" s="151"/>
      <c r="G559" s="151"/>
      <c r="H559" s="151"/>
    </row>
    <row r="560" spans="6:8">
      <c r="F560" s="151"/>
      <c r="G560" s="151"/>
      <c r="H560" s="151"/>
    </row>
    <row r="561" spans="6:8">
      <c r="F561" s="151"/>
      <c r="G561" s="151"/>
      <c r="H561" s="151"/>
    </row>
    <row r="562" spans="6:8">
      <c r="F562" s="151"/>
      <c r="G562" s="151"/>
      <c r="H562" s="151"/>
    </row>
    <row r="563" spans="6:8">
      <c r="F563" s="151"/>
      <c r="G563" s="151"/>
      <c r="H563" s="151"/>
    </row>
    <row r="564" spans="6:8">
      <c r="F564" s="151"/>
      <c r="G564" s="151"/>
      <c r="H564" s="151"/>
    </row>
    <row r="565" spans="6:8">
      <c r="F565" s="151"/>
      <c r="G565" s="151"/>
      <c r="H565" s="151"/>
    </row>
    <row r="566" spans="6:8">
      <c r="F566" s="151"/>
      <c r="G566" s="151"/>
      <c r="H566" s="151"/>
    </row>
    <row r="567" spans="6:8">
      <c r="F567" s="151"/>
      <c r="G567" s="151"/>
      <c r="H567" s="151"/>
    </row>
    <row r="568" spans="6:8">
      <c r="F568" s="151"/>
      <c r="G568" s="151"/>
      <c r="H568" s="151"/>
    </row>
    <row r="569" spans="6:8">
      <c r="F569" s="151"/>
      <c r="G569" s="151"/>
      <c r="H569" s="151"/>
    </row>
    <row r="570" spans="6:8">
      <c r="F570" s="151"/>
      <c r="G570" s="151"/>
      <c r="H570" s="151"/>
    </row>
    <row r="571" spans="6:8">
      <c r="F571" s="151"/>
      <c r="G571" s="151"/>
      <c r="H571" s="151"/>
    </row>
    <row r="572" spans="6:8">
      <c r="F572" s="151"/>
      <c r="G572" s="151"/>
      <c r="H572" s="151"/>
    </row>
    <row r="573" spans="6:8">
      <c r="F573" s="151"/>
      <c r="G573" s="151"/>
      <c r="H573" s="151"/>
    </row>
    <row r="574" spans="6:8">
      <c r="F574" s="151"/>
      <c r="G574" s="151"/>
      <c r="H574" s="151"/>
    </row>
    <row r="575" spans="6:8">
      <c r="F575" s="151"/>
      <c r="G575" s="151"/>
      <c r="H575" s="151"/>
    </row>
    <row r="576" spans="6:8">
      <c r="F576" s="151"/>
      <c r="G576" s="151"/>
      <c r="H576" s="151"/>
    </row>
    <row r="577" spans="6:8">
      <c r="F577" s="151"/>
      <c r="G577" s="151"/>
      <c r="H577" s="151"/>
    </row>
    <row r="578" spans="6:8">
      <c r="F578" s="151"/>
      <c r="G578" s="151"/>
      <c r="H578" s="151"/>
    </row>
    <row r="579" spans="6:8">
      <c r="F579" s="151"/>
      <c r="G579" s="151"/>
      <c r="H579" s="151"/>
    </row>
    <row r="580" spans="6:8">
      <c r="F580" s="151"/>
      <c r="G580" s="151"/>
      <c r="H580" s="151"/>
    </row>
    <row r="581" spans="6:8">
      <c r="F581" s="151"/>
      <c r="G581" s="151"/>
      <c r="H581" s="151"/>
    </row>
    <row r="582" spans="6:8">
      <c r="F582" s="151"/>
      <c r="G582" s="151"/>
      <c r="H582" s="151"/>
    </row>
    <row r="583" spans="6:8">
      <c r="F583" s="151"/>
      <c r="G583" s="151"/>
      <c r="H583" s="151"/>
    </row>
    <row r="584" spans="6:8">
      <c r="F584" s="151"/>
      <c r="G584" s="151"/>
      <c r="H584" s="151"/>
    </row>
    <row r="585" spans="6:8">
      <c r="F585" s="151"/>
      <c r="G585" s="151"/>
      <c r="H585" s="151"/>
    </row>
    <row r="586" spans="6:8">
      <c r="F586" s="151"/>
      <c r="G586" s="151"/>
      <c r="H586" s="151"/>
    </row>
    <row r="587" spans="6:8">
      <c r="F587" s="151"/>
      <c r="G587" s="151"/>
      <c r="H587" s="151"/>
    </row>
    <row r="588" spans="6:8">
      <c r="F588" s="151"/>
      <c r="G588" s="151"/>
      <c r="H588" s="151"/>
    </row>
    <row r="589" spans="6:8">
      <c r="F589" s="151"/>
      <c r="G589" s="151"/>
      <c r="H589" s="151"/>
    </row>
    <row r="590" spans="6:8">
      <c r="F590" s="151"/>
      <c r="G590" s="151"/>
      <c r="H590" s="151"/>
    </row>
    <row r="591" spans="6:8">
      <c r="F591" s="151"/>
      <c r="G591" s="151"/>
      <c r="H591" s="151"/>
    </row>
    <row r="592" spans="6:8">
      <c r="F592" s="151"/>
      <c r="G592" s="151"/>
      <c r="H592" s="151"/>
    </row>
    <row r="593" spans="6:8">
      <c r="F593" s="151"/>
      <c r="G593" s="151"/>
      <c r="H593" s="151"/>
    </row>
    <row r="594" spans="6:8">
      <c r="F594" s="151"/>
      <c r="G594" s="151"/>
      <c r="H594" s="151"/>
    </row>
    <row r="595" spans="6:8">
      <c r="F595" s="151"/>
      <c r="G595" s="151"/>
      <c r="H595" s="151"/>
    </row>
    <row r="596" spans="6:8">
      <c r="F596" s="151"/>
      <c r="G596" s="151"/>
      <c r="H596" s="151"/>
    </row>
    <row r="597" spans="6:8">
      <c r="F597" s="151"/>
      <c r="G597" s="151"/>
      <c r="H597" s="151"/>
    </row>
    <row r="598" spans="6:8">
      <c r="F598" s="151"/>
      <c r="G598" s="151"/>
      <c r="H598" s="151"/>
    </row>
    <row r="599" spans="6:8">
      <c r="F599" s="151"/>
      <c r="G599" s="151"/>
      <c r="H599" s="151"/>
    </row>
    <row r="600" spans="6:8">
      <c r="F600" s="151"/>
      <c r="G600" s="151"/>
      <c r="H600" s="151"/>
    </row>
    <row r="601" spans="6:8">
      <c r="F601" s="151"/>
      <c r="G601" s="151"/>
      <c r="H601" s="151"/>
    </row>
    <row r="602" spans="6:8">
      <c r="F602" s="151"/>
      <c r="G602" s="151"/>
      <c r="H602" s="151"/>
    </row>
    <row r="603" spans="6:8">
      <c r="F603" s="151"/>
      <c r="G603" s="151"/>
      <c r="H603" s="151"/>
    </row>
    <row r="604" spans="6:8">
      <c r="F604" s="151"/>
      <c r="G604" s="151"/>
      <c r="H604" s="151"/>
    </row>
    <row r="605" spans="6:8">
      <c r="F605" s="151"/>
      <c r="G605" s="151"/>
      <c r="H605" s="151"/>
    </row>
    <row r="606" spans="6:8">
      <c r="F606" s="151"/>
      <c r="G606" s="151"/>
      <c r="H606" s="151"/>
    </row>
    <row r="607" spans="6:8">
      <c r="F607" s="151"/>
      <c r="G607" s="151"/>
      <c r="H607" s="151"/>
    </row>
    <row r="608" spans="6:8">
      <c r="F608" s="151"/>
      <c r="G608" s="151"/>
      <c r="H608" s="151"/>
    </row>
    <row r="609" spans="6:8">
      <c r="F609" s="151"/>
      <c r="G609" s="151"/>
      <c r="H609" s="151"/>
    </row>
    <row r="610" spans="6:8">
      <c r="F610" s="151"/>
      <c r="G610" s="151"/>
      <c r="H610" s="151"/>
    </row>
    <row r="611" spans="6:8">
      <c r="F611" s="151"/>
      <c r="G611" s="151"/>
      <c r="H611" s="151"/>
    </row>
    <row r="612" spans="6:8">
      <c r="F612" s="151"/>
      <c r="G612" s="151"/>
      <c r="H612" s="151"/>
    </row>
    <row r="613" spans="6:8">
      <c r="F613" s="151"/>
      <c r="G613" s="151"/>
      <c r="H613" s="151"/>
    </row>
    <row r="614" spans="6:8">
      <c r="F614" s="151"/>
      <c r="G614" s="151"/>
      <c r="H614" s="151"/>
    </row>
    <row r="615" spans="6:8">
      <c r="F615" s="151"/>
      <c r="G615" s="151"/>
      <c r="H615" s="151"/>
    </row>
    <row r="616" spans="6:8">
      <c r="F616" s="151"/>
      <c r="G616" s="151"/>
      <c r="H616" s="151"/>
    </row>
    <row r="617" spans="6:8">
      <c r="F617" s="151"/>
      <c r="G617" s="151"/>
      <c r="H617" s="151"/>
    </row>
    <row r="618" spans="6:8">
      <c r="F618" s="151"/>
      <c r="G618" s="151"/>
      <c r="H618" s="151"/>
    </row>
    <row r="619" spans="6:8">
      <c r="F619" s="151"/>
      <c r="G619" s="151"/>
      <c r="H619" s="151"/>
    </row>
    <row r="620" spans="6:8">
      <c r="F620" s="151"/>
      <c r="G620" s="151"/>
      <c r="H620" s="151"/>
    </row>
    <row r="621" spans="6:8">
      <c r="F621" s="151"/>
      <c r="G621" s="151"/>
      <c r="H621" s="151"/>
    </row>
    <row r="622" spans="6:8">
      <c r="F622" s="151"/>
      <c r="G622" s="151"/>
      <c r="H622" s="151"/>
    </row>
    <row r="623" spans="6:8">
      <c r="F623" s="151"/>
      <c r="G623" s="151"/>
      <c r="H623" s="151"/>
    </row>
    <row r="624" spans="6:8">
      <c r="F624" s="151"/>
      <c r="G624" s="151"/>
      <c r="H624" s="151"/>
    </row>
    <row r="625" spans="6:8">
      <c r="F625" s="151"/>
      <c r="G625" s="151"/>
      <c r="H625" s="151"/>
    </row>
    <row r="626" spans="6:8">
      <c r="F626" s="151"/>
      <c r="G626" s="151"/>
      <c r="H626" s="151"/>
    </row>
    <row r="627" spans="6:8">
      <c r="F627" s="151"/>
      <c r="G627" s="151"/>
      <c r="H627" s="151"/>
    </row>
    <row r="628" spans="6:8">
      <c r="F628" s="151"/>
      <c r="G628" s="151"/>
      <c r="H628" s="151"/>
    </row>
    <row r="629" spans="6:8">
      <c r="F629" s="151"/>
      <c r="G629" s="151"/>
      <c r="H629" s="151"/>
    </row>
    <row r="630" spans="6:8">
      <c r="F630" s="151"/>
      <c r="G630" s="151"/>
      <c r="H630" s="151"/>
    </row>
    <row r="631" spans="6:8">
      <c r="F631" s="151"/>
      <c r="G631" s="151"/>
      <c r="H631" s="151"/>
    </row>
    <row r="632" spans="6:8">
      <c r="F632" s="151"/>
      <c r="G632" s="151"/>
      <c r="H632" s="151"/>
    </row>
    <row r="633" spans="6:8">
      <c r="F633" s="151"/>
      <c r="G633" s="151"/>
      <c r="H633" s="151"/>
    </row>
    <row r="634" spans="6:8">
      <c r="F634" s="151"/>
      <c r="G634" s="151"/>
      <c r="H634" s="151"/>
    </row>
    <row r="635" spans="6:8">
      <c r="F635" s="151"/>
      <c r="G635" s="151"/>
      <c r="H635" s="151"/>
    </row>
    <row r="636" spans="6:8">
      <c r="F636" s="151"/>
      <c r="G636" s="151"/>
      <c r="H636" s="151"/>
    </row>
    <row r="637" spans="6:8">
      <c r="F637" s="151"/>
      <c r="G637" s="151"/>
      <c r="H637" s="151"/>
    </row>
    <row r="638" spans="6:8">
      <c r="F638" s="151"/>
      <c r="G638" s="151"/>
      <c r="H638" s="151"/>
    </row>
    <row r="639" spans="6:8">
      <c r="F639" s="151"/>
      <c r="G639" s="151"/>
      <c r="H639" s="151"/>
    </row>
    <row r="640" spans="6:8">
      <c r="F640" s="151"/>
      <c r="G640" s="151"/>
      <c r="H640" s="151"/>
    </row>
    <row r="641" spans="6:8">
      <c r="F641" s="151"/>
      <c r="G641" s="151"/>
      <c r="H641" s="151"/>
    </row>
    <row r="642" spans="6:8">
      <c r="F642" s="151"/>
      <c r="G642" s="151"/>
      <c r="H642" s="151"/>
    </row>
    <row r="643" spans="6:8">
      <c r="F643" s="151"/>
      <c r="G643" s="151"/>
      <c r="H643" s="151"/>
    </row>
    <row r="644" spans="6:8">
      <c r="F644" s="151"/>
      <c r="G644" s="151"/>
      <c r="H644" s="151"/>
    </row>
    <row r="645" spans="6:8">
      <c r="F645" s="151"/>
      <c r="G645" s="151"/>
      <c r="H645" s="151"/>
    </row>
    <row r="646" spans="6:8">
      <c r="F646" s="151"/>
      <c r="G646" s="151"/>
      <c r="H646" s="151"/>
    </row>
    <row r="647" spans="6:8">
      <c r="F647" s="151"/>
      <c r="G647" s="151"/>
      <c r="H647" s="151"/>
    </row>
    <row r="648" spans="6:8">
      <c r="F648" s="151"/>
      <c r="G648" s="151"/>
      <c r="H648" s="151"/>
    </row>
    <row r="649" spans="6:8">
      <c r="F649" s="151"/>
      <c r="G649" s="151"/>
      <c r="H649" s="151"/>
    </row>
    <row r="650" spans="6:8">
      <c r="F650" s="151"/>
      <c r="G650" s="151"/>
      <c r="H650" s="151"/>
    </row>
    <row r="651" spans="6:8">
      <c r="F651" s="151"/>
      <c r="G651" s="151"/>
      <c r="H651" s="151"/>
    </row>
    <row r="652" spans="6:8">
      <c r="F652" s="151"/>
      <c r="G652" s="151"/>
      <c r="H652" s="151"/>
    </row>
    <row r="653" spans="6:8">
      <c r="F653" s="151"/>
      <c r="G653" s="151"/>
      <c r="H653" s="151"/>
    </row>
    <row r="654" spans="6:8">
      <c r="F654" s="151"/>
      <c r="G654" s="151"/>
      <c r="H654" s="151"/>
    </row>
    <row r="655" spans="6:8">
      <c r="F655" s="151"/>
      <c r="G655" s="151"/>
      <c r="H655" s="151"/>
    </row>
    <row r="656" spans="6:8">
      <c r="F656" s="151"/>
      <c r="G656" s="151"/>
      <c r="H656" s="151"/>
    </row>
    <row r="657" spans="6:8">
      <c r="F657" s="151"/>
      <c r="G657" s="151"/>
      <c r="H657" s="151"/>
    </row>
    <row r="658" spans="6:8">
      <c r="F658" s="151"/>
      <c r="G658" s="151"/>
      <c r="H658" s="151"/>
    </row>
    <row r="659" spans="6:8">
      <c r="F659" s="151"/>
      <c r="G659" s="151"/>
      <c r="H659" s="151"/>
    </row>
    <row r="660" spans="6:8">
      <c r="F660" s="151"/>
      <c r="G660" s="151"/>
      <c r="H660" s="151"/>
    </row>
    <row r="661" spans="6:8">
      <c r="F661" s="151"/>
      <c r="G661" s="151"/>
      <c r="H661" s="151"/>
    </row>
    <row r="662" spans="6:8">
      <c r="F662" s="151"/>
      <c r="G662" s="151"/>
      <c r="H662" s="151"/>
    </row>
    <row r="663" spans="6:8">
      <c r="F663" s="151"/>
      <c r="G663" s="151"/>
      <c r="H663" s="151"/>
    </row>
    <row r="664" spans="6:8">
      <c r="F664" s="151"/>
      <c r="G664" s="151"/>
      <c r="H664" s="151"/>
    </row>
    <row r="665" spans="6:8">
      <c r="F665" s="151"/>
      <c r="G665" s="151"/>
      <c r="H665" s="151"/>
    </row>
    <row r="666" spans="6:8">
      <c r="F666" s="151"/>
      <c r="G666" s="151"/>
      <c r="H666" s="151"/>
    </row>
    <row r="667" spans="6:8">
      <c r="F667" s="151"/>
      <c r="G667" s="151"/>
      <c r="H667" s="151"/>
    </row>
    <row r="668" spans="6:8">
      <c r="F668" s="151"/>
      <c r="G668" s="151"/>
      <c r="H668" s="151"/>
    </row>
    <row r="669" spans="6:8">
      <c r="F669" s="151"/>
      <c r="G669" s="151"/>
      <c r="H669" s="151"/>
    </row>
    <row r="670" spans="6:8">
      <c r="F670" s="151"/>
      <c r="G670" s="151"/>
      <c r="H670" s="151"/>
    </row>
    <row r="671" spans="6:8">
      <c r="F671" s="151"/>
      <c r="G671" s="151"/>
      <c r="H671" s="151"/>
    </row>
    <row r="672" spans="6:8">
      <c r="F672" s="151"/>
      <c r="G672" s="151"/>
      <c r="H672" s="151"/>
    </row>
    <row r="673" spans="6:8">
      <c r="F673" s="151"/>
      <c r="G673" s="151"/>
      <c r="H673" s="151"/>
    </row>
    <row r="674" spans="6:8">
      <c r="F674" s="151"/>
      <c r="G674" s="151"/>
      <c r="H674" s="151"/>
    </row>
    <row r="675" spans="6:8">
      <c r="F675" s="151"/>
      <c r="G675" s="151"/>
      <c r="H675" s="151"/>
    </row>
    <row r="676" spans="6:8">
      <c r="F676" s="151"/>
      <c r="G676" s="151"/>
      <c r="H676" s="151"/>
    </row>
    <row r="677" spans="6:8">
      <c r="F677" s="151"/>
      <c r="G677" s="151"/>
      <c r="H677" s="151"/>
    </row>
    <row r="678" spans="6:8">
      <c r="F678" s="151"/>
      <c r="G678" s="151"/>
      <c r="H678" s="151"/>
    </row>
    <row r="679" spans="6:8">
      <c r="F679" s="151"/>
      <c r="G679" s="151"/>
      <c r="H679" s="151"/>
    </row>
    <row r="680" spans="6:8">
      <c r="F680" s="151"/>
      <c r="G680" s="151"/>
      <c r="H680" s="151"/>
    </row>
    <row r="681" spans="6:8">
      <c r="F681" s="151"/>
      <c r="G681" s="151"/>
      <c r="H681" s="151"/>
    </row>
    <row r="682" spans="6:8">
      <c r="F682" s="151"/>
      <c r="G682" s="151"/>
      <c r="H682" s="151"/>
    </row>
    <row r="683" spans="6:8">
      <c r="F683" s="151"/>
      <c r="G683" s="151"/>
      <c r="H683" s="151"/>
    </row>
    <row r="684" spans="6:8">
      <c r="F684" s="151"/>
      <c r="G684" s="151"/>
      <c r="H684" s="151"/>
    </row>
    <row r="685" spans="6:8">
      <c r="F685" s="151"/>
      <c r="G685" s="151"/>
      <c r="H685" s="151"/>
    </row>
    <row r="686" spans="6:8">
      <c r="F686" s="151"/>
      <c r="G686" s="151"/>
      <c r="H686" s="151"/>
    </row>
    <row r="687" spans="6:8">
      <c r="F687" s="151"/>
      <c r="G687" s="151"/>
      <c r="H687" s="151"/>
    </row>
    <row r="688" spans="6:8">
      <c r="F688" s="151"/>
      <c r="G688" s="151"/>
      <c r="H688" s="151"/>
    </row>
    <row r="689" spans="6:8">
      <c r="F689" s="151"/>
      <c r="G689" s="151"/>
      <c r="H689" s="151"/>
    </row>
    <row r="690" spans="6:8">
      <c r="F690" s="151"/>
      <c r="G690" s="151"/>
      <c r="H690" s="151"/>
    </row>
    <row r="691" spans="6:8">
      <c r="F691" s="151"/>
      <c r="G691" s="151"/>
      <c r="H691" s="151"/>
    </row>
    <row r="692" spans="6:8">
      <c r="F692" s="151"/>
      <c r="G692" s="151"/>
      <c r="H692" s="151"/>
    </row>
    <row r="693" spans="6:8">
      <c r="F693" s="151"/>
      <c r="G693" s="151"/>
      <c r="H693" s="151"/>
    </row>
    <row r="694" spans="6:8">
      <c r="F694" s="151"/>
      <c r="G694" s="151"/>
      <c r="H694" s="151"/>
    </row>
    <row r="695" spans="6:8">
      <c r="F695" s="151"/>
      <c r="G695" s="151"/>
      <c r="H695" s="151"/>
    </row>
    <row r="696" spans="6:8">
      <c r="F696" s="151"/>
      <c r="G696" s="151"/>
      <c r="H696" s="151"/>
    </row>
    <row r="697" spans="6:8">
      <c r="F697" s="151"/>
      <c r="G697" s="151"/>
      <c r="H697" s="151"/>
    </row>
    <row r="698" spans="6:8">
      <c r="F698" s="151"/>
      <c r="G698" s="151"/>
      <c r="H698" s="151"/>
    </row>
    <row r="699" spans="6:8">
      <c r="F699" s="151"/>
      <c r="G699" s="151"/>
      <c r="H699" s="151"/>
    </row>
    <row r="700" spans="6:8">
      <c r="F700" s="151"/>
      <c r="G700" s="151"/>
      <c r="H700" s="151"/>
    </row>
    <row r="701" spans="6:8">
      <c r="F701" s="151"/>
      <c r="G701" s="151"/>
      <c r="H701" s="151"/>
    </row>
    <row r="702" spans="6:8">
      <c r="F702" s="151"/>
      <c r="G702" s="151"/>
      <c r="H702" s="151"/>
    </row>
    <row r="703" spans="6:8">
      <c r="F703" s="151"/>
      <c r="G703" s="151"/>
      <c r="H703" s="151"/>
    </row>
    <row r="704" spans="6:8">
      <c r="F704" s="151"/>
      <c r="G704" s="151"/>
      <c r="H704" s="151"/>
    </row>
    <row r="705" spans="6:8">
      <c r="F705" s="151"/>
      <c r="G705" s="151"/>
      <c r="H705" s="151"/>
    </row>
    <row r="706" spans="6:8">
      <c r="F706" s="151"/>
      <c r="G706" s="151"/>
      <c r="H706" s="151"/>
    </row>
    <row r="707" spans="6:8">
      <c r="F707" s="151"/>
      <c r="G707" s="151"/>
      <c r="H707" s="151"/>
    </row>
    <row r="708" spans="6:8">
      <c r="F708" s="151"/>
      <c r="G708" s="151"/>
      <c r="H708" s="151"/>
    </row>
    <row r="709" spans="6:8">
      <c r="F709" s="151"/>
      <c r="G709" s="151"/>
      <c r="H709" s="151"/>
    </row>
    <row r="710" spans="6:8">
      <c r="F710" s="151"/>
      <c r="G710" s="151"/>
      <c r="H710" s="151"/>
    </row>
    <row r="711" spans="6:8">
      <c r="F711" s="151"/>
      <c r="G711" s="151"/>
      <c r="H711" s="151"/>
    </row>
    <row r="712" spans="6:8">
      <c r="F712" s="151"/>
      <c r="G712" s="151"/>
      <c r="H712" s="151"/>
    </row>
    <row r="713" spans="6:8">
      <c r="F713" s="151"/>
      <c r="G713" s="151"/>
      <c r="H713" s="151"/>
    </row>
    <row r="714" spans="6:8">
      <c r="F714" s="151"/>
      <c r="G714" s="151"/>
      <c r="H714" s="151"/>
    </row>
    <row r="715" spans="6:8">
      <c r="F715" s="151"/>
      <c r="G715" s="151"/>
      <c r="H715" s="151"/>
    </row>
    <row r="716" spans="6:8">
      <c r="F716" s="151"/>
      <c r="G716" s="151"/>
      <c r="H716" s="151"/>
    </row>
    <row r="717" spans="6:8">
      <c r="F717" s="151"/>
      <c r="G717" s="151"/>
      <c r="H717" s="151"/>
    </row>
    <row r="718" spans="6:8">
      <c r="F718" s="151"/>
      <c r="G718" s="151"/>
      <c r="H718" s="151"/>
    </row>
    <row r="719" spans="6:8">
      <c r="F719" s="151"/>
      <c r="G719" s="151"/>
      <c r="H719" s="151"/>
    </row>
    <row r="720" spans="6:8">
      <c r="F720" s="151"/>
      <c r="G720" s="151"/>
      <c r="H720" s="151"/>
    </row>
    <row r="721" spans="6:8">
      <c r="F721" s="151"/>
      <c r="G721" s="151"/>
      <c r="H721" s="151"/>
    </row>
    <row r="722" spans="6:8">
      <c r="F722" s="151"/>
      <c r="G722" s="151"/>
      <c r="H722" s="151"/>
    </row>
    <row r="723" spans="6:8">
      <c r="F723" s="151"/>
      <c r="G723" s="151"/>
      <c r="H723" s="151"/>
    </row>
    <row r="724" spans="6:8">
      <c r="F724" s="151"/>
      <c r="G724" s="151"/>
      <c r="H724" s="151"/>
    </row>
    <row r="725" spans="6:8">
      <c r="F725" s="151"/>
      <c r="G725" s="151"/>
      <c r="H725" s="151"/>
    </row>
    <row r="726" spans="6:8">
      <c r="F726" s="151"/>
      <c r="G726" s="151"/>
      <c r="H726" s="151"/>
    </row>
    <row r="727" spans="6:8">
      <c r="F727" s="151"/>
      <c r="G727" s="151"/>
      <c r="H727" s="151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M28"/>
  <sheetViews>
    <sheetView rightToLeft="1" topLeftCell="C1" zoomScaleNormal="100" workbookViewId="0">
      <selection activeCell="F15" sqref="F15"/>
    </sheetView>
  </sheetViews>
  <sheetFormatPr defaultColWidth="9.125" defaultRowHeight="15"/>
  <cols>
    <col min="1" max="1" width="5.625" style="676" customWidth="1"/>
    <col min="2" max="2" width="23.75" style="676" customWidth="1"/>
    <col min="3" max="3" width="14.375" style="676" customWidth="1"/>
    <col min="4" max="4" width="14" style="676" customWidth="1"/>
    <col min="5" max="5" width="13.75" style="676" customWidth="1"/>
    <col min="6" max="6" width="14.875" style="676" customWidth="1"/>
    <col min="7" max="7" width="13.75" style="676" customWidth="1"/>
    <col min="8" max="8" width="12.25" style="676" customWidth="1"/>
    <col min="9" max="9" width="16.75" style="676" customWidth="1"/>
    <col min="10" max="10" width="13.625" style="676" customWidth="1"/>
    <col min="11" max="11" width="14.625" style="676" bestFit="1" customWidth="1"/>
    <col min="12" max="12" width="11.75" style="676" bestFit="1" customWidth="1"/>
    <col min="13" max="13" width="11.875" style="676" customWidth="1"/>
    <col min="14" max="14" width="15.25" style="676" bestFit="1" customWidth="1"/>
    <col min="15" max="15" width="11.75" style="676" bestFit="1" customWidth="1"/>
    <col min="16" max="16384" width="9.125" style="676"/>
  </cols>
  <sheetData>
    <row r="2" spans="1:13" ht="18.75" customHeight="1">
      <c r="A2" s="183"/>
      <c r="B2" s="184"/>
      <c r="C2" s="900" t="s">
        <v>47</v>
      </c>
      <c r="D2" s="900"/>
      <c r="E2" s="901"/>
      <c r="F2" s="925" t="s">
        <v>68</v>
      </c>
      <c r="G2" s="917"/>
      <c r="H2" s="918"/>
    </row>
    <row r="3" spans="1:13" ht="16.5" customHeight="1">
      <c r="A3" s="919" t="s">
        <v>366</v>
      </c>
      <c r="B3" s="926"/>
      <c r="C3" s="921" t="s">
        <v>1115</v>
      </c>
      <c r="D3" s="921" t="s">
        <v>898</v>
      </c>
      <c r="E3" s="921" t="s">
        <v>1116</v>
      </c>
      <c r="F3" s="927" t="s">
        <v>48</v>
      </c>
      <c r="G3" s="920" t="s">
        <v>744</v>
      </c>
      <c r="H3" s="924" t="s">
        <v>1117</v>
      </c>
    </row>
    <row r="4" spans="1:13" ht="18.75" customHeight="1">
      <c r="A4" s="919" t="s">
        <v>788</v>
      </c>
      <c r="B4" s="926"/>
      <c r="C4" s="921"/>
      <c r="D4" s="921"/>
      <c r="E4" s="921"/>
      <c r="F4" s="919"/>
      <c r="G4" s="920"/>
      <c r="H4" s="924"/>
    </row>
    <row r="5" spans="1:13" ht="18.75" customHeight="1">
      <c r="A5" s="185">
        <v>1</v>
      </c>
      <c r="B5" s="186" t="s">
        <v>113</v>
      </c>
      <c r="C5" s="490">
        <v>4081686</v>
      </c>
      <c r="D5" s="490">
        <v>21428660</v>
      </c>
      <c r="E5" s="491">
        <v>5801082</v>
      </c>
      <c r="F5" s="492">
        <f t="shared" ref="F5:F13" si="0">(C5/D5)-1</f>
        <v>-0.80952210730862317</v>
      </c>
      <c r="G5" s="492">
        <f t="shared" ref="G5:G13" si="1">(C5/E5)-1</f>
        <v>-0.29639229371348308</v>
      </c>
      <c r="H5" s="493">
        <f t="shared" ref="H5:H13" si="2">C5/$C$13</f>
        <v>0.87945858071355387</v>
      </c>
      <c r="K5" s="775"/>
      <c r="L5" s="698" t="s">
        <v>945</v>
      </c>
      <c r="M5" s="698" t="s">
        <v>1118</v>
      </c>
    </row>
    <row r="6" spans="1:13" ht="18.75" customHeight="1">
      <c r="A6" s="185">
        <v>2</v>
      </c>
      <c r="B6" s="186" t="s">
        <v>745</v>
      </c>
      <c r="C6" s="490">
        <v>34778</v>
      </c>
      <c r="D6" s="490">
        <v>28515</v>
      </c>
      <c r="E6" s="490">
        <v>121505</v>
      </c>
      <c r="F6" s="492">
        <f t="shared" si="0"/>
        <v>0.21963878660354208</v>
      </c>
      <c r="G6" s="492">
        <f t="shared" si="1"/>
        <v>-0.71377309575737624</v>
      </c>
      <c r="H6" s="493">
        <f t="shared" si="2"/>
        <v>7.4934256383406214E-3</v>
      </c>
      <c r="K6" s="187" t="s">
        <v>339</v>
      </c>
      <c r="L6" s="373">
        <f>L9-L7</f>
        <v>51492433731.5</v>
      </c>
      <c r="M6" s="373">
        <f>M9-M7</f>
        <v>7104243376</v>
      </c>
    </row>
    <row r="7" spans="1:13" ht="18.75" customHeight="1">
      <c r="A7" s="185">
        <v>3</v>
      </c>
      <c r="B7" s="186" t="s">
        <v>1119</v>
      </c>
      <c r="C7" s="490">
        <v>32007</v>
      </c>
      <c r="D7" s="490">
        <v>1254</v>
      </c>
      <c r="E7" s="491">
        <v>1935</v>
      </c>
      <c r="F7" s="492">
        <f t="shared" si="0"/>
        <v>24.523923444976077</v>
      </c>
      <c r="G7" s="492">
        <f t="shared" si="1"/>
        <v>15.541085271317829</v>
      </c>
      <c r="H7" s="493">
        <f t="shared" si="2"/>
        <v>6.8963734086597353E-3</v>
      </c>
      <c r="K7" s="187" t="s">
        <v>338</v>
      </c>
      <c r="L7" s="373">
        <v>9272972281.5</v>
      </c>
      <c r="M7" s="373">
        <v>5298548291</v>
      </c>
    </row>
    <row r="8" spans="1:13" ht="18.75" customHeight="1">
      <c r="A8" s="185">
        <v>4</v>
      </c>
      <c r="B8" s="186" t="s">
        <v>1120</v>
      </c>
      <c r="C8" s="490">
        <v>30457</v>
      </c>
      <c r="D8" s="490">
        <v>87727</v>
      </c>
      <c r="E8" s="491">
        <v>112445</v>
      </c>
      <c r="F8" s="492">
        <f t="shared" si="0"/>
        <v>-0.65282068234409019</v>
      </c>
      <c r="G8" s="492">
        <f t="shared" si="1"/>
        <v>-0.7291386900262351</v>
      </c>
      <c r="H8" s="493">
        <f t="shared" si="2"/>
        <v>6.5624033776220687E-3</v>
      </c>
      <c r="K8" s="187"/>
      <c r="L8" s="374"/>
      <c r="M8" s="374"/>
    </row>
    <row r="9" spans="1:13" ht="18.75" customHeight="1">
      <c r="A9" s="185">
        <v>5</v>
      </c>
      <c r="B9" s="774" t="s">
        <v>1121</v>
      </c>
      <c r="C9" s="490">
        <v>29432</v>
      </c>
      <c r="D9" s="490">
        <v>38204</v>
      </c>
      <c r="E9" s="494">
        <v>6730</v>
      </c>
      <c r="F9" s="492">
        <f t="shared" si="0"/>
        <v>-0.22960946497748924</v>
      </c>
      <c r="G9" s="492">
        <f t="shared" si="1"/>
        <v>3.3732540861812774</v>
      </c>
      <c r="H9" s="493">
        <f t="shared" si="2"/>
        <v>6.3415522280649023E-3</v>
      </c>
      <c r="K9" s="188" t="s">
        <v>43</v>
      </c>
      <c r="L9" s="375">
        <v>60765406013</v>
      </c>
      <c r="M9" s="375">
        <v>12402791667</v>
      </c>
    </row>
    <row r="10" spans="1:13" ht="17.25">
      <c r="A10" s="189"/>
      <c r="B10" s="186" t="s">
        <v>337</v>
      </c>
      <c r="C10" s="495">
        <f>SUM(C5:C9)</f>
        <v>4208360</v>
      </c>
      <c r="D10" s="495">
        <f>SUM(D5:D9)</f>
        <v>21584360</v>
      </c>
      <c r="E10" s="494">
        <f>SUM(E5:E9)</f>
        <v>6043697</v>
      </c>
      <c r="F10" s="496">
        <f t="shared" si="0"/>
        <v>-0.80502734387306363</v>
      </c>
      <c r="G10" s="496">
        <f t="shared" si="1"/>
        <v>-0.30367786472419112</v>
      </c>
      <c r="H10" s="497">
        <f t="shared" si="2"/>
        <v>0.90675233536624122</v>
      </c>
    </row>
    <row r="11" spans="1:13" ht="17.25">
      <c r="A11" s="190"/>
      <c r="B11" s="186" t="s">
        <v>117</v>
      </c>
      <c r="C11" s="490">
        <f>C13-C10-C12</f>
        <v>127312</v>
      </c>
      <c r="D11" s="490">
        <f>D13-D10-D12</f>
        <v>23891543</v>
      </c>
      <c r="E11" s="491">
        <f>E13-E10-E12</f>
        <v>424848</v>
      </c>
      <c r="F11" s="492">
        <f t="shared" si="0"/>
        <v>-0.9946712525013558</v>
      </c>
      <c r="G11" s="492">
        <f t="shared" si="1"/>
        <v>-0.70033517869920536</v>
      </c>
      <c r="H11" s="493">
        <f t="shared" si="2"/>
        <v>2.7431221026753154E-2</v>
      </c>
    </row>
    <row r="12" spans="1:13" ht="18" thickBot="1">
      <c r="A12" s="191"/>
      <c r="B12" s="192" t="s">
        <v>338</v>
      </c>
      <c r="C12" s="498">
        <v>305463</v>
      </c>
      <c r="D12" s="498">
        <v>876565</v>
      </c>
      <c r="E12" s="499">
        <v>298635</v>
      </c>
      <c r="F12" s="500">
        <f t="shared" si="0"/>
        <v>-0.65152270510458443</v>
      </c>
      <c r="G12" s="500">
        <f t="shared" si="1"/>
        <v>2.2864031342608948E-2</v>
      </c>
      <c r="H12" s="501">
        <f t="shared" si="2"/>
        <v>6.5816443607005615E-2</v>
      </c>
    </row>
    <row r="13" spans="1:13" ht="17.25" thickTop="1">
      <c r="A13" s="193"/>
      <c r="B13" s="194" t="s">
        <v>43</v>
      </c>
      <c r="C13" s="502">
        <v>4641135</v>
      </c>
      <c r="D13" s="502">
        <v>46352468</v>
      </c>
      <c r="E13" s="503">
        <v>6767180</v>
      </c>
      <c r="F13" s="504">
        <f t="shared" si="0"/>
        <v>-0.89987296900782066</v>
      </c>
      <c r="G13" s="504">
        <f t="shared" si="1"/>
        <v>-0.31417000877765922</v>
      </c>
      <c r="H13" s="505">
        <f t="shared" si="2"/>
        <v>1</v>
      </c>
    </row>
    <row r="17" spans="1:8" ht="18.75">
      <c r="A17" s="183"/>
      <c r="B17" s="184"/>
      <c r="C17" s="900" t="s">
        <v>47</v>
      </c>
      <c r="D17" s="900"/>
      <c r="E17" s="901"/>
      <c r="F17" s="917" t="s">
        <v>68</v>
      </c>
      <c r="G17" s="917"/>
      <c r="H17" s="918"/>
    </row>
    <row r="18" spans="1:8" ht="18.75" customHeight="1">
      <c r="A18" s="919" t="s">
        <v>366</v>
      </c>
      <c r="B18" s="920"/>
      <c r="C18" s="921" t="s">
        <v>1115</v>
      </c>
      <c r="D18" s="921" t="s">
        <v>898</v>
      </c>
      <c r="E18" s="921" t="s">
        <v>1116</v>
      </c>
      <c r="F18" s="922" t="s">
        <v>48</v>
      </c>
      <c r="G18" s="920" t="s">
        <v>744</v>
      </c>
      <c r="H18" s="924" t="s">
        <v>1117</v>
      </c>
    </row>
    <row r="19" spans="1:8" ht="18.75">
      <c r="A19" s="919" t="s">
        <v>789</v>
      </c>
      <c r="B19" s="920"/>
      <c r="C19" s="921"/>
      <c r="D19" s="921"/>
      <c r="E19" s="921"/>
      <c r="F19" s="923"/>
      <c r="G19" s="920"/>
      <c r="H19" s="924"/>
    </row>
    <row r="20" spans="1:8" ht="17.25">
      <c r="A20" s="195">
        <v>1</v>
      </c>
      <c r="B20" s="773" t="s">
        <v>113</v>
      </c>
      <c r="C20" s="490">
        <v>1518206</v>
      </c>
      <c r="D20" s="490">
        <v>3528549</v>
      </c>
      <c r="E20" s="490">
        <v>4025958</v>
      </c>
      <c r="F20" s="506">
        <f t="shared" ref="F20:F28" si="3">(C20/D20)-1</f>
        <v>-0.56973645540985829</v>
      </c>
      <c r="G20" s="506">
        <f>(C20/E20)-1</f>
        <v>-0.62289571823650425</v>
      </c>
      <c r="H20" s="783">
        <f t="shared" ref="H20:H28" si="4">C20/$C$28</f>
        <v>0.19560336093225467</v>
      </c>
    </row>
    <row r="21" spans="1:8" ht="17.25">
      <c r="A21" s="195">
        <v>2</v>
      </c>
      <c r="B21" s="774" t="s">
        <v>112</v>
      </c>
      <c r="C21" s="490">
        <v>246219</v>
      </c>
      <c r="D21" s="490">
        <v>463980</v>
      </c>
      <c r="E21" s="490">
        <v>557046</v>
      </c>
      <c r="F21" s="507">
        <f t="shared" si="3"/>
        <v>-0.46933272985904562</v>
      </c>
      <c r="G21" s="507">
        <f t="shared" ref="G21:G24" si="5">(C21/E21)-1</f>
        <v>-0.55799162008164505</v>
      </c>
      <c r="H21" s="493">
        <f t="shared" si="4"/>
        <v>3.1722482934054282E-2</v>
      </c>
    </row>
    <row r="22" spans="1:8" ht="17.25">
      <c r="A22" s="195">
        <v>3</v>
      </c>
      <c r="B22" s="774" t="s">
        <v>114</v>
      </c>
      <c r="C22" s="490">
        <v>134525</v>
      </c>
      <c r="D22" s="490">
        <v>309245</v>
      </c>
      <c r="E22" s="490">
        <v>409535</v>
      </c>
      <c r="F22" s="507">
        <f t="shared" si="3"/>
        <v>-0.56498892463904027</v>
      </c>
      <c r="G22" s="507">
        <f t="shared" si="5"/>
        <v>-0.67151769690014285</v>
      </c>
      <c r="H22" s="493">
        <f t="shared" si="4"/>
        <v>1.7331997192351734E-2</v>
      </c>
    </row>
    <row r="23" spans="1:8" ht="17.25">
      <c r="A23" s="195">
        <v>4</v>
      </c>
      <c r="B23" s="774" t="s">
        <v>332</v>
      </c>
      <c r="C23" s="490">
        <v>108442</v>
      </c>
      <c r="D23" s="490">
        <v>193197</v>
      </c>
      <c r="E23" s="490">
        <v>274672</v>
      </c>
      <c r="F23" s="507">
        <f t="shared" si="3"/>
        <v>-0.43869728826016963</v>
      </c>
      <c r="G23" s="507">
        <f t="shared" si="5"/>
        <v>-0.60519455932894506</v>
      </c>
      <c r="H23" s="493">
        <f t="shared" si="4"/>
        <v>1.3971502988537497E-2</v>
      </c>
    </row>
    <row r="24" spans="1:8" ht="17.25">
      <c r="A24" s="195">
        <v>5</v>
      </c>
      <c r="B24" s="186" t="s">
        <v>745</v>
      </c>
      <c r="C24" s="490">
        <v>107137</v>
      </c>
      <c r="D24" s="490">
        <v>204315</v>
      </c>
      <c r="E24" s="490">
        <v>238173</v>
      </c>
      <c r="F24" s="507">
        <f t="shared" si="3"/>
        <v>-0.47562831901720382</v>
      </c>
      <c r="G24" s="509">
        <f t="shared" si="5"/>
        <v>-0.55017151398353303</v>
      </c>
      <c r="H24" s="784">
        <f t="shared" si="4"/>
        <v>1.380336876563455E-2</v>
      </c>
    </row>
    <row r="25" spans="1:8" ht="17.25">
      <c r="A25" s="196"/>
      <c r="B25" s="774" t="s">
        <v>337</v>
      </c>
      <c r="C25" s="495">
        <f>SUM(C20:C24)</f>
        <v>2114529</v>
      </c>
      <c r="D25" s="495">
        <f>SUM(D20:D24)</f>
        <v>4699286</v>
      </c>
      <c r="E25" s="495">
        <f>SUM(E20:E24)</f>
        <v>5505384</v>
      </c>
      <c r="F25" s="508">
        <f t="shared" si="3"/>
        <v>-0.55003185590321602</v>
      </c>
      <c r="G25" s="508">
        <f>(C25/E25)-1</f>
        <v>-0.61591616497595814</v>
      </c>
      <c r="H25" s="508">
        <f t="shared" si="4"/>
        <v>0.27243271281283271</v>
      </c>
    </row>
    <row r="26" spans="1:8" ht="17.25">
      <c r="A26" s="197"/>
      <c r="B26" s="774" t="s">
        <v>117</v>
      </c>
      <c r="C26" s="490">
        <f>C28-C25-C27</f>
        <v>654041</v>
      </c>
      <c r="D26" s="490">
        <f>D28-D25-D27</f>
        <v>1317245</v>
      </c>
      <c r="E26" s="490">
        <f>E28-E25-E27</f>
        <v>1796390</v>
      </c>
      <c r="F26" s="506">
        <f t="shared" si="3"/>
        <v>-0.50347809253403886</v>
      </c>
      <c r="G26" s="507">
        <f>(C26/E26)-1</f>
        <v>-0.63591369357433525</v>
      </c>
      <c r="H26" s="493">
        <f t="shared" si="4"/>
        <v>8.4265651556832716E-2</v>
      </c>
    </row>
    <row r="27" spans="1:8" ht="17.25">
      <c r="A27" s="198"/>
      <c r="B27" s="774" t="s">
        <v>338</v>
      </c>
      <c r="C27" s="490">
        <v>4993086</v>
      </c>
      <c r="D27" s="490">
        <v>8396407</v>
      </c>
      <c r="E27" s="490">
        <v>8881966</v>
      </c>
      <c r="F27" s="509">
        <f t="shared" si="3"/>
        <v>-0.40533063725948493</v>
      </c>
      <c r="G27" s="507">
        <f>(C27/E27)-1</f>
        <v>-0.43784000073857521</v>
      </c>
      <c r="H27" s="493">
        <f t="shared" si="4"/>
        <v>0.6433016356303346</v>
      </c>
    </row>
    <row r="28" spans="1:8" ht="16.5">
      <c r="A28" s="199"/>
      <c r="B28" s="200" t="s">
        <v>43</v>
      </c>
      <c r="C28" s="510">
        <v>7761656</v>
      </c>
      <c r="D28" s="510">
        <v>14412938</v>
      </c>
      <c r="E28" s="510">
        <v>16183740</v>
      </c>
      <c r="F28" s="511">
        <f t="shared" si="3"/>
        <v>-0.46147995641138539</v>
      </c>
      <c r="G28" s="511">
        <f>(C28/E28)-1</f>
        <v>-0.52040405987738314</v>
      </c>
      <c r="H28" s="511">
        <f t="shared" si="4"/>
        <v>1</v>
      </c>
    </row>
  </sheetData>
  <mergeCells count="20">
    <mergeCell ref="F2:H2"/>
    <mergeCell ref="A3:B3"/>
    <mergeCell ref="D3:D4"/>
    <mergeCell ref="E3:E4"/>
    <mergeCell ref="F3:F4"/>
    <mergeCell ref="H3:H4"/>
    <mergeCell ref="A4:B4"/>
    <mergeCell ref="C2:E2"/>
    <mergeCell ref="C3:C4"/>
    <mergeCell ref="G3:G4"/>
    <mergeCell ref="F17:H17"/>
    <mergeCell ref="A18:B18"/>
    <mergeCell ref="D18:D19"/>
    <mergeCell ref="E18:E19"/>
    <mergeCell ref="F18:F19"/>
    <mergeCell ref="H18:H19"/>
    <mergeCell ref="A19:B19"/>
    <mergeCell ref="C18:C19"/>
    <mergeCell ref="C17:E17"/>
    <mergeCell ref="G18:G19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115"/>
  <sheetViews>
    <sheetView showGridLines="0" rightToLeft="1" zoomScaleNormal="100" workbookViewId="0">
      <selection activeCell="A3" sqref="A3"/>
    </sheetView>
  </sheetViews>
  <sheetFormatPr defaultColWidth="9.125" defaultRowHeight="15"/>
  <cols>
    <col min="1" max="1" width="14.75" style="676" customWidth="1"/>
    <col min="2" max="2" width="15.25" style="676" bestFit="1" customWidth="1"/>
    <col min="3" max="3" width="16.875" style="676" customWidth="1"/>
    <col min="4" max="4" width="16.375" style="676" customWidth="1"/>
    <col min="5" max="5" width="18.125" style="676" customWidth="1"/>
    <col min="6" max="6" width="11.25" style="676" customWidth="1"/>
    <col min="7" max="7" width="15.25" style="676" bestFit="1" customWidth="1"/>
    <col min="8" max="8" width="12.375" style="676" customWidth="1"/>
    <col min="9" max="9" width="12.875" style="676" customWidth="1"/>
    <col min="10" max="10" width="15.125" style="676" customWidth="1"/>
    <col min="11" max="11" width="12.375" style="676" customWidth="1"/>
    <col min="12" max="12" width="11.875" style="676" customWidth="1"/>
    <col min="13" max="16384" width="9.125" style="676"/>
  </cols>
  <sheetData>
    <row r="1" spans="1:14" ht="17.25">
      <c r="A1" s="562"/>
      <c r="L1" s="243" t="s">
        <v>372</v>
      </c>
    </row>
    <row r="2" spans="1:14" ht="19.5">
      <c r="A2" s="562"/>
      <c r="B2" s="244" t="s">
        <v>395</v>
      </c>
      <c r="C2" s="245" t="s">
        <v>364</v>
      </c>
      <c r="D2" s="245" t="s">
        <v>374</v>
      </c>
      <c r="E2" s="245" t="s">
        <v>365</v>
      </c>
      <c r="F2" s="246" t="s">
        <v>374</v>
      </c>
      <c r="H2" s="928" t="s">
        <v>1125</v>
      </c>
      <c r="I2" s="929"/>
      <c r="J2" s="929"/>
      <c r="K2" s="929"/>
      <c r="L2" s="930"/>
    </row>
    <row r="3" spans="1:14" ht="20.25" customHeight="1">
      <c r="B3" s="782" t="s">
        <v>396</v>
      </c>
      <c r="C3" s="777">
        <v>41905612446068.5</v>
      </c>
      <c r="D3" s="778">
        <f t="shared" ref="D3:D27" si="0">C3/(C3+E3)</f>
        <v>0.44618688817441865</v>
      </c>
      <c r="E3" s="777">
        <v>52013804633904.5</v>
      </c>
      <c r="F3" s="779">
        <f t="shared" ref="F3:F27" si="1">E3/(E3+C3)</f>
        <v>0.55381311182558135</v>
      </c>
      <c r="H3" s="563" t="s">
        <v>395</v>
      </c>
      <c r="I3" s="564" t="s">
        <v>364</v>
      </c>
      <c r="J3" s="564" t="s">
        <v>374</v>
      </c>
      <c r="K3" s="564" t="s">
        <v>365</v>
      </c>
      <c r="L3" s="237" t="s">
        <v>374</v>
      </c>
    </row>
    <row r="4" spans="1:14" ht="18.75" customHeight="1">
      <c r="B4" s="376" t="s">
        <v>397</v>
      </c>
      <c r="C4" s="377">
        <v>65194008736087.5</v>
      </c>
      <c r="D4" s="710">
        <f t="shared" si="0"/>
        <v>0.56979507022036924</v>
      </c>
      <c r="E4" s="377">
        <v>49222580917581.5</v>
      </c>
      <c r="F4" s="378">
        <f t="shared" si="1"/>
        <v>0.43020492977963076</v>
      </c>
      <c r="H4" s="776" t="s">
        <v>396</v>
      </c>
      <c r="I4" s="777">
        <f t="shared" ref="I4:I14" si="2">C3/10^9</f>
        <v>41905.612446068502</v>
      </c>
      <c r="J4" s="778">
        <f t="shared" ref="J4:J28" si="3">I4/(I4+K4)</f>
        <v>0.44618688817441865</v>
      </c>
      <c r="K4" s="777">
        <f t="shared" ref="K4:K14" si="4">E3/10^9</f>
        <v>52013.804633904503</v>
      </c>
      <c r="L4" s="779">
        <f t="shared" ref="L4:L28" si="5">K4/(K4+I4)</f>
        <v>0.55381311182558135</v>
      </c>
      <c r="M4" s="63"/>
      <c r="N4" s="63"/>
    </row>
    <row r="5" spans="1:14" ht="18">
      <c r="B5" s="376" t="s">
        <v>398</v>
      </c>
      <c r="C5" s="377">
        <v>52609412687774.5</v>
      </c>
      <c r="D5" s="710">
        <f t="shared" si="0"/>
        <v>0.61128249385875011</v>
      </c>
      <c r="E5" s="377">
        <v>33454580991604.5</v>
      </c>
      <c r="F5" s="378">
        <f t="shared" si="1"/>
        <v>0.38871750614124989</v>
      </c>
      <c r="H5" s="379" t="s">
        <v>397</v>
      </c>
      <c r="I5" s="377">
        <f t="shared" si="2"/>
        <v>65194.008736087497</v>
      </c>
      <c r="J5" s="710">
        <f t="shared" si="3"/>
        <v>0.56979507022036924</v>
      </c>
      <c r="K5" s="377">
        <f t="shared" si="4"/>
        <v>49222.580917581501</v>
      </c>
      <c r="L5" s="378">
        <f t="shared" si="5"/>
        <v>0.43020492977963076</v>
      </c>
    </row>
    <row r="6" spans="1:14" ht="18">
      <c r="B6" s="376" t="s">
        <v>399</v>
      </c>
      <c r="C6" s="377">
        <v>42331726675062.5</v>
      </c>
      <c r="D6" s="710">
        <f t="shared" si="0"/>
        <v>0.57476972756810463</v>
      </c>
      <c r="E6" s="377">
        <v>31318162392984.5</v>
      </c>
      <c r="F6" s="378">
        <f t="shared" si="1"/>
        <v>0.42523027243189537</v>
      </c>
      <c r="H6" s="379" t="s">
        <v>398</v>
      </c>
      <c r="I6" s="377">
        <f t="shared" si="2"/>
        <v>52609.4126877745</v>
      </c>
      <c r="J6" s="710">
        <f t="shared" si="3"/>
        <v>0.61128249385875011</v>
      </c>
      <c r="K6" s="377">
        <f t="shared" si="4"/>
        <v>33454.580991604496</v>
      </c>
      <c r="L6" s="378">
        <f t="shared" si="5"/>
        <v>0.38871750614124989</v>
      </c>
      <c r="M6" s="62"/>
      <c r="N6" s="62"/>
    </row>
    <row r="7" spans="1:14" ht="18">
      <c r="B7" s="376" t="s">
        <v>400</v>
      </c>
      <c r="C7" s="377">
        <v>43753908995888.5</v>
      </c>
      <c r="D7" s="710">
        <f t="shared" si="0"/>
        <v>0.57034999263095332</v>
      </c>
      <c r="E7" s="377">
        <v>32960230674837.5</v>
      </c>
      <c r="F7" s="378">
        <f t="shared" si="1"/>
        <v>0.42965000736904663</v>
      </c>
      <c r="H7" s="379" t="s">
        <v>399</v>
      </c>
      <c r="I7" s="377">
        <f t="shared" si="2"/>
        <v>42331.726675062499</v>
      </c>
      <c r="J7" s="710">
        <f t="shared" si="3"/>
        <v>0.57476972756810463</v>
      </c>
      <c r="K7" s="377">
        <f t="shared" si="4"/>
        <v>31318.162392984501</v>
      </c>
      <c r="L7" s="378">
        <f t="shared" si="5"/>
        <v>0.42523027243189543</v>
      </c>
      <c r="M7" s="62"/>
      <c r="N7" s="62"/>
    </row>
    <row r="8" spans="1:14" ht="18">
      <c r="B8" s="376" t="s">
        <v>401</v>
      </c>
      <c r="C8" s="377">
        <v>48732170923962.5</v>
      </c>
      <c r="D8" s="710">
        <f t="shared" si="0"/>
        <v>0.68368684636914823</v>
      </c>
      <c r="E8" s="377">
        <v>22546326216598.5</v>
      </c>
      <c r="F8" s="378">
        <f t="shared" si="1"/>
        <v>0.31631315363085177</v>
      </c>
      <c r="H8" s="379" t="s">
        <v>400</v>
      </c>
      <c r="I8" s="377">
        <f t="shared" si="2"/>
        <v>43753.908995888502</v>
      </c>
      <c r="J8" s="710">
        <f t="shared" si="3"/>
        <v>0.57034999263095343</v>
      </c>
      <c r="K8" s="377">
        <f t="shared" si="4"/>
        <v>32960.230674837498</v>
      </c>
      <c r="L8" s="378">
        <f t="shared" si="5"/>
        <v>0.42965000736904663</v>
      </c>
      <c r="M8" s="62"/>
      <c r="N8" s="62"/>
    </row>
    <row r="9" spans="1:14" ht="18">
      <c r="B9" s="376" t="s">
        <v>402</v>
      </c>
      <c r="C9" s="377">
        <v>48766314459691.5</v>
      </c>
      <c r="D9" s="710">
        <f t="shared" si="0"/>
        <v>0.58643512706301693</v>
      </c>
      <c r="E9" s="377">
        <v>34390904828864.5</v>
      </c>
      <c r="F9" s="378">
        <f t="shared" si="1"/>
        <v>0.41356487293698307</v>
      </c>
      <c r="H9" s="379" t="s">
        <v>401</v>
      </c>
      <c r="I9" s="377">
        <f t="shared" si="2"/>
        <v>48732.170923962498</v>
      </c>
      <c r="J9" s="710">
        <f t="shared" si="3"/>
        <v>0.68368684636914823</v>
      </c>
      <c r="K9" s="377">
        <f t="shared" si="4"/>
        <v>22546.3262165985</v>
      </c>
      <c r="L9" s="378">
        <f t="shared" si="5"/>
        <v>0.31631315363085177</v>
      </c>
      <c r="M9" s="62"/>
      <c r="N9" s="62"/>
    </row>
    <row r="10" spans="1:14" ht="18">
      <c r="B10" s="376" t="s">
        <v>403</v>
      </c>
      <c r="C10" s="377">
        <v>67274499965478</v>
      </c>
      <c r="D10" s="710">
        <f t="shared" si="0"/>
        <v>0.63366359703140396</v>
      </c>
      <c r="E10" s="377">
        <v>38893031640640</v>
      </c>
      <c r="F10" s="378">
        <f t="shared" si="1"/>
        <v>0.36633640296859604</v>
      </c>
      <c r="H10" s="379" t="s">
        <v>402</v>
      </c>
      <c r="I10" s="377">
        <f t="shared" si="2"/>
        <v>48766.314459691501</v>
      </c>
      <c r="J10" s="710">
        <f t="shared" si="3"/>
        <v>0.58643512706301704</v>
      </c>
      <c r="K10" s="377">
        <f t="shared" si="4"/>
        <v>34390.904828864499</v>
      </c>
      <c r="L10" s="378">
        <f t="shared" si="5"/>
        <v>0.41356487293698307</v>
      </c>
      <c r="M10" s="62"/>
      <c r="N10" s="62"/>
    </row>
    <row r="11" spans="1:14" ht="18">
      <c r="B11" s="376" t="s">
        <v>404</v>
      </c>
      <c r="C11" s="377">
        <v>51607033980803.5</v>
      </c>
      <c r="D11" s="710">
        <f t="shared" si="0"/>
        <v>0.67145983333687165</v>
      </c>
      <c r="E11" s="377">
        <v>25250927461712.5</v>
      </c>
      <c r="F11" s="378">
        <f t="shared" si="1"/>
        <v>0.32854016666312835</v>
      </c>
      <c r="H11" s="379" t="s">
        <v>403</v>
      </c>
      <c r="I11" s="377">
        <f t="shared" si="2"/>
        <v>67274.499965477997</v>
      </c>
      <c r="J11" s="710">
        <f t="shared" si="3"/>
        <v>0.63366359703140396</v>
      </c>
      <c r="K11" s="377">
        <f t="shared" si="4"/>
        <v>38893.031640640002</v>
      </c>
      <c r="L11" s="378">
        <f t="shared" si="5"/>
        <v>0.3663364029685961</v>
      </c>
      <c r="M11" s="62"/>
      <c r="N11" s="62"/>
    </row>
    <row r="12" spans="1:14" ht="18">
      <c r="B12" s="376" t="s">
        <v>405</v>
      </c>
      <c r="C12" s="377">
        <v>50780621733632.5</v>
      </c>
      <c r="D12" s="710">
        <f t="shared" si="0"/>
        <v>0.69407252642881356</v>
      </c>
      <c r="E12" s="377">
        <v>22382657030493.5</v>
      </c>
      <c r="F12" s="378">
        <f t="shared" si="1"/>
        <v>0.30592747357118638</v>
      </c>
      <c r="H12" s="379" t="s">
        <v>404</v>
      </c>
      <c r="I12" s="377">
        <f t="shared" si="2"/>
        <v>51607.033980803499</v>
      </c>
      <c r="J12" s="710">
        <f t="shared" si="3"/>
        <v>0.67145983333687165</v>
      </c>
      <c r="K12" s="377">
        <f t="shared" si="4"/>
        <v>25250.927461712501</v>
      </c>
      <c r="L12" s="378">
        <f t="shared" si="5"/>
        <v>0.32854016666312841</v>
      </c>
      <c r="M12" s="62"/>
      <c r="N12" s="62"/>
    </row>
    <row r="13" spans="1:14" ht="18">
      <c r="B13" s="380" t="s">
        <v>406</v>
      </c>
      <c r="C13" s="377">
        <v>80869833481285</v>
      </c>
      <c r="D13" s="710">
        <f t="shared" si="0"/>
        <v>0.72677026789708343</v>
      </c>
      <c r="E13" s="377">
        <v>30403063957520</v>
      </c>
      <c r="F13" s="378">
        <f t="shared" si="1"/>
        <v>0.27322973210291657</v>
      </c>
      <c r="H13" s="379" t="s">
        <v>405</v>
      </c>
      <c r="I13" s="377">
        <f t="shared" si="2"/>
        <v>50780.621733632499</v>
      </c>
      <c r="J13" s="710">
        <f t="shared" si="3"/>
        <v>0.69407252642881356</v>
      </c>
      <c r="K13" s="377">
        <f t="shared" si="4"/>
        <v>22382.657030493501</v>
      </c>
      <c r="L13" s="378">
        <f t="shared" si="5"/>
        <v>0.30592747357118638</v>
      </c>
      <c r="M13" s="62"/>
      <c r="N13" s="62"/>
    </row>
    <row r="14" spans="1:14" ht="18">
      <c r="B14" s="380" t="s">
        <v>407</v>
      </c>
      <c r="C14" s="377">
        <v>108055062368020</v>
      </c>
      <c r="D14" s="710">
        <f t="shared" si="0"/>
        <v>0.81146090197235865</v>
      </c>
      <c r="E14" s="377">
        <v>25106082063435</v>
      </c>
      <c r="F14" s="378">
        <f t="shared" si="1"/>
        <v>0.18853909802764132</v>
      </c>
      <c r="H14" s="379" t="s">
        <v>406</v>
      </c>
      <c r="I14" s="377">
        <f t="shared" si="2"/>
        <v>80869.833481284993</v>
      </c>
      <c r="J14" s="710">
        <f t="shared" si="3"/>
        <v>0.72677026789708343</v>
      </c>
      <c r="K14" s="377">
        <f t="shared" si="4"/>
        <v>30403.06395752</v>
      </c>
      <c r="L14" s="378">
        <f t="shared" si="5"/>
        <v>0.27322973210291657</v>
      </c>
      <c r="M14" s="62"/>
      <c r="N14" s="62"/>
    </row>
    <row r="15" spans="1:14" ht="18">
      <c r="B15" s="380" t="s">
        <v>408</v>
      </c>
      <c r="C15" s="377">
        <v>30242727089493.5</v>
      </c>
      <c r="D15" s="710">
        <f t="shared" si="0"/>
        <v>0.50163407079454536</v>
      </c>
      <c r="E15" s="377">
        <v>30045695986697.5</v>
      </c>
      <c r="F15" s="378">
        <f t="shared" si="1"/>
        <v>0.49836592920545464</v>
      </c>
      <c r="H15" s="380" t="s">
        <v>407</v>
      </c>
      <c r="I15" s="377">
        <v>108055</v>
      </c>
      <c r="J15" s="710">
        <f t="shared" si="3"/>
        <v>0.81146131374801933</v>
      </c>
      <c r="K15" s="377">
        <v>25106</v>
      </c>
      <c r="L15" s="378">
        <f t="shared" si="5"/>
        <v>0.1885386862519807</v>
      </c>
      <c r="M15" s="62"/>
      <c r="N15" s="62"/>
    </row>
    <row r="16" spans="1:14" ht="18">
      <c r="B16" s="380" t="s">
        <v>409</v>
      </c>
      <c r="C16" s="377">
        <v>75410681263037</v>
      </c>
      <c r="D16" s="710">
        <f t="shared" si="0"/>
        <v>0.66341053146838713</v>
      </c>
      <c r="E16" s="377">
        <v>38260533898597</v>
      </c>
      <c r="F16" s="378">
        <f t="shared" si="1"/>
        <v>0.33658946853161287</v>
      </c>
      <c r="H16" s="380" t="s">
        <v>408</v>
      </c>
      <c r="I16" s="377">
        <f t="shared" ref="I16:I28" si="6">C15/1000000000</f>
        <v>30242.727089493499</v>
      </c>
      <c r="J16" s="710">
        <f t="shared" si="3"/>
        <v>0.50163407079454536</v>
      </c>
      <c r="K16" s="377">
        <f t="shared" ref="K16:K28" si="7">E15/1000000000</f>
        <v>30045.695986697501</v>
      </c>
      <c r="L16" s="378">
        <f t="shared" si="5"/>
        <v>0.49836592920545464</v>
      </c>
    </row>
    <row r="17" spans="2:12" ht="18">
      <c r="B17" s="380" t="s">
        <v>410</v>
      </c>
      <c r="C17" s="377">
        <v>45975421648126.5</v>
      </c>
      <c r="D17" s="710">
        <f t="shared" si="0"/>
        <v>0.64219285569555606</v>
      </c>
      <c r="E17" s="377">
        <v>25615878753885.5</v>
      </c>
      <c r="F17" s="378">
        <f t="shared" si="1"/>
        <v>0.35780714430444388</v>
      </c>
      <c r="H17" s="380" t="s">
        <v>409</v>
      </c>
      <c r="I17" s="377">
        <f t="shared" si="6"/>
        <v>75410.681263036997</v>
      </c>
      <c r="J17" s="710">
        <f t="shared" si="3"/>
        <v>0.66341053146838713</v>
      </c>
      <c r="K17" s="377">
        <f t="shared" si="7"/>
        <v>38260.533898597001</v>
      </c>
      <c r="L17" s="378">
        <f t="shared" si="5"/>
        <v>0.33658946853161287</v>
      </c>
    </row>
    <row r="18" spans="2:12" ht="19.5" customHeight="1">
      <c r="B18" s="380" t="s">
        <v>430</v>
      </c>
      <c r="C18" s="377">
        <v>43751733642342.5</v>
      </c>
      <c r="D18" s="710">
        <f t="shared" si="0"/>
        <v>0.65143958933210655</v>
      </c>
      <c r="E18" s="377">
        <v>23409879435547.5</v>
      </c>
      <c r="F18" s="378">
        <f t="shared" si="1"/>
        <v>0.34856041066789345</v>
      </c>
      <c r="H18" s="380" t="s">
        <v>410</v>
      </c>
      <c r="I18" s="377">
        <f t="shared" si="6"/>
        <v>45975.421648126503</v>
      </c>
      <c r="J18" s="710">
        <f t="shared" si="3"/>
        <v>0.64219285569555618</v>
      </c>
      <c r="K18" s="377">
        <f t="shared" si="7"/>
        <v>25615.878753885499</v>
      </c>
      <c r="L18" s="378">
        <f t="shared" si="5"/>
        <v>0.35780714430444388</v>
      </c>
    </row>
    <row r="19" spans="2:12" ht="18">
      <c r="B19" s="380" t="s">
        <v>664</v>
      </c>
      <c r="C19" s="377">
        <v>54682398383623</v>
      </c>
      <c r="D19" s="710">
        <f t="shared" si="0"/>
        <v>0.66165453334511526</v>
      </c>
      <c r="E19" s="377">
        <v>27962540368880</v>
      </c>
      <c r="F19" s="378">
        <f t="shared" si="1"/>
        <v>0.3383454666548848</v>
      </c>
      <c r="H19" s="380" t="s">
        <v>430</v>
      </c>
      <c r="I19" s="377">
        <f t="shared" si="6"/>
        <v>43751.7336423425</v>
      </c>
      <c r="J19" s="710">
        <f t="shared" si="3"/>
        <v>0.65143958933210666</v>
      </c>
      <c r="K19" s="377">
        <f t="shared" si="7"/>
        <v>23409.8794355475</v>
      </c>
      <c r="L19" s="378">
        <f t="shared" si="5"/>
        <v>0.34856041066789345</v>
      </c>
    </row>
    <row r="20" spans="2:12" ht="18">
      <c r="B20" s="380" t="s">
        <v>688</v>
      </c>
      <c r="C20" s="377">
        <v>58306577212818</v>
      </c>
      <c r="D20" s="710">
        <f t="shared" si="0"/>
        <v>0.6997678649364556</v>
      </c>
      <c r="E20" s="377">
        <v>25016164705479</v>
      </c>
      <c r="F20" s="378">
        <f t="shared" si="1"/>
        <v>0.3002321350635444</v>
      </c>
      <c r="H20" s="380" t="s">
        <v>664</v>
      </c>
      <c r="I20" s="377">
        <f t="shared" si="6"/>
        <v>54682.398383623004</v>
      </c>
      <c r="J20" s="710">
        <f t="shared" si="3"/>
        <v>0.66165453334511526</v>
      </c>
      <c r="K20" s="377">
        <f t="shared" si="7"/>
        <v>27962.54036888</v>
      </c>
      <c r="L20" s="378">
        <f t="shared" si="5"/>
        <v>0.3383454666548848</v>
      </c>
    </row>
    <row r="21" spans="2:12" ht="25.5" customHeight="1">
      <c r="B21" s="380" t="s">
        <v>746</v>
      </c>
      <c r="C21" s="377">
        <v>64248118703988</v>
      </c>
      <c r="D21" s="710">
        <f t="shared" si="0"/>
        <v>0.70058891266264822</v>
      </c>
      <c r="E21" s="377">
        <v>27457755515185</v>
      </c>
      <c r="F21" s="378">
        <f t="shared" si="1"/>
        <v>0.29941108733735172</v>
      </c>
      <c r="H21" s="380" t="s">
        <v>688</v>
      </c>
      <c r="I21" s="377">
        <f t="shared" si="6"/>
        <v>58306.577212818003</v>
      </c>
      <c r="J21" s="710">
        <f t="shared" si="3"/>
        <v>0.6997678649364556</v>
      </c>
      <c r="K21" s="377">
        <f t="shared" si="7"/>
        <v>25016.164705479001</v>
      </c>
      <c r="L21" s="378">
        <f t="shared" si="5"/>
        <v>0.3002321350635444</v>
      </c>
    </row>
    <row r="22" spans="2:12" ht="19.5" customHeight="1">
      <c r="B22" s="380" t="s">
        <v>790</v>
      </c>
      <c r="C22" s="377">
        <v>68852258429197.5</v>
      </c>
      <c r="D22" s="710">
        <f t="shared" si="0"/>
        <v>0.71114232893294105</v>
      </c>
      <c r="E22" s="377">
        <v>27966979616313.5</v>
      </c>
      <c r="F22" s="378">
        <f t="shared" si="1"/>
        <v>0.28885767106705901</v>
      </c>
      <c r="H22" s="380" t="s">
        <v>746</v>
      </c>
      <c r="I22" s="377">
        <f t="shared" si="6"/>
        <v>64248.118703988002</v>
      </c>
      <c r="J22" s="710">
        <f t="shared" si="3"/>
        <v>0.70058891266264833</v>
      </c>
      <c r="K22" s="377">
        <f t="shared" si="7"/>
        <v>27457.755515184999</v>
      </c>
      <c r="L22" s="378">
        <f t="shared" si="5"/>
        <v>0.29941108733735172</v>
      </c>
    </row>
    <row r="23" spans="2:12" ht="19.5" customHeight="1">
      <c r="B23" s="380" t="s">
        <v>815</v>
      </c>
      <c r="C23" s="377">
        <v>77643734109708.5</v>
      </c>
      <c r="D23" s="710">
        <f t="shared" si="0"/>
        <v>0.69870185413345354</v>
      </c>
      <c r="E23" s="377">
        <v>33481968005400.5</v>
      </c>
      <c r="F23" s="378">
        <f t="shared" si="1"/>
        <v>0.30129814586654646</v>
      </c>
      <c r="H23" s="380" t="s">
        <v>790</v>
      </c>
      <c r="I23" s="377">
        <f t="shared" si="6"/>
        <v>68852.258429197507</v>
      </c>
      <c r="J23" s="710">
        <f t="shared" si="3"/>
        <v>0.71114232893294105</v>
      </c>
      <c r="K23" s="377">
        <f t="shared" si="7"/>
        <v>27966.9796163135</v>
      </c>
      <c r="L23" s="378">
        <f t="shared" si="5"/>
        <v>0.28885767106705895</v>
      </c>
    </row>
    <row r="24" spans="2:12" ht="19.5" customHeight="1">
      <c r="B24" s="380" t="s">
        <v>851</v>
      </c>
      <c r="C24" s="377">
        <v>64782281901816</v>
      </c>
      <c r="D24" s="710">
        <f t="shared" si="0"/>
        <v>0.64814483968926295</v>
      </c>
      <c r="E24" s="377">
        <v>35168034655320</v>
      </c>
      <c r="F24" s="378">
        <f t="shared" si="1"/>
        <v>0.35185516031073705</v>
      </c>
      <c r="H24" s="380" t="s">
        <v>815</v>
      </c>
      <c r="I24" s="377">
        <f t="shared" si="6"/>
        <v>77643.734109708501</v>
      </c>
      <c r="J24" s="710">
        <f t="shared" si="3"/>
        <v>0.69870185413345354</v>
      </c>
      <c r="K24" s="377">
        <f t="shared" si="7"/>
        <v>33481.9680054005</v>
      </c>
      <c r="L24" s="378">
        <f t="shared" si="5"/>
        <v>0.30129814586654646</v>
      </c>
    </row>
    <row r="25" spans="2:12" ht="19.5" customHeight="1">
      <c r="B25" s="380" t="s">
        <v>896</v>
      </c>
      <c r="C25" s="377">
        <v>74538875564118</v>
      </c>
      <c r="D25" s="710">
        <f t="shared" si="0"/>
        <v>0.69979699182512001</v>
      </c>
      <c r="E25" s="377">
        <v>31976122978124</v>
      </c>
      <c r="F25" s="378">
        <f t="shared" si="1"/>
        <v>0.30020300817487994</v>
      </c>
      <c r="H25" s="380" t="s">
        <v>851</v>
      </c>
      <c r="I25" s="377">
        <f t="shared" si="6"/>
        <v>64782.281901816001</v>
      </c>
      <c r="J25" s="710">
        <f t="shared" si="3"/>
        <v>0.64814483968926295</v>
      </c>
      <c r="K25" s="377">
        <f t="shared" si="7"/>
        <v>35168.03465532</v>
      </c>
      <c r="L25" s="378">
        <f t="shared" si="5"/>
        <v>0.35185516031073699</v>
      </c>
    </row>
    <row r="26" spans="2:12" ht="19.5" customHeight="1">
      <c r="B26" s="380" t="s">
        <v>946</v>
      </c>
      <c r="C26" s="377">
        <v>213333340659986.5</v>
      </c>
      <c r="D26" s="710">
        <f t="shared" si="0"/>
        <v>0.8927427710076864</v>
      </c>
      <c r="E26" s="377">
        <v>25630611318236.5</v>
      </c>
      <c r="F26" s="378">
        <f t="shared" si="1"/>
        <v>0.10725722899231362</v>
      </c>
      <c r="H26" s="380" t="s">
        <v>896</v>
      </c>
      <c r="I26" s="377">
        <f t="shared" si="6"/>
        <v>74538.875564118003</v>
      </c>
      <c r="J26" s="710">
        <f t="shared" si="3"/>
        <v>0.69979699182512012</v>
      </c>
      <c r="K26" s="377">
        <f t="shared" si="7"/>
        <v>31976.122978124</v>
      </c>
      <c r="L26" s="378">
        <f t="shared" si="5"/>
        <v>0.30020300817487994</v>
      </c>
    </row>
    <row r="27" spans="2:12" ht="19.5" customHeight="1">
      <c r="B27" s="381" t="s">
        <v>1122</v>
      </c>
      <c r="C27" s="382">
        <v>33554582607815</v>
      </c>
      <c r="D27" s="780">
        <f t="shared" si="0"/>
        <v>0.6918281940821922</v>
      </c>
      <c r="E27" s="382">
        <v>14946740256498</v>
      </c>
      <c r="F27" s="383">
        <f t="shared" si="1"/>
        <v>0.3081718059178078</v>
      </c>
      <c r="H27" s="380" t="s">
        <v>946</v>
      </c>
      <c r="I27" s="377">
        <f t="shared" si="6"/>
        <v>213333.34065998651</v>
      </c>
      <c r="J27" s="710">
        <f t="shared" si="3"/>
        <v>0.8927427710076864</v>
      </c>
      <c r="K27" s="377">
        <f t="shared" si="7"/>
        <v>25630.611318236501</v>
      </c>
      <c r="L27" s="378">
        <f t="shared" si="5"/>
        <v>0.10725722899231362</v>
      </c>
    </row>
    <row r="28" spans="2:12" ht="19.5" customHeight="1">
      <c r="H28" s="381" t="s">
        <v>1122</v>
      </c>
      <c r="I28" s="382">
        <f t="shared" si="6"/>
        <v>33554.582607814998</v>
      </c>
      <c r="J28" s="780">
        <f t="shared" si="3"/>
        <v>0.6918281940821922</v>
      </c>
      <c r="K28" s="382">
        <f t="shared" si="7"/>
        <v>14946.740256498</v>
      </c>
      <c r="L28" s="383">
        <f t="shared" si="5"/>
        <v>0.3081718059178078</v>
      </c>
    </row>
    <row r="29" spans="2:12" ht="19.5" customHeight="1"/>
    <row r="30" spans="2:12" ht="18.75">
      <c r="H30" s="928" t="s">
        <v>1124</v>
      </c>
      <c r="I30" s="929"/>
      <c r="J30" s="929"/>
      <c r="K30" s="929"/>
      <c r="L30" s="930"/>
    </row>
    <row r="31" spans="2:12" ht="19.5" customHeight="1">
      <c r="B31" s="244" t="s">
        <v>395</v>
      </c>
      <c r="C31" s="245" t="s">
        <v>364</v>
      </c>
      <c r="D31" s="245" t="s">
        <v>374</v>
      </c>
      <c r="E31" s="245" t="s">
        <v>365</v>
      </c>
      <c r="F31" s="246" t="s">
        <v>374</v>
      </c>
      <c r="H31" s="563" t="s">
        <v>395</v>
      </c>
      <c r="I31" s="564" t="s">
        <v>364</v>
      </c>
      <c r="J31" s="564" t="s">
        <v>374</v>
      </c>
      <c r="K31" s="564" t="s">
        <v>365</v>
      </c>
      <c r="L31" s="237" t="s">
        <v>374</v>
      </c>
    </row>
    <row r="32" spans="2:12" ht="18">
      <c r="B32" s="782" t="s">
        <v>396</v>
      </c>
      <c r="C32" s="777">
        <v>23347745844805</v>
      </c>
      <c r="D32" s="778">
        <f t="shared" ref="D32:D56" si="8">C32/(C32+E32)</f>
        <v>0.31609198361691526</v>
      </c>
      <c r="E32" s="777">
        <v>50516025003307</v>
      </c>
      <c r="F32" s="779">
        <f t="shared" ref="F32:F56" si="9">E32/(E32+C32)</f>
        <v>0.68390801638308474</v>
      </c>
      <c r="H32" s="776" t="s">
        <v>396</v>
      </c>
      <c r="I32" s="777">
        <f t="shared" ref="I32:I56" si="10">C32/10^9</f>
        <v>23347.745844804998</v>
      </c>
      <c r="J32" s="778">
        <f t="shared" ref="J32:J56" si="11">I32/(I32+K32)</f>
        <v>0.31609198361691526</v>
      </c>
      <c r="K32" s="777">
        <f t="shared" ref="K32:K56" si="12">E32/10^9</f>
        <v>50516.025003306997</v>
      </c>
      <c r="L32" s="779">
        <f t="shared" ref="L32:L56" si="13">K32/(K32+I32)</f>
        <v>0.68390801638308474</v>
      </c>
    </row>
    <row r="33" spans="2:12" ht="18">
      <c r="B33" s="376" t="s">
        <v>397</v>
      </c>
      <c r="C33" s="377">
        <v>24816023969384.5</v>
      </c>
      <c r="D33" s="710">
        <f t="shared" si="8"/>
        <v>0.34451493805737765</v>
      </c>
      <c r="E33" s="377">
        <v>47215755289056.5</v>
      </c>
      <c r="F33" s="378">
        <f t="shared" si="9"/>
        <v>0.65548506194262235</v>
      </c>
      <c r="H33" s="379" t="s">
        <v>397</v>
      </c>
      <c r="I33" s="377">
        <f t="shared" si="10"/>
        <v>24816.0239693845</v>
      </c>
      <c r="J33" s="710">
        <f t="shared" si="11"/>
        <v>0.3445149380573776</v>
      </c>
      <c r="K33" s="377">
        <f t="shared" si="12"/>
        <v>47215.755289056498</v>
      </c>
      <c r="L33" s="378">
        <f t="shared" si="13"/>
        <v>0.65548506194262235</v>
      </c>
    </row>
    <row r="34" spans="2:12" ht="18">
      <c r="B34" s="376" t="s">
        <v>398</v>
      </c>
      <c r="C34" s="377">
        <v>29580575134469</v>
      </c>
      <c r="D34" s="710">
        <f t="shared" si="8"/>
        <v>0.4792313047884465</v>
      </c>
      <c r="E34" s="377">
        <v>32144472538548</v>
      </c>
      <c r="F34" s="378">
        <f t="shared" si="9"/>
        <v>0.52076869521155356</v>
      </c>
      <c r="H34" s="379" t="s">
        <v>398</v>
      </c>
      <c r="I34" s="377">
        <f t="shared" si="10"/>
        <v>29580.575134469</v>
      </c>
      <c r="J34" s="710">
        <f t="shared" si="11"/>
        <v>0.47923130478844644</v>
      </c>
      <c r="K34" s="377">
        <f t="shared" si="12"/>
        <v>32144.472538548001</v>
      </c>
      <c r="L34" s="378">
        <f t="shared" si="13"/>
        <v>0.52076869521155345</v>
      </c>
    </row>
    <row r="35" spans="2:12" ht="18">
      <c r="B35" s="376" t="s">
        <v>399</v>
      </c>
      <c r="C35" s="377">
        <v>25068047475009</v>
      </c>
      <c r="D35" s="710">
        <f t="shared" si="8"/>
        <v>0.45415699236758922</v>
      </c>
      <c r="E35" s="377">
        <v>30128829147600</v>
      </c>
      <c r="F35" s="378">
        <f t="shared" si="9"/>
        <v>0.54584300763241078</v>
      </c>
      <c r="H35" s="379" t="s">
        <v>399</v>
      </c>
      <c r="I35" s="377">
        <f t="shared" si="10"/>
        <v>25068.047475009</v>
      </c>
      <c r="J35" s="710">
        <f t="shared" si="11"/>
        <v>0.45415699236758922</v>
      </c>
      <c r="K35" s="377">
        <f t="shared" si="12"/>
        <v>30128.829147600001</v>
      </c>
      <c r="L35" s="378">
        <f t="shared" si="13"/>
        <v>0.54584300763241078</v>
      </c>
    </row>
    <row r="36" spans="2:12" ht="18">
      <c r="B36" s="376" t="s">
        <v>400</v>
      </c>
      <c r="C36" s="377">
        <v>23115483555624</v>
      </c>
      <c r="D36" s="710">
        <f t="shared" si="8"/>
        <v>0.42163244487029161</v>
      </c>
      <c r="E36" s="377">
        <v>31708294445462</v>
      </c>
      <c r="F36" s="378">
        <f t="shared" si="9"/>
        <v>0.57836755512970839</v>
      </c>
      <c r="H36" s="379" t="s">
        <v>400</v>
      </c>
      <c r="I36" s="377">
        <f t="shared" si="10"/>
        <v>23115.483555624</v>
      </c>
      <c r="J36" s="710">
        <f t="shared" si="11"/>
        <v>0.42163244487029161</v>
      </c>
      <c r="K36" s="377">
        <f t="shared" si="12"/>
        <v>31708.294445462001</v>
      </c>
      <c r="L36" s="378">
        <f t="shared" si="13"/>
        <v>0.57836755512970839</v>
      </c>
    </row>
    <row r="37" spans="2:12" ht="21" customHeight="1">
      <c r="B37" s="376" t="s">
        <v>401</v>
      </c>
      <c r="C37" s="377">
        <v>28709795195637</v>
      </c>
      <c r="D37" s="710">
        <f t="shared" si="8"/>
        <v>0.57576674160869257</v>
      </c>
      <c r="E37" s="377">
        <v>21153792123460</v>
      </c>
      <c r="F37" s="378">
        <f t="shared" si="9"/>
        <v>0.42423325839130749</v>
      </c>
      <c r="H37" s="379" t="s">
        <v>401</v>
      </c>
      <c r="I37" s="377">
        <f t="shared" si="10"/>
        <v>28709.795195637002</v>
      </c>
      <c r="J37" s="710">
        <f t="shared" si="11"/>
        <v>0.57576674160869257</v>
      </c>
      <c r="K37" s="377">
        <f t="shared" si="12"/>
        <v>21153.79212346</v>
      </c>
      <c r="L37" s="378">
        <f t="shared" si="13"/>
        <v>0.42423325839130743</v>
      </c>
    </row>
    <row r="38" spans="2:12" ht="18">
      <c r="B38" s="376" t="s">
        <v>402</v>
      </c>
      <c r="C38" s="377">
        <v>16476559579943.5</v>
      </c>
      <c r="D38" s="710">
        <f t="shared" si="8"/>
        <v>0.33235744982660964</v>
      </c>
      <c r="E38" s="377">
        <v>33098256897133.5</v>
      </c>
      <c r="F38" s="378">
        <f t="shared" si="9"/>
        <v>0.66764255017339036</v>
      </c>
      <c r="H38" s="379" t="s">
        <v>402</v>
      </c>
      <c r="I38" s="377">
        <f t="shared" si="10"/>
        <v>16476.5595799435</v>
      </c>
      <c r="J38" s="710">
        <f t="shared" si="11"/>
        <v>0.3323574498266097</v>
      </c>
      <c r="K38" s="377">
        <f t="shared" si="12"/>
        <v>33098.256897133499</v>
      </c>
      <c r="L38" s="378">
        <f t="shared" si="13"/>
        <v>0.66764255017339036</v>
      </c>
    </row>
    <row r="39" spans="2:12" ht="18.75" customHeight="1">
      <c r="B39" s="376" t="s">
        <v>403</v>
      </c>
      <c r="C39" s="377">
        <v>30926688766938</v>
      </c>
      <c r="D39" s="710">
        <f t="shared" si="8"/>
        <v>0.45323851098186163</v>
      </c>
      <c r="E39" s="377">
        <v>37308220706974</v>
      </c>
      <c r="F39" s="378">
        <f t="shared" si="9"/>
        <v>0.54676148901813837</v>
      </c>
      <c r="H39" s="379" t="s">
        <v>403</v>
      </c>
      <c r="I39" s="377">
        <f t="shared" si="10"/>
        <v>30926.688766938001</v>
      </c>
      <c r="J39" s="710">
        <f t="shared" si="11"/>
        <v>0.45323851098186163</v>
      </c>
      <c r="K39" s="377">
        <f t="shared" si="12"/>
        <v>37308.220706974003</v>
      </c>
      <c r="L39" s="378">
        <f t="shared" si="13"/>
        <v>0.54676148901813837</v>
      </c>
    </row>
    <row r="40" spans="2:12" ht="18">
      <c r="B40" s="376" t="s">
        <v>404</v>
      </c>
      <c r="C40" s="377">
        <v>24611216635664.5</v>
      </c>
      <c r="D40" s="710">
        <f t="shared" si="8"/>
        <v>0.51094398222975701</v>
      </c>
      <c r="E40" s="377">
        <v>23556914297713.5</v>
      </c>
      <c r="F40" s="378">
        <f t="shared" si="9"/>
        <v>0.48905601777024293</v>
      </c>
      <c r="H40" s="379" t="s">
        <v>404</v>
      </c>
      <c r="I40" s="377">
        <f t="shared" si="10"/>
        <v>24611.216635664499</v>
      </c>
      <c r="J40" s="710">
        <f t="shared" si="11"/>
        <v>0.51094398222975701</v>
      </c>
      <c r="K40" s="377">
        <f t="shared" si="12"/>
        <v>23556.914297713502</v>
      </c>
      <c r="L40" s="378">
        <f t="shared" si="13"/>
        <v>0.48905601777024299</v>
      </c>
    </row>
    <row r="41" spans="2:12" ht="18">
      <c r="B41" s="376" t="s">
        <v>405</v>
      </c>
      <c r="C41" s="377">
        <v>20928483266033</v>
      </c>
      <c r="D41" s="710">
        <f t="shared" si="8"/>
        <v>0.49977690407533509</v>
      </c>
      <c r="E41" s="377">
        <v>20947167840242</v>
      </c>
      <c r="F41" s="378">
        <f t="shared" si="9"/>
        <v>0.50022309592466496</v>
      </c>
      <c r="H41" s="379" t="s">
        <v>405</v>
      </c>
      <c r="I41" s="377">
        <f t="shared" si="10"/>
        <v>20928.483266032999</v>
      </c>
      <c r="J41" s="710">
        <f t="shared" si="11"/>
        <v>0.49977690407533509</v>
      </c>
      <c r="K41" s="377">
        <f t="shared" si="12"/>
        <v>20947.167840242</v>
      </c>
      <c r="L41" s="378">
        <f t="shared" si="13"/>
        <v>0.50022309592466496</v>
      </c>
    </row>
    <row r="42" spans="2:12" ht="18">
      <c r="B42" s="376" t="s">
        <v>406</v>
      </c>
      <c r="C42" s="377">
        <v>25350469937377.5</v>
      </c>
      <c r="D42" s="710">
        <f t="shared" si="8"/>
        <v>0.4745015159655428</v>
      </c>
      <c r="E42" s="377">
        <v>28075007293802.5</v>
      </c>
      <c r="F42" s="378">
        <f t="shared" si="9"/>
        <v>0.5254984840344572</v>
      </c>
      <c r="H42" s="379" t="s">
        <v>406</v>
      </c>
      <c r="I42" s="377">
        <f t="shared" si="10"/>
        <v>25350.4699373775</v>
      </c>
      <c r="J42" s="710">
        <f t="shared" si="11"/>
        <v>0.47450151596554274</v>
      </c>
      <c r="K42" s="377">
        <f t="shared" si="12"/>
        <v>28075.0072938025</v>
      </c>
      <c r="L42" s="378">
        <f t="shared" si="13"/>
        <v>0.5254984840344572</v>
      </c>
    </row>
    <row r="43" spans="2:12" ht="18">
      <c r="B43" s="376" t="s">
        <v>407</v>
      </c>
      <c r="C43" s="377">
        <v>72991332819539</v>
      </c>
      <c r="D43" s="710">
        <f t="shared" si="8"/>
        <v>0.76272245504228897</v>
      </c>
      <c r="E43" s="377">
        <v>22707085834586</v>
      </c>
      <c r="F43" s="378">
        <f t="shared" si="9"/>
        <v>0.23727754495771106</v>
      </c>
      <c r="H43" s="379" t="s">
        <v>407</v>
      </c>
      <c r="I43" s="377">
        <f t="shared" si="10"/>
        <v>72991.332819539006</v>
      </c>
      <c r="J43" s="710">
        <f t="shared" si="11"/>
        <v>0.76272245504228897</v>
      </c>
      <c r="K43" s="377">
        <f t="shared" si="12"/>
        <v>22707.085834586</v>
      </c>
      <c r="L43" s="378">
        <f t="shared" si="13"/>
        <v>0.23727754495771103</v>
      </c>
    </row>
    <row r="44" spans="2:12" ht="18">
      <c r="B44" s="376" t="s">
        <v>408</v>
      </c>
      <c r="C44" s="377">
        <v>12709290052394.5</v>
      </c>
      <c r="D44" s="710">
        <f t="shared" si="8"/>
        <v>0.3052923127021967</v>
      </c>
      <c r="E44" s="377">
        <v>28920615201040.5</v>
      </c>
      <c r="F44" s="378">
        <f t="shared" si="9"/>
        <v>0.6947076872978033</v>
      </c>
      <c r="H44" s="379" t="s">
        <v>408</v>
      </c>
      <c r="I44" s="377">
        <f t="shared" si="10"/>
        <v>12709.290052394501</v>
      </c>
      <c r="J44" s="710">
        <f t="shared" si="11"/>
        <v>0.30529231270219676</v>
      </c>
      <c r="K44" s="377">
        <f t="shared" si="12"/>
        <v>28920.615201040499</v>
      </c>
      <c r="L44" s="378">
        <f t="shared" si="13"/>
        <v>0.6947076872978033</v>
      </c>
    </row>
    <row r="45" spans="2:12" ht="18">
      <c r="B45" s="376" t="s">
        <v>409</v>
      </c>
      <c r="C45" s="377">
        <v>54111708667279</v>
      </c>
      <c r="D45" s="710">
        <f t="shared" si="8"/>
        <v>0.59634383532545365</v>
      </c>
      <c r="E45" s="377">
        <v>36627400990403</v>
      </c>
      <c r="F45" s="378">
        <f t="shared" si="9"/>
        <v>0.40365616467454629</v>
      </c>
      <c r="H45" s="379" t="s">
        <v>409</v>
      </c>
      <c r="I45" s="377">
        <f t="shared" si="10"/>
        <v>54111.708667279003</v>
      </c>
      <c r="J45" s="710">
        <f t="shared" si="11"/>
        <v>0.59634383532545365</v>
      </c>
      <c r="K45" s="377">
        <f t="shared" si="12"/>
        <v>36627.400990403003</v>
      </c>
      <c r="L45" s="378">
        <f t="shared" si="13"/>
        <v>0.40365616467454629</v>
      </c>
    </row>
    <row r="46" spans="2:12" ht="18">
      <c r="B46" s="376" t="s">
        <v>410</v>
      </c>
      <c r="C46" s="377">
        <v>25838699335011</v>
      </c>
      <c r="D46" s="710">
        <f t="shared" si="8"/>
        <v>0.51952589759876711</v>
      </c>
      <c r="E46" s="377">
        <v>23896452376264</v>
      </c>
      <c r="F46" s="378">
        <f t="shared" si="9"/>
        <v>0.48047410240123295</v>
      </c>
      <c r="H46" s="379" t="s">
        <v>410</v>
      </c>
      <c r="I46" s="377">
        <f t="shared" si="10"/>
        <v>25838.699335010999</v>
      </c>
      <c r="J46" s="710">
        <f t="shared" si="11"/>
        <v>0.51952589759876699</v>
      </c>
      <c r="K46" s="377">
        <f t="shared" si="12"/>
        <v>23896.452376263998</v>
      </c>
      <c r="L46" s="378">
        <f t="shared" si="13"/>
        <v>0.48047410240123289</v>
      </c>
    </row>
    <row r="47" spans="2:12" ht="18">
      <c r="B47" s="376" t="s">
        <v>430</v>
      </c>
      <c r="C47" s="377">
        <v>23270718523274.5</v>
      </c>
      <c r="D47" s="710">
        <f t="shared" si="8"/>
        <v>0.51403789407534695</v>
      </c>
      <c r="E47" s="377">
        <v>21999715410655.5</v>
      </c>
      <c r="F47" s="378">
        <f t="shared" si="9"/>
        <v>0.48596210592465311</v>
      </c>
      <c r="H47" s="379" t="s">
        <v>430</v>
      </c>
      <c r="I47" s="377">
        <f t="shared" si="10"/>
        <v>23270.7185232745</v>
      </c>
      <c r="J47" s="710">
        <f t="shared" si="11"/>
        <v>0.51403789407534695</v>
      </c>
      <c r="K47" s="377">
        <f t="shared" si="12"/>
        <v>21999.715410655499</v>
      </c>
      <c r="L47" s="378">
        <f t="shared" si="13"/>
        <v>0.48596210592465305</v>
      </c>
    </row>
    <row r="48" spans="2:12" ht="18">
      <c r="B48" s="376" t="s">
        <v>664</v>
      </c>
      <c r="C48" s="377">
        <v>34610722554887</v>
      </c>
      <c r="D48" s="710">
        <f t="shared" si="8"/>
        <v>0.568873727967803</v>
      </c>
      <c r="E48" s="377">
        <v>26230059596413</v>
      </c>
      <c r="F48" s="378">
        <f t="shared" si="9"/>
        <v>0.431126272032197</v>
      </c>
      <c r="H48" s="379" t="s">
        <v>664</v>
      </c>
      <c r="I48" s="377">
        <f t="shared" si="10"/>
        <v>34610.722554886997</v>
      </c>
      <c r="J48" s="710">
        <f t="shared" si="11"/>
        <v>0.568873727967803</v>
      </c>
      <c r="K48" s="377">
        <f t="shared" si="12"/>
        <v>26230.059596413001</v>
      </c>
      <c r="L48" s="378">
        <f t="shared" si="13"/>
        <v>0.43112627203219706</v>
      </c>
    </row>
    <row r="49" spans="2:12" ht="18">
      <c r="B49" s="380" t="s">
        <v>688</v>
      </c>
      <c r="C49" s="377">
        <v>24105251169702</v>
      </c>
      <c r="D49" s="710">
        <f t="shared" si="8"/>
        <v>0.5139509124230387</v>
      </c>
      <c r="E49" s="377">
        <v>22796603826638</v>
      </c>
      <c r="F49" s="378">
        <f t="shared" si="9"/>
        <v>0.4860490875769613</v>
      </c>
      <c r="H49" s="380" t="s">
        <v>688</v>
      </c>
      <c r="I49" s="377">
        <f t="shared" si="10"/>
        <v>24105.251169702002</v>
      </c>
      <c r="J49" s="710">
        <f t="shared" si="11"/>
        <v>0.5139509124230387</v>
      </c>
      <c r="K49" s="377">
        <f t="shared" si="12"/>
        <v>22796.603826637998</v>
      </c>
      <c r="L49" s="378">
        <f t="shared" si="13"/>
        <v>0.48604908757696125</v>
      </c>
    </row>
    <row r="50" spans="2:12" ht="20.25" customHeight="1">
      <c r="B50" s="380" t="s">
        <v>746</v>
      </c>
      <c r="C50" s="377">
        <v>27868243011392.5</v>
      </c>
      <c r="D50" s="710">
        <f t="shared" si="8"/>
        <v>0.52726181439703068</v>
      </c>
      <c r="E50" s="377">
        <v>24986415244605.5</v>
      </c>
      <c r="F50" s="378">
        <f t="shared" si="9"/>
        <v>0.47273818560296937</v>
      </c>
      <c r="H50" s="380" t="s">
        <v>746</v>
      </c>
      <c r="I50" s="377">
        <f t="shared" si="10"/>
        <v>27868.2430113925</v>
      </c>
      <c r="J50" s="710">
        <f t="shared" si="11"/>
        <v>0.52726181439703057</v>
      </c>
      <c r="K50" s="377">
        <f t="shared" si="12"/>
        <v>24986.415244605501</v>
      </c>
      <c r="L50" s="378">
        <f t="shared" si="13"/>
        <v>0.47273818560296937</v>
      </c>
    </row>
    <row r="51" spans="2:12" ht="20.25" customHeight="1">
      <c r="B51" s="380" t="s">
        <v>790</v>
      </c>
      <c r="C51" s="377">
        <v>21663636967848.5</v>
      </c>
      <c r="D51" s="710">
        <f t="shared" si="8"/>
        <v>0.45808422414236</v>
      </c>
      <c r="E51" s="377">
        <v>25628183675850.5</v>
      </c>
      <c r="F51" s="378">
        <f t="shared" si="9"/>
        <v>0.54191577585764006</v>
      </c>
      <c r="H51" s="380" t="s">
        <v>790</v>
      </c>
      <c r="I51" s="377">
        <f t="shared" si="10"/>
        <v>21663.636967848499</v>
      </c>
      <c r="J51" s="710">
        <f t="shared" si="11"/>
        <v>0.45808422414235994</v>
      </c>
      <c r="K51" s="377">
        <f t="shared" si="12"/>
        <v>25628.183675850501</v>
      </c>
      <c r="L51" s="378">
        <f t="shared" si="13"/>
        <v>0.54191577585764006</v>
      </c>
    </row>
    <row r="52" spans="2:12" ht="20.25" customHeight="1">
      <c r="B52" s="380" t="s">
        <v>815</v>
      </c>
      <c r="C52" s="377">
        <v>31187864790494.5</v>
      </c>
      <c r="D52" s="710">
        <f t="shared" si="8"/>
        <v>0.50264924232996666</v>
      </c>
      <c r="E52" s="377">
        <v>30859109847181.5</v>
      </c>
      <c r="F52" s="378">
        <f t="shared" si="9"/>
        <v>0.49735075767003334</v>
      </c>
      <c r="H52" s="380" t="s">
        <v>815</v>
      </c>
      <c r="I52" s="377">
        <f t="shared" si="10"/>
        <v>31187.864790494499</v>
      </c>
      <c r="J52" s="710">
        <f t="shared" si="11"/>
        <v>0.50264924232996666</v>
      </c>
      <c r="K52" s="377">
        <f t="shared" si="12"/>
        <v>30859.109847181498</v>
      </c>
      <c r="L52" s="378">
        <f t="shared" si="13"/>
        <v>0.49735075767003328</v>
      </c>
    </row>
    <row r="53" spans="2:12" ht="20.25" customHeight="1">
      <c r="B53" s="380" t="s">
        <v>851</v>
      </c>
      <c r="C53" s="377">
        <v>34207324004147</v>
      </c>
      <c r="D53" s="710">
        <f t="shared" si="8"/>
        <v>0.51506361358166264</v>
      </c>
      <c r="E53" s="377">
        <v>32206460821916</v>
      </c>
      <c r="F53" s="378">
        <f t="shared" si="9"/>
        <v>0.48493638641833742</v>
      </c>
      <c r="H53" s="380" t="s">
        <v>851</v>
      </c>
      <c r="I53" s="377">
        <f t="shared" si="10"/>
        <v>34207.324004146998</v>
      </c>
      <c r="J53" s="710">
        <f t="shared" si="11"/>
        <v>0.51506361358166264</v>
      </c>
      <c r="K53" s="377">
        <f t="shared" si="12"/>
        <v>32206.460821916</v>
      </c>
      <c r="L53" s="378">
        <f t="shared" si="13"/>
        <v>0.48493638641833742</v>
      </c>
    </row>
    <row r="54" spans="2:12" ht="28.5" customHeight="1">
      <c r="B54" s="380" t="s">
        <v>896</v>
      </c>
      <c r="C54" s="377">
        <v>37854144376963</v>
      </c>
      <c r="D54" s="710">
        <f t="shared" si="8"/>
        <v>0.56300228370368566</v>
      </c>
      <c r="E54" s="377">
        <v>29382073792422</v>
      </c>
      <c r="F54" s="378">
        <f t="shared" si="9"/>
        <v>0.43699771629631429</v>
      </c>
      <c r="H54" s="380" t="s">
        <v>896</v>
      </c>
      <c r="I54" s="377">
        <f t="shared" si="10"/>
        <v>37854.144376962999</v>
      </c>
      <c r="J54" s="710">
        <f t="shared" si="11"/>
        <v>0.56300228370368566</v>
      </c>
      <c r="K54" s="377">
        <f t="shared" si="12"/>
        <v>29382.073792422001</v>
      </c>
      <c r="L54" s="378">
        <f t="shared" si="13"/>
        <v>0.43699771629631434</v>
      </c>
    </row>
    <row r="55" spans="2:12" ht="28.5" customHeight="1">
      <c r="B55" s="380" t="s">
        <v>946</v>
      </c>
      <c r="C55" s="377">
        <v>73487503364038</v>
      </c>
      <c r="D55" s="710">
        <f t="shared" si="8"/>
        <v>0.77047314222048802</v>
      </c>
      <c r="E55" s="377">
        <v>21892204684251</v>
      </c>
      <c r="F55" s="378">
        <f t="shared" si="9"/>
        <v>0.22952685777951196</v>
      </c>
      <c r="H55" s="380" t="s">
        <v>946</v>
      </c>
      <c r="I55" s="377">
        <f t="shared" si="10"/>
        <v>73487.503364037999</v>
      </c>
      <c r="J55" s="710">
        <f t="shared" si="11"/>
        <v>0.77047314222048802</v>
      </c>
      <c r="K55" s="377">
        <f t="shared" si="12"/>
        <v>21892.204684250999</v>
      </c>
      <c r="L55" s="378">
        <f t="shared" si="13"/>
        <v>0.22952685777951193</v>
      </c>
    </row>
    <row r="56" spans="2:12" ht="28.5" customHeight="1">
      <c r="B56" s="381" t="s">
        <v>1122</v>
      </c>
      <c r="C56" s="382">
        <v>9411673012572.5</v>
      </c>
      <c r="D56" s="780">
        <f t="shared" si="8"/>
        <v>0.42712202046760317</v>
      </c>
      <c r="E56" s="382">
        <v>12623418978865.5</v>
      </c>
      <c r="F56" s="383">
        <f t="shared" si="9"/>
        <v>0.57287797953239683</v>
      </c>
      <c r="H56" s="381" t="s">
        <v>1122</v>
      </c>
      <c r="I56" s="382">
        <f t="shared" si="10"/>
        <v>9411.6730125725007</v>
      </c>
      <c r="J56" s="780">
        <f t="shared" si="11"/>
        <v>0.42712202046760323</v>
      </c>
      <c r="K56" s="382">
        <f t="shared" si="12"/>
        <v>12623.4189788655</v>
      </c>
      <c r="L56" s="383">
        <f t="shared" si="13"/>
        <v>0.57287797953239683</v>
      </c>
    </row>
    <row r="57" spans="2:12" ht="28.5" customHeight="1"/>
    <row r="58" spans="2:12" ht="28.5" customHeight="1"/>
    <row r="59" spans="2:12" ht="24" customHeight="1">
      <c r="B59" s="247" t="s">
        <v>395</v>
      </c>
      <c r="C59" s="248" t="s">
        <v>331</v>
      </c>
      <c r="D59" s="248" t="s">
        <v>374</v>
      </c>
      <c r="E59" s="248" t="s">
        <v>365</v>
      </c>
      <c r="F59" s="249" t="s">
        <v>374</v>
      </c>
      <c r="H59" s="928" t="s">
        <v>1123</v>
      </c>
      <c r="I59" s="929"/>
      <c r="J59" s="929"/>
      <c r="K59" s="929"/>
      <c r="L59" s="930"/>
    </row>
    <row r="60" spans="2:12" ht="19.5">
      <c r="B60" s="782" t="s">
        <v>396</v>
      </c>
      <c r="C60" s="777">
        <v>16901978182644</v>
      </c>
      <c r="D60" s="778">
        <f t="shared" ref="D60:D84" si="14">C60/(C60+E60)</f>
        <v>0.95136088492827053</v>
      </c>
      <c r="E60" s="777">
        <v>864127666787</v>
      </c>
      <c r="F60" s="779">
        <f t="shared" ref="F60:F84" si="15">E60/(E60+C60)</f>
        <v>4.8639115071729445E-2</v>
      </c>
      <c r="H60" s="563" t="s">
        <v>395</v>
      </c>
      <c r="I60" s="564" t="s">
        <v>364</v>
      </c>
      <c r="J60" s="564" t="s">
        <v>374</v>
      </c>
      <c r="K60" s="564" t="s">
        <v>365</v>
      </c>
      <c r="L60" s="237" t="s">
        <v>374</v>
      </c>
    </row>
    <row r="61" spans="2:12" ht="18">
      <c r="B61" s="376" t="s">
        <v>397</v>
      </c>
      <c r="C61" s="377">
        <v>38500840561319</v>
      </c>
      <c r="D61" s="710">
        <f t="shared" si="14"/>
        <v>0.96143016471719522</v>
      </c>
      <c r="E61" s="377">
        <v>1544543881808</v>
      </c>
      <c r="F61" s="378">
        <f t="shared" si="15"/>
        <v>3.8569835282804742E-2</v>
      </c>
      <c r="H61" s="776" t="s">
        <v>396</v>
      </c>
      <c r="I61" s="777">
        <f t="shared" ref="I61:I85" si="16">C60/10^9</f>
        <v>16901.978182644001</v>
      </c>
      <c r="J61" s="778">
        <f t="shared" ref="J61:J85" si="17">I61/(I61+K61)</f>
        <v>0.95136088492827053</v>
      </c>
      <c r="K61" s="777">
        <f t="shared" ref="K61:K85" si="18">E60/10^9</f>
        <v>864.12766678699995</v>
      </c>
      <c r="L61" s="779">
        <f t="shared" ref="L61:L85" si="19">K61/(K61+I61)</f>
        <v>4.8639115071729438E-2</v>
      </c>
    </row>
    <row r="62" spans="2:12" ht="18">
      <c r="B62" s="376" t="s">
        <v>398</v>
      </c>
      <c r="C62" s="377">
        <v>22138937423520</v>
      </c>
      <c r="D62" s="710">
        <f t="shared" si="14"/>
        <v>0.95596829675732298</v>
      </c>
      <c r="E62" s="377">
        <v>1019714906914</v>
      </c>
      <c r="F62" s="378">
        <f t="shared" si="15"/>
        <v>4.4031703242677002E-2</v>
      </c>
      <c r="H62" s="379" t="s">
        <v>397</v>
      </c>
      <c r="I62" s="377">
        <f t="shared" si="16"/>
        <v>38500.840561318997</v>
      </c>
      <c r="J62" s="710">
        <f t="shared" si="17"/>
        <v>0.96143016471719522</v>
      </c>
      <c r="K62" s="377">
        <f t="shared" si="18"/>
        <v>1544.5438818079999</v>
      </c>
      <c r="L62" s="378">
        <f t="shared" si="19"/>
        <v>3.8569835282804749E-2</v>
      </c>
    </row>
    <row r="63" spans="2:12" ht="18">
      <c r="B63" s="376" t="s">
        <v>399</v>
      </c>
      <c r="C63" s="377">
        <v>15942614822242</v>
      </c>
      <c r="D63" s="710">
        <f t="shared" si="14"/>
        <v>0.94485726511459167</v>
      </c>
      <c r="E63" s="377">
        <v>930425594406</v>
      </c>
      <c r="F63" s="378">
        <f t="shared" si="15"/>
        <v>5.5142734885408308E-2</v>
      </c>
      <c r="H63" s="379" t="s">
        <v>398</v>
      </c>
      <c r="I63" s="377">
        <f t="shared" si="16"/>
        <v>22138.937423520001</v>
      </c>
      <c r="J63" s="710">
        <f t="shared" si="17"/>
        <v>0.95596829675732298</v>
      </c>
      <c r="K63" s="377">
        <f t="shared" si="18"/>
        <v>1019.714906914</v>
      </c>
      <c r="L63" s="378">
        <f t="shared" si="19"/>
        <v>4.4031703242677002E-2</v>
      </c>
    </row>
    <row r="64" spans="2:12" ht="18">
      <c r="B64" s="376" t="s">
        <v>400</v>
      </c>
      <c r="C64" s="377">
        <v>19865753761760.5</v>
      </c>
      <c r="D64" s="710">
        <f t="shared" si="14"/>
        <v>0.9536518385025623</v>
      </c>
      <c r="E64" s="377">
        <v>965489842775.5</v>
      </c>
      <c r="F64" s="378">
        <f t="shared" si="15"/>
        <v>4.6348161497437666E-2</v>
      </c>
      <c r="H64" s="379" t="s">
        <v>399</v>
      </c>
      <c r="I64" s="377">
        <f t="shared" si="16"/>
        <v>15942.614822242</v>
      </c>
      <c r="J64" s="710">
        <f t="shared" si="17"/>
        <v>0.94485726511459167</v>
      </c>
      <c r="K64" s="377">
        <f t="shared" si="18"/>
        <v>930.42559440599996</v>
      </c>
      <c r="L64" s="378">
        <f t="shared" si="19"/>
        <v>5.5142734885408308E-2</v>
      </c>
    </row>
    <row r="65" spans="2:12" ht="18">
      <c r="B65" s="376" t="s">
        <v>401</v>
      </c>
      <c r="C65" s="377">
        <v>18263098120477.5</v>
      </c>
      <c r="D65" s="710">
        <f t="shared" si="14"/>
        <v>0.94291070055482873</v>
      </c>
      <c r="E65" s="377">
        <v>1105754210640.5</v>
      </c>
      <c r="F65" s="378">
        <f t="shared" si="15"/>
        <v>5.708929944517132E-2</v>
      </c>
      <c r="H65" s="379" t="s">
        <v>400</v>
      </c>
      <c r="I65" s="377">
        <f t="shared" si="16"/>
        <v>19865.753761760501</v>
      </c>
      <c r="J65" s="710">
        <f t="shared" si="17"/>
        <v>0.9536518385025623</v>
      </c>
      <c r="K65" s="377">
        <f t="shared" si="18"/>
        <v>965.48984277550005</v>
      </c>
      <c r="L65" s="378">
        <f t="shared" si="19"/>
        <v>4.6348161497437666E-2</v>
      </c>
    </row>
    <row r="66" spans="2:12" ht="18">
      <c r="B66" s="376" t="s">
        <v>402</v>
      </c>
      <c r="C66" s="377">
        <v>31141475401024</v>
      </c>
      <c r="D66" s="710">
        <f t="shared" si="14"/>
        <v>0.96698625452475184</v>
      </c>
      <c r="E66" s="377">
        <v>1063196852905</v>
      </c>
      <c r="F66" s="378">
        <f t="shared" si="15"/>
        <v>3.3013745475248206E-2</v>
      </c>
      <c r="H66" s="379" t="s">
        <v>401</v>
      </c>
      <c r="I66" s="377">
        <f t="shared" si="16"/>
        <v>18263.098120477502</v>
      </c>
      <c r="J66" s="710">
        <f t="shared" si="17"/>
        <v>0.94291070055482862</v>
      </c>
      <c r="K66" s="377">
        <f t="shared" si="18"/>
        <v>1105.7542106405001</v>
      </c>
      <c r="L66" s="378">
        <f t="shared" si="19"/>
        <v>5.7089299445171313E-2</v>
      </c>
    </row>
    <row r="67" spans="2:12" ht="18">
      <c r="B67" s="376" t="s">
        <v>403</v>
      </c>
      <c r="C67" s="377">
        <v>34944309221063</v>
      </c>
      <c r="D67" s="710">
        <f t="shared" si="14"/>
        <v>0.96487034746023348</v>
      </c>
      <c r="E67" s="377">
        <v>1272276056995</v>
      </c>
      <c r="F67" s="378">
        <f t="shared" si="15"/>
        <v>3.5129652539766493E-2</v>
      </c>
      <c r="H67" s="379" t="s">
        <v>402</v>
      </c>
      <c r="I67" s="377">
        <f t="shared" si="16"/>
        <v>31141.475401023999</v>
      </c>
      <c r="J67" s="710">
        <f t="shared" si="17"/>
        <v>0.96698625452475184</v>
      </c>
      <c r="K67" s="377">
        <f t="shared" si="18"/>
        <v>1063.196852905</v>
      </c>
      <c r="L67" s="378">
        <f t="shared" si="19"/>
        <v>3.3013745475248206E-2</v>
      </c>
    </row>
    <row r="68" spans="2:12" ht="18">
      <c r="B68" s="376" t="s">
        <v>404</v>
      </c>
      <c r="C68" s="377">
        <v>24888488913866.5</v>
      </c>
      <c r="D68" s="710">
        <f t="shared" si="14"/>
        <v>0.94974562390663708</v>
      </c>
      <c r="E68" s="377">
        <v>1316937347000.5</v>
      </c>
      <c r="F68" s="378">
        <f t="shared" si="15"/>
        <v>5.0254376093362939E-2</v>
      </c>
      <c r="H68" s="379" t="s">
        <v>403</v>
      </c>
      <c r="I68" s="377">
        <f t="shared" si="16"/>
        <v>34944.309221062998</v>
      </c>
      <c r="J68" s="710">
        <f t="shared" si="17"/>
        <v>0.96487034746023359</v>
      </c>
      <c r="K68" s="377">
        <f t="shared" si="18"/>
        <v>1272.2760569950001</v>
      </c>
      <c r="L68" s="378">
        <f t="shared" si="19"/>
        <v>3.51296525397665E-2</v>
      </c>
    </row>
    <row r="69" spans="2:12" ht="18">
      <c r="B69" s="376" t="s">
        <v>405</v>
      </c>
      <c r="C69" s="377">
        <v>28322671785371</v>
      </c>
      <c r="D69" s="710">
        <f t="shared" si="14"/>
        <v>0.96236289931108498</v>
      </c>
      <c r="E69" s="377">
        <v>1107672844130</v>
      </c>
      <c r="F69" s="378">
        <f t="shared" si="15"/>
        <v>3.7637100688915071E-2</v>
      </c>
      <c r="H69" s="379" t="s">
        <v>404</v>
      </c>
      <c r="I69" s="377">
        <f t="shared" si="16"/>
        <v>24888.488913866498</v>
      </c>
      <c r="J69" s="710">
        <f t="shared" si="17"/>
        <v>0.94974562390663697</v>
      </c>
      <c r="K69" s="377">
        <f t="shared" si="18"/>
        <v>1316.9373470005</v>
      </c>
      <c r="L69" s="378">
        <f t="shared" si="19"/>
        <v>5.0254376093362946E-2</v>
      </c>
    </row>
    <row r="70" spans="2:12" ht="18">
      <c r="B70" s="376" t="s">
        <v>406</v>
      </c>
      <c r="C70" s="377">
        <v>52835509066880</v>
      </c>
      <c r="D70" s="710">
        <f t="shared" si="14"/>
        <v>0.96475714421976233</v>
      </c>
      <c r="E70" s="377">
        <v>1930096332819</v>
      </c>
      <c r="F70" s="378">
        <f t="shared" si="15"/>
        <v>3.5242855780237718E-2</v>
      </c>
      <c r="H70" s="379" t="s">
        <v>405</v>
      </c>
      <c r="I70" s="377">
        <f t="shared" si="16"/>
        <v>28322.671785371</v>
      </c>
      <c r="J70" s="710">
        <f t="shared" si="17"/>
        <v>0.96236289931108487</v>
      </c>
      <c r="K70" s="377">
        <f t="shared" si="18"/>
        <v>1107.6728441299999</v>
      </c>
      <c r="L70" s="378">
        <f t="shared" si="19"/>
        <v>3.7637100688915071E-2</v>
      </c>
    </row>
    <row r="71" spans="2:12" ht="18">
      <c r="B71" s="376" t="s">
        <v>407</v>
      </c>
      <c r="C71" s="377">
        <v>33140359813428</v>
      </c>
      <c r="D71" s="710">
        <f t="shared" si="14"/>
        <v>0.94330632689030636</v>
      </c>
      <c r="E71" s="377">
        <v>1991769452235</v>
      </c>
      <c r="F71" s="378">
        <f t="shared" si="15"/>
        <v>5.6693673109693657E-2</v>
      </c>
      <c r="H71" s="379" t="s">
        <v>406</v>
      </c>
      <c r="I71" s="377">
        <f t="shared" si="16"/>
        <v>52835.509066879997</v>
      </c>
      <c r="J71" s="710">
        <f t="shared" si="17"/>
        <v>0.96475714421976233</v>
      </c>
      <c r="K71" s="377">
        <f t="shared" si="18"/>
        <v>1930.0963328190001</v>
      </c>
      <c r="L71" s="378">
        <f t="shared" si="19"/>
        <v>3.5242855780237725E-2</v>
      </c>
    </row>
    <row r="72" spans="2:12" ht="18">
      <c r="B72" s="380" t="s">
        <v>408</v>
      </c>
      <c r="C72" s="377">
        <v>16367360108624</v>
      </c>
      <c r="D72" s="710">
        <f t="shared" si="14"/>
        <v>0.95112036926514387</v>
      </c>
      <c r="E72" s="377">
        <v>841145394491</v>
      </c>
      <c r="F72" s="378">
        <f t="shared" si="15"/>
        <v>4.8879630734856086E-2</v>
      </c>
      <c r="H72" s="379" t="s">
        <v>407</v>
      </c>
      <c r="I72" s="377">
        <f t="shared" si="16"/>
        <v>33140.359813427996</v>
      </c>
      <c r="J72" s="710">
        <f t="shared" si="17"/>
        <v>0.94330632689030636</v>
      </c>
      <c r="K72" s="377">
        <f t="shared" si="18"/>
        <v>1991.769452235</v>
      </c>
      <c r="L72" s="378">
        <f t="shared" si="19"/>
        <v>5.6693673109693664E-2</v>
      </c>
    </row>
    <row r="73" spans="2:12" ht="18">
      <c r="B73" s="380" t="s">
        <v>409</v>
      </c>
      <c r="C73" s="377">
        <v>20278784327570.5</v>
      </c>
      <c r="D73" s="710">
        <f t="shared" si="14"/>
        <v>0.94157313465256987</v>
      </c>
      <c r="E73" s="377">
        <v>1258347076516.5</v>
      </c>
      <c r="F73" s="378">
        <f t="shared" si="15"/>
        <v>5.8426865347430135E-2</v>
      </c>
      <c r="H73" s="379" t="s">
        <v>408</v>
      </c>
      <c r="I73" s="377">
        <f t="shared" si="16"/>
        <v>16367.360108624</v>
      </c>
      <c r="J73" s="710">
        <f t="shared" si="17"/>
        <v>0.95112036926514387</v>
      </c>
      <c r="K73" s="377">
        <f t="shared" si="18"/>
        <v>841.14539449100005</v>
      </c>
      <c r="L73" s="378">
        <f t="shared" si="19"/>
        <v>4.8879630734856086E-2</v>
      </c>
    </row>
    <row r="74" spans="2:12" ht="18">
      <c r="B74" s="380" t="s">
        <v>410</v>
      </c>
      <c r="C74" s="377">
        <v>18974799449568.5</v>
      </c>
      <c r="D74" s="710">
        <f t="shared" si="14"/>
        <v>0.93805641853972865</v>
      </c>
      <c r="E74" s="377">
        <v>1252981177002.5</v>
      </c>
      <c r="F74" s="378">
        <f t="shared" si="15"/>
        <v>6.1943581460271381E-2</v>
      </c>
      <c r="H74" s="379" t="s">
        <v>409</v>
      </c>
      <c r="I74" s="377">
        <f t="shared" si="16"/>
        <v>20278.784327570502</v>
      </c>
      <c r="J74" s="710">
        <f t="shared" si="17"/>
        <v>0.94157313465256987</v>
      </c>
      <c r="K74" s="377">
        <f t="shared" si="18"/>
        <v>1258.3470765165</v>
      </c>
      <c r="L74" s="378">
        <f t="shared" si="19"/>
        <v>5.8426865347430128E-2</v>
      </c>
    </row>
    <row r="75" spans="2:12" ht="18">
      <c r="B75" s="380" t="s">
        <v>430</v>
      </c>
      <c r="C75" s="377">
        <v>19000478868982</v>
      </c>
      <c r="D75" s="710">
        <f t="shared" si="14"/>
        <v>0.94583645995654286</v>
      </c>
      <c r="E75" s="377">
        <v>1088066744765</v>
      </c>
      <c r="F75" s="378">
        <f t="shared" si="15"/>
        <v>5.4163540043457095E-2</v>
      </c>
      <c r="H75" s="379" t="s">
        <v>410</v>
      </c>
      <c r="I75" s="377">
        <f t="shared" si="16"/>
        <v>18974.799449568502</v>
      </c>
      <c r="J75" s="710">
        <f t="shared" si="17"/>
        <v>0.93805641853972854</v>
      </c>
      <c r="K75" s="377">
        <f t="shared" si="18"/>
        <v>1252.9811770025001</v>
      </c>
      <c r="L75" s="378">
        <f t="shared" si="19"/>
        <v>6.1943581460271374E-2</v>
      </c>
    </row>
    <row r="76" spans="2:12" ht="18">
      <c r="B76" s="380" t="s">
        <v>664</v>
      </c>
      <c r="C76" s="377">
        <v>18535850000000</v>
      </c>
      <c r="D76" s="710">
        <f t="shared" si="14"/>
        <v>0.93567687745059847</v>
      </c>
      <c r="E76" s="377">
        <v>1274247317467</v>
      </c>
      <c r="F76" s="378">
        <f t="shared" si="15"/>
        <v>6.4323122549401507E-2</v>
      </c>
      <c r="H76" s="379" t="s">
        <v>430</v>
      </c>
      <c r="I76" s="377">
        <f t="shared" si="16"/>
        <v>19000.478868982002</v>
      </c>
      <c r="J76" s="710">
        <f t="shared" si="17"/>
        <v>0.94583645995654286</v>
      </c>
      <c r="K76" s="377">
        <f t="shared" si="18"/>
        <v>1088.0667447650001</v>
      </c>
      <c r="L76" s="378">
        <f t="shared" si="19"/>
        <v>5.4163540043457088E-2</v>
      </c>
    </row>
    <row r="77" spans="2:12" ht="18">
      <c r="B77" s="380" t="s">
        <v>688</v>
      </c>
      <c r="C77" s="377">
        <v>30483977633765</v>
      </c>
      <c r="D77" s="710">
        <f t="shared" si="14"/>
        <v>0.95108714207235689</v>
      </c>
      <c r="E77" s="377">
        <v>1567741168092</v>
      </c>
      <c r="F77" s="378">
        <f t="shared" si="15"/>
        <v>4.8912857927643147E-2</v>
      </c>
      <c r="H77" s="379" t="s">
        <v>664</v>
      </c>
      <c r="I77" s="377">
        <f t="shared" si="16"/>
        <v>18535.849999999999</v>
      </c>
      <c r="J77" s="710">
        <f t="shared" si="17"/>
        <v>0.93567687745059847</v>
      </c>
      <c r="K77" s="377">
        <f t="shared" si="18"/>
        <v>1274.2473174669999</v>
      </c>
      <c r="L77" s="378">
        <f t="shared" si="19"/>
        <v>6.4323122549401507E-2</v>
      </c>
    </row>
    <row r="78" spans="2:12" ht="18">
      <c r="B78" s="380" t="s">
        <v>746</v>
      </c>
      <c r="C78" s="377">
        <v>33458639088449</v>
      </c>
      <c r="D78" s="710">
        <f t="shared" si="14"/>
        <v>0.95578468426859531</v>
      </c>
      <c r="E78" s="377">
        <v>1547821717159</v>
      </c>
      <c r="F78" s="378">
        <f t="shared" si="15"/>
        <v>4.4215315731404657E-2</v>
      </c>
      <c r="H78" s="380" t="s">
        <v>688</v>
      </c>
      <c r="I78" s="377">
        <f t="shared" si="16"/>
        <v>30483.977633765</v>
      </c>
      <c r="J78" s="710">
        <f t="shared" si="17"/>
        <v>0.95108714207235678</v>
      </c>
      <c r="K78" s="377">
        <f t="shared" si="18"/>
        <v>1567.741168092</v>
      </c>
      <c r="L78" s="378">
        <f t="shared" si="19"/>
        <v>4.891285792764314E-2</v>
      </c>
    </row>
    <row r="79" spans="2:12" ht="18">
      <c r="B79" s="380" t="s">
        <v>790</v>
      </c>
      <c r="C79" s="377">
        <v>44236195881681</v>
      </c>
      <c r="D79" s="710">
        <f t="shared" si="14"/>
        <v>0.96903860440644618</v>
      </c>
      <c r="E79" s="377">
        <v>1413374404300</v>
      </c>
      <c r="F79" s="378">
        <f t="shared" si="15"/>
        <v>3.0961395593553875E-2</v>
      </c>
      <c r="H79" s="380" t="s">
        <v>746</v>
      </c>
      <c r="I79" s="377">
        <f t="shared" si="16"/>
        <v>33458.639088449003</v>
      </c>
      <c r="J79" s="710">
        <f t="shared" si="17"/>
        <v>0.95578468426859531</v>
      </c>
      <c r="K79" s="377">
        <f t="shared" si="18"/>
        <v>1547.8217171589999</v>
      </c>
      <c r="L79" s="378">
        <f t="shared" si="19"/>
        <v>4.421531573140465E-2</v>
      </c>
    </row>
    <row r="80" spans="2:12" ht="18">
      <c r="B80" s="380" t="s">
        <v>815</v>
      </c>
      <c r="C80" s="377">
        <v>43599639252492.5</v>
      </c>
      <c r="D80" s="710">
        <f t="shared" si="14"/>
        <v>0.97498149712276694</v>
      </c>
      <c r="E80" s="377">
        <v>1118788103470.5</v>
      </c>
      <c r="F80" s="378">
        <f t="shared" si="15"/>
        <v>2.5018502877233107E-2</v>
      </c>
      <c r="H80" s="380" t="s">
        <v>790</v>
      </c>
      <c r="I80" s="377">
        <f t="shared" si="16"/>
        <v>44236.195881681</v>
      </c>
      <c r="J80" s="710">
        <f t="shared" si="17"/>
        <v>0.96903860440644618</v>
      </c>
      <c r="K80" s="377">
        <f t="shared" si="18"/>
        <v>1413.3744042999999</v>
      </c>
      <c r="L80" s="378">
        <f t="shared" si="19"/>
        <v>3.0961395593553875E-2</v>
      </c>
    </row>
    <row r="81" spans="1:12" ht="18">
      <c r="B81" s="380" t="s">
        <v>851</v>
      </c>
      <c r="C81" s="377">
        <v>26589918701375</v>
      </c>
      <c r="D81" s="710">
        <f t="shared" si="14"/>
        <v>0.95960170051620164</v>
      </c>
      <c r="E81" s="377">
        <v>1119409749243</v>
      </c>
      <c r="F81" s="378">
        <f t="shared" si="15"/>
        <v>4.0398299483798347E-2</v>
      </c>
      <c r="H81" s="380" t="s">
        <v>815</v>
      </c>
      <c r="I81" s="377">
        <f t="shared" si="16"/>
        <v>43599.639252492503</v>
      </c>
      <c r="J81" s="710">
        <f t="shared" si="17"/>
        <v>0.97498149712276694</v>
      </c>
      <c r="K81" s="377">
        <f t="shared" si="18"/>
        <v>1118.7881034704999</v>
      </c>
      <c r="L81" s="378">
        <f t="shared" si="19"/>
        <v>2.5018502877233104E-2</v>
      </c>
    </row>
    <row r="82" spans="1:12" ht="18">
      <c r="B82" s="380" t="s">
        <v>896</v>
      </c>
      <c r="C82" s="377">
        <v>32103081100867.5</v>
      </c>
      <c r="D82" s="710">
        <f t="shared" si="14"/>
        <v>0.96966845595171836</v>
      </c>
      <c r="E82" s="377">
        <v>1004194797221.5</v>
      </c>
      <c r="F82" s="378">
        <f t="shared" si="15"/>
        <v>3.0331544048281651E-2</v>
      </c>
      <c r="H82" s="380" t="s">
        <v>851</v>
      </c>
      <c r="I82" s="377">
        <f t="shared" si="16"/>
        <v>26589.918701375002</v>
      </c>
      <c r="J82" s="710">
        <f t="shared" si="17"/>
        <v>0.95960170051620164</v>
      </c>
      <c r="K82" s="377">
        <f t="shared" si="18"/>
        <v>1119.4097492430001</v>
      </c>
      <c r="L82" s="378">
        <f t="shared" si="19"/>
        <v>4.0398299483798347E-2</v>
      </c>
    </row>
    <row r="83" spans="1:12" ht="18">
      <c r="B83" s="380" t="s">
        <v>946</v>
      </c>
      <c r="C83" s="377">
        <v>134018957380565.5</v>
      </c>
      <c r="D83" s="710">
        <f t="shared" si="14"/>
        <v>0.98513491893214666</v>
      </c>
      <c r="E83" s="377">
        <v>2022263781138.5</v>
      </c>
      <c r="F83" s="378">
        <f t="shared" si="15"/>
        <v>1.4865081067853374E-2</v>
      </c>
      <c r="H83" s="380" t="s">
        <v>896</v>
      </c>
      <c r="I83" s="377">
        <f t="shared" si="16"/>
        <v>32103.081100867501</v>
      </c>
      <c r="J83" s="710">
        <f t="shared" si="17"/>
        <v>0.96966845595171836</v>
      </c>
      <c r="K83" s="377">
        <f t="shared" si="18"/>
        <v>1004.1947972215</v>
      </c>
      <c r="L83" s="378">
        <f t="shared" si="19"/>
        <v>3.0331544048281655E-2</v>
      </c>
    </row>
    <row r="84" spans="1:12" ht="18">
      <c r="B84" s="381" t="s">
        <v>1122</v>
      </c>
      <c r="C84" s="382">
        <v>22223523985040.5</v>
      </c>
      <c r="D84" s="780">
        <f t="shared" si="14"/>
        <v>0.93959221665138049</v>
      </c>
      <c r="E84" s="382">
        <v>1428783464081.5</v>
      </c>
      <c r="F84" s="383">
        <f t="shared" si="15"/>
        <v>6.0407783348619459E-2</v>
      </c>
      <c r="H84" s="380" t="s">
        <v>946</v>
      </c>
      <c r="I84" s="377">
        <f t="shared" si="16"/>
        <v>134018.95738056549</v>
      </c>
      <c r="J84" s="710">
        <f t="shared" si="17"/>
        <v>0.98513491893214666</v>
      </c>
      <c r="K84" s="377">
        <f t="shared" si="18"/>
        <v>2022.2637811385</v>
      </c>
      <c r="L84" s="378">
        <f t="shared" si="19"/>
        <v>1.4865081067853376E-2</v>
      </c>
    </row>
    <row r="85" spans="1:12" ht="18">
      <c r="H85" s="381" t="s">
        <v>1122</v>
      </c>
      <c r="I85" s="382">
        <f t="shared" si="16"/>
        <v>22223.523985040501</v>
      </c>
      <c r="J85" s="780">
        <f t="shared" si="17"/>
        <v>0.93959221665138049</v>
      </c>
      <c r="K85" s="382">
        <f t="shared" si="18"/>
        <v>1428.7834640814999</v>
      </c>
      <c r="L85" s="383">
        <f t="shared" si="19"/>
        <v>6.0407783348619452E-2</v>
      </c>
    </row>
    <row r="89" spans="1:12" ht="56.25">
      <c r="H89" s="247" t="s">
        <v>395</v>
      </c>
      <c r="I89" s="247" t="s">
        <v>411</v>
      </c>
      <c r="J89" s="247" t="s">
        <v>412</v>
      </c>
      <c r="K89" s="250" t="s">
        <v>413</v>
      </c>
    </row>
    <row r="90" spans="1:12" ht="18.75">
      <c r="B90" s="247" t="s">
        <v>395</v>
      </c>
      <c r="C90" s="250" t="s">
        <v>412</v>
      </c>
      <c r="H90" s="776" t="s">
        <v>396</v>
      </c>
      <c r="I90" s="777">
        <v>93919.417079973005</v>
      </c>
      <c r="J90" s="777">
        <v>93919.417079973005</v>
      </c>
      <c r="K90" s="781">
        <v>0</v>
      </c>
    </row>
    <row r="91" spans="1:12" ht="18">
      <c r="B91" s="381" t="s">
        <v>396</v>
      </c>
      <c r="C91" s="386">
        <v>93919417079973</v>
      </c>
      <c r="H91" s="379" t="s">
        <v>397</v>
      </c>
      <c r="I91" s="377">
        <f t="shared" ref="I91:I114" si="20">I90+J91</f>
        <v>208336.00673364202</v>
      </c>
      <c r="J91" s="377">
        <f t="shared" ref="J91:J101" si="21">C92/10^9</f>
        <v>114416.589653669</v>
      </c>
      <c r="K91" s="385">
        <f t="shared" ref="K91:K101" si="22">K90+J90</f>
        <v>93919.417079973005</v>
      </c>
    </row>
    <row r="92" spans="1:12" ht="18">
      <c r="B92" s="381" t="s">
        <v>397</v>
      </c>
      <c r="C92" s="386">
        <v>114416589653669</v>
      </c>
      <c r="H92" s="379" t="s">
        <v>398</v>
      </c>
      <c r="I92" s="377">
        <f t="shared" si="20"/>
        <v>294400.00041302101</v>
      </c>
      <c r="J92" s="377">
        <f t="shared" si="21"/>
        <v>86063.993679378997</v>
      </c>
      <c r="K92" s="385">
        <f t="shared" si="22"/>
        <v>208336.00673364202</v>
      </c>
    </row>
    <row r="93" spans="1:12" ht="18">
      <c r="B93" s="381" t="s">
        <v>398</v>
      </c>
      <c r="C93" s="386">
        <v>86063993679379</v>
      </c>
      <c r="H93" s="379" t="s">
        <v>399</v>
      </c>
      <c r="I93" s="377">
        <f t="shared" si="20"/>
        <v>368049.88948106801</v>
      </c>
      <c r="J93" s="377">
        <f t="shared" si="21"/>
        <v>73649.889068047007</v>
      </c>
      <c r="K93" s="385">
        <f t="shared" si="22"/>
        <v>294400.00041302101</v>
      </c>
    </row>
    <row r="94" spans="1:12" ht="18">
      <c r="A94" s="562"/>
      <c r="B94" s="381" t="s">
        <v>399</v>
      </c>
      <c r="C94" s="386">
        <v>73649889068047</v>
      </c>
      <c r="H94" s="379" t="s">
        <v>400</v>
      </c>
      <c r="I94" s="377">
        <f t="shared" si="20"/>
        <v>444764.02915179403</v>
      </c>
      <c r="J94" s="377">
        <f t="shared" si="21"/>
        <v>76714.139670725999</v>
      </c>
      <c r="K94" s="385">
        <f t="shared" si="22"/>
        <v>368049.88948106801</v>
      </c>
    </row>
    <row r="95" spans="1:12" ht="18">
      <c r="A95" s="562"/>
      <c r="B95" s="381" t="s">
        <v>400</v>
      </c>
      <c r="C95" s="386">
        <v>76714139670726</v>
      </c>
      <c r="H95" s="379" t="s">
        <v>401</v>
      </c>
      <c r="I95" s="377">
        <f t="shared" si="20"/>
        <v>516042.52629235503</v>
      </c>
      <c r="J95" s="377">
        <f t="shared" si="21"/>
        <v>71278.497140560998</v>
      </c>
      <c r="K95" s="385">
        <f t="shared" si="22"/>
        <v>444764.02915179403</v>
      </c>
    </row>
    <row r="96" spans="1:12" ht="18">
      <c r="A96" s="562"/>
      <c r="B96" s="381" t="s">
        <v>401</v>
      </c>
      <c r="C96" s="386">
        <v>71278497140561</v>
      </c>
      <c r="H96" s="379" t="s">
        <v>402</v>
      </c>
      <c r="I96" s="377">
        <f t="shared" si="20"/>
        <v>599199.74558091105</v>
      </c>
      <c r="J96" s="377">
        <f t="shared" si="21"/>
        <v>83157.219288556007</v>
      </c>
      <c r="K96" s="385">
        <f t="shared" si="22"/>
        <v>516042.52629235503</v>
      </c>
    </row>
    <row r="97" spans="1:11" ht="18">
      <c r="A97" s="562"/>
      <c r="B97" s="381" t="s">
        <v>402</v>
      </c>
      <c r="C97" s="386">
        <v>83157219288556</v>
      </c>
      <c r="H97" s="379" t="s">
        <v>403</v>
      </c>
      <c r="I97" s="377">
        <f t="shared" si="20"/>
        <v>705367.27718702902</v>
      </c>
      <c r="J97" s="377">
        <f t="shared" si="21"/>
        <v>106167.53160611801</v>
      </c>
      <c r="K97" s="385">
        <f t="shared" si="22"/>
        <v>599199.74558091105</v>
      </c>
    </row>
    <row r="98" spans="1:11" ht="18">
      <c r="A98" s="562"/>
      <c r="B98" s="381" t="s">
        <v>403</v>
      </c>
      <c r="C98" s="386">
        <v>106167531606118</v>
      </c>
      <c r="H98" s="379" t="s">
        <v>404</v>
      </c>
      <c r="I98" s="377">
        <f t="shared" si="20"/>
        <v>782225.23862954497</v>
      </c>
      <c r="J98" s="377">
        <f t="shared" si="21"/>
        <v>76857.961442515996</v>
      </c>
      <c r="K98" s="385">
        <f t="shared" si="22"/>
        <v>705367.27718702902</v>
      </c>
    </row>
    <row r="99" spans="1:11" ht="18">
      <c r="A99" s="562"/>
      <c r="B99" s="381" t="s">
        <v>404</v>
      </c>
      <c r="C99" s="386">
        <v>76857961442516</v>
      </c>
      <c r="H99" s="379" t="s">
        <v>405</v>
      </c>
      <c r="I99" s="377">
        <f t="shared" si="20"/>
        <v>855388.51739367098</v>
      </c>
      <c r="J99" s="377">
        <f t="shared" si="21"/>
        <v>73163.278764125993</v>
      </c>
      <c r="K99" s="385">
        <f t="shared" si="22"/>
        <v>782225.23862954497</v>
      </c>
    </row>
    <row r="100" spans="1:11" ht="18">
      <c r="A100" s="562"/>
      <c r="B100" s="381" t="s">
        <v>405</v>
      </c>
      <c r="C100" s="386">
        <v>73163278764126</v>
      </c>
      <c r="H100" s="379" t="s">
        <v>406</v>
      </c>
      <c r="I100" s="377">
        <f t="shared" si="20"/>
        <v>966661.41483247594</v>
      </c>
      <c r="J100" s="377">
        <f t="shared" si="21"/>
        <v>111272.897438805</v>
      </c>
      <c r="K100" s="385">
        <f t="shared" si="22"/>
        <v>855388.51739367098</v>
      </c>
    </row>
    <row r="101" spans="1:11" ht="18">
      <c r="A101" s="562"/>
      <c r="B101" s="381" t="s">
        <v>406</v>
      </c>
      <c r="C101" s="386">
        <v>111272897438805</v>
      </c>
      <c r="H101" s="379" t="s">
        <v>407</v>
      </c>
      <c r="I101" s="377">
        <f t="shared" si="20"/>
        <v>1099822.5592639309</v>
      </c>
      <c r="J101" s="377">
        <f t="shared" si="21"/>
        <v>133161.144431455</v>
      </c>
      <c r="K101" s="385">
        <f t="shared" si="22"/>
        <v>966661.41483247594</v>
      </c>
    </row>
    <row r="102" spans="1:11" ht="18">
      <c r="B102" s="381" t="s">
        <v>407</v>
      </c>
      <c r="C102" s="386">
        <v>133161144431455</v>
      </c>
      <c r="H102" s="379" t="s">
        <v>408</v>
      </c>
      <c r="I102" s="377">
        <f t="shared" si="20"/>
        <v>1160110.5592639309</v>
      </c>
      <c r="J102" s="377">
        <v>60288</v>
      </c>
      <c r="K102" s="385">
        <v>0</v>
      </c>
    </row>
    <row r="103" spans="1:11" ht="18">
      <c r="B103" s="381" t="s">
        <v>408</v>
      </c>
      <c r="C103" s="386">
        <v>60288423076191</v>
      </c>
      <c r="H103" s="379" t="s">
        <v>409</v>
      </c>
      <c r="I103" s="377">
        <f t="shared" si="20"/>
        <v>1273781.5592639309</v>
      </c>
      <c r="J103" s="377">
        <v>113671</v>
      </c>
      <c r="K103" s="385">
        <f t="shared" ref="K103:K114" si="23">K102+J102</f>
        <v>60288</v>
      </c>
    </row>
    <row r="104" spans="1:11" ht="18">
      <c r="B104" s="381" t="s">
        <v>409</v>
      </c>
      <c r="C104" s="386">
        <v>113671215161634</v>
      </c>
      <c r="H104" s="379" t="s">
        <v>410</v>
      </c>
      <c r="I104" s="377">
        <f t="shared" si="20"/>
        <v>1345372.5592639309</v>
      </c>
      <c r="J104" s="377">
        <v>71591</v>
      </c>
      <c r="K104" s="385">
        <f t="shared" si="23"/>
        <v>173959</v>
      </c>
    </row>
    <row r="105" spans="1:11" ht="18">
      <c r="B105" s="381" t="s">
        <v>410</v>
      </c>
      <c r="C105" s="386">
        <v>71591300402012</v>
      </c>
      <c r="H105" s="379" t="s">
        <v>430</v>
      </c>
      <c r="I105" s="377">
        <f t="shared" si="20"/>
        <v>1412534.5592639309</v>
      </c>
      <c r="J105" s="377">
        <v>67162</v>
      </c>
      <c r="K105" s="385">
        <f t="shared" si="23"/>
        <v>245550</v>
      </c>
    </row>
    <row r="106" spans="1:11" ht="18">
      <c r="B106" s="381" t="s">
        <v>430</v>
      </c>
      <c r="C106" s="386">
        <v>67161613077890</v>
      </c>
      <c r="H106" s="379" t="s">
        <v>664</v>
      </c>
      <c r="I106" s="377">
        <f t="shared" si="20"/>
        <v>1495179.5592639309</v>
      </c>
      <c r="J106" s="377">
        <v>82645</v>
      </c>
      <c r="K106" s="385">
        <f t="shared" si="23"/>
        <v>312712</v>
      </c>
    </row>
    <row r="107" spans="1:11" ht="18">
      <c r="B107" s="384" t="s">
        <v>664</v>
      </c>
      <c r="C107" s="386">
        <v>82644938752503</v>
      </c>
      <c r="H107" s="380" t="s">
        <v>688</v>
      </c>
      <c r="I107" s="377">
        <f t="shared" si="20"/>
        <v>1578502.5592639309</v>
      </c>
      <c r="J107" s="377">
        <v>83323</v>
      </c>
      <c r="K107" s="385">
        <f t="shared" si="23"/>
        <v>395357</v>
      </c>
    </row>
    <row r="108" spans="1:11" ht="18">
      <c r="B108" s="381" t="s">
        <v>688</v>
      </c>
      <c r="C108" s="386">
        <v>83322741918297</v>
      </c>
      <c r="H108" s="380" t="s">
        <v>746</v>
      </c>
      <c r="I108" s="377">
        <f t="shared" si="20"/>
        <v>1670208.5592639309</v>
      </c>
      <c r="J108" s="377">
        <v>91706</v>
      </c>
      <c r="K108" s="385">
        <f t="shared" si="23"/>
        <v>478680</v>
      </c>
    </row>
    <row r="109" spans="1:11" ht="18">
      <c r="B109" s="381" t="s">
        <v>746</v>
      </c>
      <c r="C109" s="386">
        <v>91705874219173</v>
      </c>
      <c r="H109" s="380" t="s">
        <v>790</v>
      </c>
      <c r="I109" s="377">
        <f t="shared" si="20"/>
        <v>1767027.5592639309</v>
      </c>
      <c r="J109" s="377">
        <v>96819</v>
      </c>
      <c r="K109" s="385">
        <f t="shared" si="23"/>
        <v>570386</v>
      </c>
    </row>
    <row r="110" spans="1:11" ht="18">
      <c r="B110" s="381" t="s">
        <v>790</v>
      </c>
      <c r="C110" s="386">
        <v>96819238045511</v>
      </c>
      <c r="H110" s="380" t="s">
        <v>815</v>
      </c>
      <c r="I110" s="377">
        <f t="shared" si="20"/>
        <v>1878153.5592639309</v>
      </c>
      <c r="J110" s="377">
        <v>111126</v>
      </c>
      <c r="K110" s="385">
        <f t="shared" si="23"/>
        <v>667205</v>
      </c>
    </row>
    <row r="111" spans="1:11" ht="18">
      <c r="B111" s="381" t="s">
        <v>815</v>
      </c>
      <c r="C111" s="386">
        <v>111125702115109</v>
      </c>
      <c r="H111" s="380" t="s">
        <v>851</v>
      </c>
      <c r="I111" s="377">
        <f t="shared" si="20"/>
        <v>1978103.5592639309</v>
      </c>
      <c r="J111" s="377">
        <v>99950</v>
      </c>
      <c r="K111" s="385">
        <f t="shared" si="23"/>
        <v>778331</v>
      </c>
    </row>
    <row r="112" spans="1:11" ht="18">
      <c r="B112" s="381" t="s">
        <v>851</v>
      </c>
      <c r="C112" s="386">
        <v>99950316557136</v>
      </c>
      <c r="H112" s="380" t="s">
        <v>896</v>
      </c>
      <c r="I112" s="377">
        <f t="shared" si="20"/>
        <v>2084618.5592639309</v>
      </c>
      <c r="J112" s="377">
        <v>106515</v>
      </c>
      <c r="K112" s="385">
        <f t="shared" si="23"/>
        <v>878281</v>
      </c>
    </row>
    <row r="113" spans="2:11" ht="18">
      <c r="B113" s="381" t="s">
        <v>896</v>
      </c>
      <c r="C113" s="386">
        <v>106514998542242</v>
      </c>
      <c r="H113" s="380" t="s">
        <v>946</v>
      </c>
      <c r="I113" s="377">
        <f t="shared" si="20"/>
        <v>2323582.5592639307</v>
      </c>
      <c r="J113" s="377">
        <v>238964</v>
      </c>
      <c r="K113" s="385">
        <f t="shared" si="23"/>
        <v>984796</v>
      </c>
    </row>
    <row r="114" spans="2:11" ht="18">
      <c r="B114" s="381" t="s">
        <v>946</v>
      </c>
      <c r="C114" s="386">
        <v>238963951978223</v>
      </c>
      <c r="H114" s="381" t="s">
        <v>1122</v>
      </c>
      <c r="I114" s="382">
        <f t="shared" si="20"/>
        <v>2372083.5592639307</v>
      </c>
      <c r="J114" s="382">
        <v>48501</v>
      </c>
      <c r="K114" s="386">
        <f t="shared" si="23"/>
        <v>1223760</v>
      </c>
    </row>
    <row r="115" spans="2:11" ht="18">
      <c r="B115" s="381" t="s">
        <v>1122</v>
      </c>
      <c r="C115" s="386">
        <v>48501322864313</v>
      </c>
    </row>
  </sheetData>
  <mergeCells count="3">
    <mergeCell ref="H2:L2"/>
    <mergeCell ref="H30:L30"/>
    <mergeCell ref="H59:L59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E23"/>
  <sheetViews>
    <sheetView rightToLeft="1" zoomScaleNormal="100" workbookViewId="0">
      <selection activeCell="E7" sqref="E7"/>
    </sheetView>
  </sheetViews>
  <sheetFormatPr defaultColWidth="9.125" defaultRowHeight="15"/>
  <cols>
    <col min="1" max="1" width="13" style="676" customWidth="1"/>
    <col min="2" max="2" width="36.875" style="676" customWidth="1"/>
    <col min="3" max="3" width="13.125" style="676" customWidth="1"/>
    <col min="4" max="4" width="12.25" style="676" customWidth="1"/>
    <col min="5" max="5" width="16.375" style="676" customWidth="1"/>
    <col min="6" max="6" width="17.875" style="676" customWidth="1"/>
    <col min="7" max="16384" width="9.125" style="676"/>
  </cols>
  <sheetData>
    <row r="2" spans="1:5" ht="18.75">
      <c r="A2" s="204"/>
      <c r="B2" s="205"/>
      <c r="C2" s="251" t="s">
        <v>947</v>
      </c>
      <c r="D2" s="251" t="s">
        <v>1126</v>
      </c>
      <c r="E2" s="251" t="s">
        <v>431</v>
      </c>
    </row>
    <row r="3" spans="1:5" ht="16.5">
      <c r="A3" s="931" t="s">
        <v>50</v>
      </c>
      <c r="B3" s="206" t="s">
        <v>432</v>
      </c>
      <c r="C3" s="565">
        <f>SUM(C4:C5)</f>
        <v>94881</v>
      </c>
      <c r="D3" s="565">
        <f>SUM(D4:D5)</f>
        <v>20934</v>
      </c>
      <c r="E3" s="566">
        <f>(D3/C3)-1</f>
        <v>-0.77936573181142688</v>
      </c>
    </row>
    <row r="4" spans="1:5" ht="17.25">
      <c r="A4" s="931"/>
      <c r="B4" s="207" t="s">
        <v>433</v>
      </c>
      <c r="C4" s="567">
        <v>78486</v>
      </c>
      <c r="D4" s="567">
        <v>12553</v>
      </c>
      <c r="E4" s="568">
        <f t="shared" ref="E4:E23" si="0">(D4/C4)-1</f>
        <v>-0.84006064775883593</v>
      </c>
    </row>
    <row r="5" spans="1:5" ht="17.25">
      <c r="A5" s="931"/>
      <c r="B5" s="207" t="s">
        <v>434</v>
      </c>
      <c r="C5" s="567">
        <v>16395</v>
      </c>
      <c r="D5" s="567">
        <v>8381</v>
      </c>
      <c r="E5" s="568">
        <f t="shared" si="0"/>
        <v>-0.48880756328148822</v>
      </c>
    </row>
    <row r="6" spans="1:5" ht="17.25">
      <c r="A6" s="931"/>
      <c r="B6" s="207" t="s">
        <v>435</v>
      </c>
      <c r="C6" s="567">
        <v>77877</v>
      </c>
      <c r="D6" s="567">
        <v>10620</v>
      </c>
      <c r="E6" s="568">
        <f t="shared" si="0"/>
        <v>-0.86363111059748066</v>
      </c>
    </row>
    <row r="7" spans="1:5" ht="17.25">
      <c r="A7" s="931"/>
      <c r="B7" s="207" t="s">
        <v>436</v>
      </c>
      <c r="C7" s="567">
        <v>17004</v>
      </c>
      <c r="D7" s="567">
        <v>10314</v>
      </c>
      <c r="E7" s="568">
        <f t="shared" si="0"/>
        <v>-0.39343683839096688</v>
      </c>
    </row>
    <row r="8" spans="1:5" ht="16.5">
      <c r="A8" s="931"/>
      <c r="B8" s="206" t="s">
        <v>437</v>
      </c>
      <c r="C8" s="565">
        <v>47836</v>
      </c>
      <c r="D8" s="565">
        <v>9792</v>
      </c>
      <c r="E8" s="566">
        <f t="shared" si="0"/>
        <v>-0.7953006104189313</v>
      </c>
    </row>
    <row r="9" spans="1:5" ht="17.25">
      <c r="A9" s="931"/>
      <c r="B9" s="207" t="s">
        <v>438</v>
      </c>
      <c r="C9" s="567">
        <v>37026</v>
      </c>
      <c r="D9" s="567">
        <v>4840</v>
      </c>
      <c r="E9" s="568">
        <f t="shared" si="0"/>
        <v>-0.86928104575163401</v>
      </c>
    </row>
    <row r="10" spans="1:5" ht="17.25">
      <c r="A10" s="931"/>
      <c r="B10" s="207" t="s">
        <v>439</v>
      </c>
      <c r="C10" s="567">
        <v>10810</v>
      </c>
      <c r="D10" s="567">
        <v>4952</v>
      </c>
      <c r="E10" s="568">
        <f t="shared" si="0"/>
        <v>-0.54190564292321919</v>
      </c>
    </row>
    <row r="11" spans="1:5" ht="17.25">
      <c r="A11" s="931"/>
      <c r="B11" s="207" t="s">
        <v>440</v>
      </c>
      <c r="C11" s="567">
        <v>37169</v>
      </c>
      <c r="D11" s="567">
        <v>3216</v>
      </c>
      <c r="E11" s="568">
        <f t="shared" si="0"/>
        <v>-0.91347628400010761</v>
      </c>
    </row>
    <row r="12" spans="1:5" ht="17.25">
      <c r="A12" s="932"/>
      <c r="B12" s="208" t="s">
        <v>441</v>
      </c>
      <c r="C12" s="567">
        <v>10666</v>
      </c>
      <c r="D12" s="567">
        <v>6575</v>
      </c>
      <c r="E12" s="570">
        <f t="shared" si="0"/>
        <v>-0.3835552222013876</v>
      </c>
    </row>
    <row r="13" spans="1:5" ht="18.75">
      <c r="A13" s="209"/>
      <c r="B13" s="210"/>
      <c r="C13" s="251" t="s">
        <v>947</v>
      </c>
      <c r="D13" s="251" t="s">
        <v>1126</v>
      </c>
      <c r="E13" s="251" t="s">
        <v>431</v>
      </c>
    </row>
    <row r="14" spans="1:5" ht="16.5">
      <c r="A14" s="933" t="s">
        <v>371</v>
      </c>
      <c r="B14" s="211" t="s">
        <v>442</v>
      </c>
      <c r="C14" s="565">
        <v>144083</v>
      </c>
      <c r="D14" s="565">
        <v>27568</v>
      </c>
      <c r="E14" s="566">
        <f t="shared" si="0"/>
        <v>-0.80866583844034345</v>
      </c>
    </row>
    <row r="15" spans="1:5" ht="17.25">
      <c r="A15" s="933"/>
      <c r="B15" s="212" t="s">
        <v>443</v>
      </c>
      <c r="C15" s="567">
        <v>134748</v>
      </c>
      <c r="D15" s="567">
        <v>22190</v>
      </c>
      <c r="E15" s="568">
        <f t="shared" si="0"/>
        <v>-0.83532223112773474</v>
      </c>
    </row>
    <row r="16" spans="1:5" ht="17.25">
      <c r="A16" s="933"/>
      <c r="B16" s="212" t="s">
        <v>444</v>
      </c>
      <c r="C16" s="567">
        <v>9334</v>
      </c>
      <c r="D16" s="567">
        <v>5378</v>
      </c>
      <c r="E16" s="568">
        <f t="shared" si="0"/>
        <v>-0.4238268695093208</v>
      </c>
    </row>
    <row r="17" spans="1:5" ht="17.25">
      <c r="A17" s="933"/>
      <c r="B17" s="212" t="s">
        <v>445</v>
      </c>
      <c r="C17" s="567">
        <v>135555</v>
      </c>
      <c r="D17" s="567">
        <v>21747</v>
      </c>
      <c r="E17" s="568">
        <f t="shared" si="0"/>
        <v>-0.83957065397809005</v>
      </c>
    </row>
    <row r="18" spans="1:5" ht="17.25">
      <c r="A18" s="933"/>
      <c r="B18" s="212" t="s">
        <v>446</v>
      </c>
      <c r="C18" s="567">
        <v>8528</v>
      </c>
      <c r="D18" s="567">
        <v>5821</v>
      </c>
      <c r="E18" s="568">
        <f t="shared" si="0"/>
        <v>-0.31742495309568475</v>
      </c>
    </row>
    <row r="19" spans="1:5" ht="16.5">
      <c r="A19" s="933"/>
      <c r="B19" s="211" t="s">
        <v>447</v>
      </c>
      <c r="C19" s="565">
        <v>12930</v>
      </c>
      <c r="D19" s="565">
        <v>2611</v>
      </c>
      <c r="E19" s="566">
        <f t="shared" si="0"/>
        <v>-0.79806651198762568</v>
      </c>
    </row>
    <row r="20" spans="1:5" ht="17.25">
      <c r="A20" s="933"/>
      <c r="B20" s="212" t="s">
        <v>448</v>
      </c>
      <c r="C20" s="567">
        <v>9092</v>
      </c>
      <c r="D20" s="567">
        <v>664</v>
      </c>
      <c r="E20" s="568">
        <f t="shared" si="0"/>
        <v>-0.92696876374835024</v>
      </c>
    </row>
    <row r="21" spans="1:5" ht="17.25">
      <c r="A21" s="933"/>
      <c r="B21" s="212" t="s">
        <v>449</v>
      </c>
      <c r="C21" s="567">
        <v>3837</v>
      </c>
      <c r="D21" s="567">
        <v>1947</v>
      </c>
      <c r="E21" s="568">
        <f t="shared" si="0"/>
        <v>-0.49257232212666147</v>
      </c>
    </row>
    <row r="22" spans="1:5" ht="17.25">
      <c r="A22" s="933"/>
      <c r="B22" s="212" t="s">
        <v>450</v>
      </c>
      <c r="C22" s="567">
        <v>9418</v>
      </c>
      <c r="D22" s="567">
        <v>562</v>
      </c>
      <c r="E22" s="568">
        <f t="shared" si="0"/>
        <v>-0.94032703334041201</v>
      </c>
    </row>
    <row r="23" spans="1:5" ht="18" thickBot="1">
      <c r="A23" s="934"/>
      <c r="B23" s="213" t="s">
        <v>451</v>
      </c>
      <c r="C23" s="569">
        <v>3512</v>
      </c>
      <c r="D23" s="569">
        <v>2049</v>
      </c>
      <c r="E23" s="570">
        <f t="shared" si="0"/>
        <v>-0.41657175398633262</v>
      </c>
    </row>
  </sheetData>
  <mergeCells count="2">
    <mergeCell ref="A3:A12"/>
    <mergeCell ref="A14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2:G68"/>
  <sheetViews>
    <sheetView showGridLines="0" rightToLeft="1" zoomScale="90" zoomScaleNormal="90" workbookViewId="0">
      <selection activeCell="C72" sqref="C72"/>
    </sheetView>
  </sheetViews>
  <sheetFormatPr defaultRowHeight="15"/>
  <cols>
    <col min="1" max="1" width="34.25" customWidth="1"/>
    <col min="2" max="2" width="13.125" bestFit="1" customWidth="1"/>
    <col min="3" max="3" width="13.25" bestFit="1" customWidth="1"/>
    <col min="4" max="4" width="13.125" bestFit="1" customWidth="1"/>
    <col min="5" max="5" width="13.25" bestFit="1" customWidth="1"/>
    <col min="6" max="6" width="11.25" customWidth="1"/>
    <col min="7" max="7" width="14.375" bestFit="1" customWidth="1"/>
    <col min="8" max="8" width="15.625" customWidth="1"/>
    <col min="9" max="9" width="10.75" customWidth="1"/>
  </cols>
  <sheetData>
    <row r="2" spans="1:7" ht="16.5">
      <c r="A2" s="75"/>
      <c r="B2" s="345" t="s">
        <v>416</v>
      </c>
      <c r="C2" s="345" t="s">
        <v>792</v>
      </c>
      <c r="D2" s="345" t="s">
        <v>817</v>
      </c>
      <c r="E2" s="345" t="s">
        <v>853</v>
      </c>
      <c r="F2" s="345" t="s">
        <v>898</v>
      </c>
      <c r="G2" s="345" t="s">
        <v>1115</v>
      </c>
    </row>
    <row r="3" spans="1:7" ht="18.75">
      <c r="A3" s="475" t="s">
        <v>340</v>
      </c>
      <c r="B3" s="740"/>
      <c r="C3" s="740"/>
      <c r="D3" s="740"/>
      <c r="E3" s="740"/>
      <c r="F3" s="740"/>
      <c r="G3" s="741"/>
    </row>
    <row r="4" spans="1:7" ht="17.25">
      <c r="A4" s="69" t="s">
        <v>1</v>
      </c>
      <c r="B4" s="122">
        <v>2075322.17432656</v>
      </c>
      <c r="C4" s="122">
        <v>2445389.0413275901</v>
      </c>
      <c r="D4" s="122">
        <v>2521452.7502433299</v>
      </c>
      <c r="E4" s="122">
        <v>2493702.5334386299</v>
      </c>
      <c r="F4" s="122">
        <v>2416833.8250293802</v>
      </c>
      <c r="G4" s="576">
        <v>2405710.47252726</v>
      </c>
    </row>
    <row r="5" spans="1:7" ht="17.25">
      <c r="A5" s="69" t="s">
        <v>2</v>
      </c>
      <c r="B5" s="122">
        <v>1145673.51973449</v>
      </c>
      <c r="C5" s="122">
        <v>1367687.23488623</v>
      </c>
      <c r="D5" s="122">
        <v>1418079.02708842</v>
      </c>
      <c r="E5" s="122">
        <v>1417410.6406942101</v>
      </c>
      <c r="F5" s="122">
        <v>1406022.8352451201</v>
      </c>
      <c r="G5" s="576">
        <v>1393319.97989276</v>
      </c>
    </row>
    <row r="6" spans="1:7" ht="18">
      <c r="A6" s="346" t="s">
        <v>43</v>
      </c>
      <c r="B6" s="347">
        <v>3220995.6940610502</v>
      </c>
      <c r="C6" s="347">
        <v>3813076.2762138299</v>
      </c>
      <c r="D6" s="347">
        <v>3939531.7773317499</v>
      </c>
      <c r="E6" s="347">
        <v>3911113.1741328398</v>
      </c>
      <c r="F6" s="347">
        <v>3822856.6602744898</v>
      </c>
      <c r="G6" s="577">
        <v>3799030.45242002</v>
      </c>
    </row>
    <row r="7" spans="1:7">
      <c r="A7" s="832" t="s">
        <v>3</v>
      </c>
      <c r="B7" s="833"/>
      <c r="C7" s="833"/>
      <c r="D7" s="833"/>
      <c r="E7" s="99"/>
      <c r="F7" s="99"/>
      <c r="G7" s="99"/>
    </row>
    <row r="8" spans="1:7" ht="25.5" customHeight="1">
      <c r="A8" s="75"/>
      <c r="B8" s="830" t="s">
        <v>1115</v>
      </c>
      <c r="C8" s="830"/>
      <c r="D8" s="834" t="s">
        <v>898</v>
      </c>
      <c r="E8" s="834"/>
      <c r="F8" s="834" t="s">
        <v>897</v>
      </c>
      <c r="G8" s="835"/>
    </row>
    <row r="9" spans="1:7" ht="25.5" customHeight="1">
      <c r="A9" s="68" t="s">
        <v>4</v>
      </c>
      <c r="B9" s="682" t="s">
        <v>370</v>
      </c>
      <c r="C9" s="682" t="s">
        <v>148</v>
      </c>
      <c r="D9" s="682" t="s">
        <v>370</v>
      </c>
      <c r="E9" s="682" t="s">
        <v>148</v>
      </c>
      <c r="F9" s="682" t="s">
        <v>370</v>
      </c>
      <c r="G9" s="683" t="s">
        <v>148</v>
      </c>
    </row>
    <row r="10" spans="1:7" ht="18">
      <c r="A10" s="70" t="s">
        <v>115</v>
      </c>
      <c r="B10" s="264">
        <v>3799030.45242002</v>
      </c>
      <c r="C10" s="678">
        <v>1</v>
      </c>
      <c r="D10" s="264">
        <v>3822856.6602744898</v>
      </c>
      <c r="E10" s="265">
        <v>1</v>
      </c>
      <c r="F10" s="264">
        <v>3220045.6940610502</v>
      </c>
      <c r="G10" s="678">
        <v>1</v>
      </c>
    </row>
    <row r="11" spans="1:7" ht="17.25">
      <c r="A11" s="69" t="s">
        <v>35</v>
      </c>
      <c r="B11" s="122">
        <v>832707.11527750001</v>
      </c>
      <c r="C11" s="679">
        <v>0.219189376264951</v>
      </c>
      <c r="D11" s="122">
        <v>842845.27160800004</v>
      </c>
      <c r="E11" s="123">
        <v>0.220475248357201</v>
      </c>
      <c r="F11" s="122">
        <v>664471.86943049997</v>
      </c>
      <c r="G11" s="679">
        <v>0.20635479510617899</v>
      </c>
    </row>
    <row r="12" spans="1:7" ht="17.25">
      <c r="A12" s="69" t="s">
        <v>29</v>
      </c>
      <c r="B12" s="122">
        <v>541846.68331180001</v>
      </c>
      <c r="C12" s="679">
        <v>0.14262762304699</v>
      </c>
      <c r="D12" s="122">
        <v>543405.89155779104</v>
      </c>
      <c r="E12" s="123">
        <v>0.14214655161011799</v>
      </c>
      <c r="F12" s="122">
        <v>331556.74050359201</v>
      </c>
      <c r="G12" s="679">
        <v>0.102966470666893</v>
      </c>
    </row>
    <row r="13" spans="1:7" ht="17.25">
      <c r="A13" s="69" t="s">
        <v>28</v>
      </c>
      <c r="B13" s="122">
        <v>332323.176982</v>
      </c>
      <c r="C13" s="679">
        <v>8.7475786557675003E-2</v>
      </c>
      <c r="D13" s="122">
        <v>329696.76902900002</v>
      </c>
      <c r="E13" s="123">
        <v>8.6243560334099995E-2</v>
      </c>
      <c r="F13" s="122">
        <v>212800.681087</v>
      </c>
      <c r="G13" s="679">
        <v>6.6086230229428999E-2</v>
      </c>
    </row>
    <row r="14" spans="1:7" ht="17.25">
      <c r="A14" s="69" t="s">
        <v>39</v>
      </c>
      <c r="B14" s="122">
        <v>305536.8</v>
      </c>
      <c r="C14" s="679">
        <v>8.0424941001821001E-2</v>
      </c>
      <c r="D14" s="122">
        <v>306753.59999999998</v>
      </c>
      <c r="E14" s="123">
        <v>8.0241983223606997E-2</v>
      </c>
      <c r="F14" s="122">
        <v>285064</v>
      </c>
      <c r="G14" s="679">
        <v>8.8527936273004995E-2</v>
      </c>
    </row>
    <row r="15" spans="1:7" ht="17.25">
      <c r="A15" s="69" t="s">
        <v>9</v>
      </c>
      <c r="B15" s="122">
        <v>277919.303824</v>
      </c>
      <c r="C15" s="679">
        <v>7.3155324050366996E-2</v>
      </c>
      <c r="D15" s="122">
        <v>260216.65239800001</v>
      </c>
      <c r="E15" s="123">
        <v>6.8068639638536002E-2</v>
      </c>
      <c r="F15" s="122">
        <v>183810.109532</v>
      </c>
      <c r="G15" s="679">
        <v>5.708307489891E-2</v>
      </c>
    </row>
    <row r="16" spans="1:7" ht="17.25">
      <c r="A16" s="69" t="s">
        <v>12</v>
      </c>
      <c r="B16" s="122">
        <v>259360.23402900001</v>
      </c>
      <c r="C16" s="680">
        <v>6.8270111881779005E-2</v>
      </c>
      <c r="D16" s="124">
        <v>263641.73577600002</v>
      </c>
      <c r="E16" s="158">
        <v>6.8964588318377998E-2</v>
      </c>
      <c r="F16" s="124">
        <v>315176.33360100002</v>
      </c>
      <c r="G16" s="680">
        <v>9.7879459966143001E-2</v>
      </c>
    </row>
    <row r="17" spans="1:7" ht="17.25">
      <c r="A17" s="69" t="s">
        <v>26</v>
      </c>
      <c r="B17" s="122">
        <v>231168.75</v>
      </c>
      <c r="C17" s="679">
        <v>6.0849406946117998E-2</v>
      </c>
      <c r="D17" s="122">
        <v>235835</v>
      </c>
      <c r="E17" s="123">
        <v>6.1690777593284001E-2</v>
      </c>
      <c r="F17" s="122">
        <v>207632</v>
      </c>
      <c r="G17" s="679">
        <v>6.4481072545942E-2</v>
      </c>
    </row>
    <row r="18" spans="1:7" ht="17.25">
      <c r="A18" s="69" t="s">
        <v>18</v>
      </c>
      <c r="B18" s="122">
        <v>149730.30532799999</v>
      </c>
      <c r="C18" s="679">
        <v>3.9412767863606001E-2</v>
      </c>
      <c r="D18" s="122">
        <v>145753.145376</v>
      </c>
      <c r="E18" s="123">
        <v>3.8126761824634002E-2</v>
      </c>
      <c r="F18" s="122">
        <v>91904.971952000007</v>
      </c>
      <c r="G18" s="679">
        <v>2.8541511731186998E-2</v>
      </c>
    </row>
    <row r="19" spans="1:7" ht="17.25">
      <c r="A19" s="69" t="s">
        <v>16</v>
      </c>
      <c r="B19" s="122">
        <v>135837.18499239199</v>
      </c>
      <c r="C19" s="679">
        <v>3.5755750498356997E-2</v>
      </c>
      <c r="D19" s="122">
        <v>149840.028526065</v>
      </c>
      <c r="E19" s="123">
        <v>3.9195827058634003E-2</v>
      </c>
      <c r="F19" s="122">
        <v>155927.46702796899</v>
      </c>
      <c r="G19" s="679">
        <v>4.8423992030783E-2</v>
      </c>
    </row>
    <row r="20" spans="1:7" ht="17.25">
      <c r="A20" s="69" t="s">
        <v>41</v>
      </c>
      <c r="B20" s="122">
        <v>117086.2488</v>
      </c>
      <c r="C20" s="679">
        <v>3.0820034286752E-2</v>
      </c>
      <c r="D20" s="122">
        <v>120299.21962</v>
      </c>
      <c r="E20" s="123">
        <v>3.1468409702644001E-2</v>
      </c>
      <c r="F20" s="122">
        <v>141506.91167999999</v>
      </c>
      <c r="G20" s="679">
        <v>4.3945622244116002E-2</v>
      </c>
    </row>
    <row r="21" spans="1:7" ht="17.25">
      <c r="A21" s="69" t="s">
        <v>27</v>
      </c>
      <c r="B21" s="122">
        <v>107128.848</v>
      </c>
      <c r="C21" s="679">
        <v>2.8198996912951E-2</v>
      </c>
      <c r="D21" s="122">
        <v>103696.768</v>
      </c>
      <c r="E21" s="123">
        <v>2.7125465905529E-2</v>
      </c>
      <c r="F21" s="122">
        <v>99531.415999999997</v>
      </c>
      <c r="G21" s="679">
        <v>3.0909939006012001E-2</v>
      </c>
    </row>
    <row r="22" spans="1:7" ht="17.25">
      <c r="A22" s="69" t="s">
        <v>24</v>
      </c>
      <c r="B22" s="122">
        <v>70345.752999999997</v>
      </c>
      <c r="C22" s="679">
        <v>1.8516764706424001E-2</v>
      </c>
      <c r="D22" s="344">
        <v>72452.846999999994</v>
      </c>
      <c r="E22" s="123">
        <v>1.8952540845409999E-2</v>
      </c>
      <c r="F22" s="122">
        <v>72737.72</v>
      </c>
      <c r="G22" s="679">
        <v>2.258903348302E-2</v>
      </c>
    </row>
    <row r="23" spans="1:7" ht="17.25">
      <c r="A23" s="69" t="s">
        <v>15</v>
      </c>
      <c r="B23" s="122">
        <v>67246.77</v>
      </c>
      <c r="C23" s="679">
        <v>1.7701034735629E-2</v>
      </c>
      <c r="D23" s="122">
        <v>68919.039999999994</v>
      </c>
      <c r="E23" s="123">
        <v>1.8028151752634999E-2</v>
      </c>
      <c r="F23" s="122">
        <v>76799.67</v>
      </c>
      <c r="G23" s="679">
        <v>2.3850490737335001E-2</v>
      </c>
    </row>
    <row r="24" spans="1:7" ht="17.25">
      <c r="A24" s="69" t="s">
        <v>14</v>
      </c>
      <c r="B24" s="122">
        <v>65627.429999999993</v>
      </c>
      <c r="C24" s="679">
        <v>1.7274783874974001E-2</v>
      </c>
      <c r="D24" s="122">
        <v>66199.106</v>
      </c>
      <c r="E24" s="123">
        <v>1.7316659211399001E-2</v>
      </c>
      <c r="F24" s="122">
        <v>70158.502999999997</v>
      </c>
      <c r="G24" s="679">
        <v>2.1788045781274998E-2</v>
      </c>
    </row>
    <row r="25" spans="1:7" ht="17.25">
      <c r="A25" s="69" t="s">
        <v>25</v>
      </c>
      <c r="B25" s="122">
        <v>49656.234634503999</v>
      </c>
      <c r="C25" s="679">
        <v>1.3070765095571001E-2</v>
      </c>
      <c r="D25" s="122">
        <v>51422.918281550003</v>
      </c>
      <c r="E25" s="123">
        <v>1.3451437720884E-2</v>
      </c>
      <c r="F25" s="122">
        <v>63340.196661913003</v>
      </c>
      <c r="G25" s="679">
        <v>1.9670589389069001E-2</v>
      </c>
    </row>
    <row r="26" spans="1:7" ht="17.25">
      <c r="A26" s="69" t="s">
        <v>36</v>
      </c>
      <c r="B26" s="122">
        <v>37145.643513547999</v>
      </c>
      <c r="C26" s="679">
        <v>9.7776640589669998E-3</v>
      </c>
      <c r="D26" s="122">
        <v>38039.028607280001</v>
      </c>
      <c r="E26" s="123">
        <v>9.9504198006080003E-3</v>
      </c>
      <c r="F26" s="122">
        <v>41154.866243568002</v>
      </c>
      <c r="G26" s="679">
        <v>1.2780832992362001E-2</v>
      </c>
    </row>
    <row r="27" spans="1:7" ht="17.25">
      <c r="A27" s="69" t="s">
        <v>34</v>
      </c>
      <c r="B27" s="122">
        <v>28802.412520000002</v>
      </c>
      <c r="C27" s="679">
        <v>7.5815166213400002E-3</v>
      </c>
      <c r="D27" s="122">
        <v>29125.37328</v>
      </c>
      <c r="E27" s="123">
        <v>7.6187458406849996E-3</v>
      </c>
      <c r="F27" s="122">
        <v>30713.551360000001</v>
      </c>
      <c r="G27" s="679">
        <v>9.5382346333310001E-3</v>
      </c>
    </row>
    <row r="28" spans="1:7" ht="17.25">
      <c r="A28" s="69" t="s">
        <v>81</v>
      </c>
      <c r="B28" s="122">
        <v>23920</v>
      </c>
      <c r="C28" s="679">
        <v>6.2963433169539998E-3</v>
      </c>
      <c r="D28" s="122">
        <v>23920</v>
      </c>
      <c r="E28" s="123">
        <v>6.2571009393490003E-3</v>
      </c>
      <c r="F28" s="122"/>
      <c r="G28" s="679"/>
    </row>
    <row r="29" spans="1:7" ht="17.25">
      <c r="A29" s="69" t="s">
        <v>13</v>
      </c>
      <c r="B29" s="122">
        <v>21131</v>
      </c>
      <c r="C29" s="679">
        <v>5.5622086384010004E-3</v>
      </c>
      <c r="D29" s="122">
        <v>21840</v>
      </c>
      <c r="E29" s="123">
        <v>5.7130052054930004E-3</v>
      </c>
      <c r="F29" s="122">
        <v>26448.849901515001</v>
      </c>
      <c r="G29" s="679">
        <v>8.2138119810840002E-3</v>
      </c>
    </row>
    <row r="30" spans="1:7" ht="17.25">
      <c r="A30" s="69" t="s">
        <v>10</v>
      </c>
      <c r="B30" s="122">
        <v>20408.603867440001</v>
      </c>
      <c r="C30" s="679">
        <v>5.3720558766350004E-3</v>
      </c>
      <c r="D30" s="122">
        <v>21213.374865959999</v>
      </c>
      <c r="E30" s="123">
        <v>5.5490897909930004E-3</v>
      </c>
      <c r="F30" s="122">
        <v>23015.426842199999</v>
      </c>
      <c r="G30" s="679">
        <v>7.1475466589339997E-3</v>
      </c>
    </row>
    <row r="31" spans="1:7" ht="17.25">
      <c r="A31" s="69" t="s">
        <v>33</v>
      </c>
      <c r="B31" s="122">
        <v>16522.287182846001</v>
      </c>
      <c r="C31" s="679">
        <v>4.3490799533660003E-3</v>
      </c>
      <c r="D31" s="122">
        <v>17532.841666854001</v>
      </c>
      <c r="E31" s="123">
        <v>4.586319400632E-3</v>
      </c>
      <c r="F31" s="122">
        <v>16827.887393375</v>
      </c>
      <c r="G31" s="679">
        <v>5.225977825225E-3</v>
      </c>
    </row>
    <row r="32" spans="1:7" ht="17.25">
      <c r="A32" s="69" t="s">
        <v>23</v>
      </c>
      <c r="B32" s="122">
        <v>15871.36</v>
      </c>
      <c r="C32" s="679">
        <v>4.177739609823E-3</v>
      </c>
      <c r="D32" s="122">
        <v>16969.82</v>
      </c>
      <c r="E32" s="123">
        <v>4.4390416664960002E-3</v>
      </c>
      <c r="F32" s="122">
        <v>14217.94</v>
      </c>
      <c r="G32" s="679">
        <v>4.4154466584819998E-3</v>
      </c>
    </row>
    <row r="33" spans="1:7" ht="17.25">
      <c r="A33" s="69" t="s">
        <v>30</v>
      </c>
      <c r="B33" s="122">
        <v>15375.92191316</v>
      </c>
      <c r="C33" s="679">
        <v>4.0473278921379996E-3</v>
      </c>
      <c r="D33" s="122">
        <v>13850.490957864</v>
      </c>
      <c r="E33" s="123">
        <v>3.62307357788E-3</v>
      </c>
      <c r="F33" s="122">
        <v>8624.6479667399999</v>
      </c>
      <c r="G33" s="679">
        <v>2.6784240927530002E-3</v>
      </c>
    </row>
    <row r="34" spans="1:7" ht="17.25">
      <c r="A34" s="69" t="s">
        <v>21</v>
      </c>
      <c r="B34" s="122">
        <v>13419.862793982</v>
      </c>
      <c r="C34" s="679">
        <v>3.5324441227980001E-3</v>
      </c>
      <c r="D34" s="122">
        <v>13763.324357035999</v>
      </c>
      <c r="E34" s="123">
        <v>3.6002721472819998E-3</v>
      </c>
      <c r="F34" s="122">
        <v>19135.954531735999</v>
      </c>
      <c r="G34" s="679">
        <v>5.9427586903600003E-3</v>
      </c>
    </row>
    <row r="35" spans="1:7" ht="17.25">
      <c r="A35" s="69" t="s">
        <v>88</v>
      </c>
      <c r="B35" s="122">
        <v>11881.9</v>
      </c>
      <c r="C35" s="679">
        <v>3.127613781677E-3</v>
      </c>
      <c r="D35" s="122">
        <v>12442.9</v>
      </c>
      <c r="E35" s="123">
        <v>3.2548696186550001E-3</v>
      </c>
      <c r="F35" s="122">
        <v>5883.75</v>
      </c>
      <c r="G35" s="679">
        <v>1.82722562318E-3</v>
      </c>
    </row>
    <row r="36" spans="1:7" ht="17.25">
      <c r="A36" s="69" t="s">
        <v>22</v>
      </c>
      <c r="B36" s="122">
        <v>11162.579510928001</v>
      </c>
      <c r="C36" s="679">
        <v>2.938270606338E-3</v>
      </c>
      <c r="D36" s="122">
        <v>11708.334688552</v>
      </c>
      <c r="E36" s="123">
        <v>3.0627187281750002E-3</v>
      </c>
      <c r="F36" s="122">
        <v>11984.999376181</v>
      </c>
      <c r="G36" s="679">
        <v>3.7219966779619999E-3</v>
      </c>
    </row>
    <row r="37" spans="1:7" ht="17.25">
      <c r="A37" s="69" t="s">
        <v>32</v>
      </c>
      <c r="B37" s="122">
        <v>10818.810633352001</v>
      </c>
      <c r="C37" s="679">
        <v>2.847782024611E-3</v>
      </c>
      <c r="D37" s="122">
        <v>11966.225845507999</v>
      </c>
      <c r="E37" s="123">
        <v>3.1301790542810001E-3</v>
      </c>
      <c r="F37" s="122">
        <v>14181.271726297</v>
      </c>
      <c r="G37" s="679">
        <v>4.4040591574380002E-3</v>
      </c>
    </row>
    <row r="38" spans="1:7" ht="17.25">
      <c r="A38" s="69" t="s">
        <v>5</v>
      </c>
      <c r="B38" s="122">
        <v>9313.4</v>
      </c>
      <c r="C38" s="679">
        <v>2.4515202277639999E-3</v>
      </c>
      <c r="D38" s="122">
        <v>9313.4</v>
      </c>
      <c r="E38" s="123">
        <v>2.43624096524E-3</v>
      </c>
      <c r="F38" s="122">
        <v>9313.4</v>
      </c>
      <c r="G38" s="679">
        <v>2.892319204407E-3</v>
      </c>
    </row>
    <row r="39" spans="1:7" ht="17.25">
      <c r="A39" s="69" t="s">
        <v>8</v>
      </c>
      <c r="B39" s="122">
        <v>4434.3993099999998</v>
      </c>
      <c r="C39" s="679">
        <v>1.167245002518E-3</v>
      </c>
      <c r="D39" s="122">
        <v>4377.0803999999998</v>
      </c>
      <c r="E39" s="123">
        <v>1.1449763328779999E-3</v>
      </c>
      <c r="F39" s="122">
        <v>8761.9770150000004</v>
      </c>
      <c r="G39" s="679">
        <v>2.7210722602979999E-3</v>
      </c>
    </row>
    <row r="40" spans="1:7" ht="17.25">
      <c r="A40" s="69" t="s">
        <v>31</v>
      </c>
      <c r="B40" s="122">
        <v>3965.0867859999998</v>
      </c>
      <c r="C40" s="679">
        <v>1.043710187549E-3</v>
      </c>
      <c r="D40" s="122">
        <v>3749.6159389999998</v>
      </c>
      <c r="E40" s="123">
        <v>9.8084136346600001E-4</v>
      </c>
      <c r="F40" s="122">
        <v>5342.7195386940002</v>
      </c>
      <c r="G40" s="679">
        <v>1.659206125102E-3</v>
      </c>
    </row>
    <row r="41" spans="1:7" ht="17.25">
      <c r="A41" s="69" t="s">
        <v>17</v>
      </c>
      <c r="B41" s="122">
        <v>3318.5836382399998</v>
      </c>
      <c r="C41" s="679">
        <v>8.7353436088600004E-4</v>
      </c>
      <c r="D41" s="122">
        <v>3318.83099838</v>
      </c>
      <c r="E41" s="123">
        <v>8.6815470558099998E-4</v>
      </c>
      <c r="F41" s="122">
        <v>2867.89346316</v>
      </c>
      <c r="G41" s="679">
        <v>8.9063750506699995E-4</v>
      </c>
    </row>
    <row r="42" spans="1:7" ht="17.25">
      <c r="A42" s="69" t="s">
        <v>11</v>
      </c>
      <c r="B42" s="122">
        <v>2188.4</v>
      </c>
      <c r="C42" s="679">
        <v>5.7604171048600001E-4</v>
      </c>
      <c r="D42" s="122">
        <v>2460.4</v>
      </c>
      <c r="E42" s="123">
        <v>6.4360247287499996E-4</v>
      </c>
      <c r="F42" s="122">
        <v>1668.4</v>
      </c>
      <c r="G42" s="679">
        <v>5.1812929334400001E-4</v>
      </c>
    </row>
    <row r="43" spans="1:7" ht="17.25">
      <c r="A43" s="69" t="s">
        <v>37</v>
      </c>
      <c r="B43" s="122">
        <v>1411.1655000000001</v>
      </c>
      <c r="C43" s="679">
        <v>3.71454116431E-4</v>
      </c>
      <c r="D43" s="122">
        <v>1559.0740000000001</v>
      </c>
      <c r="E43" s="123">
        <v>4.0782957315700001E-4</v>
      </c>
      <c r="F43" s="122">
        <v>1177.1465000000001</v>
      </c>
      <c r="G43" s="679">
        <v>3.6556825953500003E-4</v>
      </c>
    </row>
    <row r="44" spans="1:7" ht="17.25">
      <c r="A44" s="69" t="s">
        <v>40</v>
      </c>
      <c r="B44" s="122">
        <v>1204.8270713249999</v>
      </c>
      <c r="C44" s="679">
        <v>3.1714067218300001E-4</v>
      </c>
      <c r="D44" s="122">
        <v>1206.139495655</v>
      </c>
      <c r="E44" s="123">
        <v>3.15507381741E-4</v>
      </c>
      <c r="F44" s="122">
        <v>1294.9537266049999</v>
      </c>
      <c r="G44" s="679">
        <v>4.0215383557900002E-4</v>
      </c>
    </row>
    <row r="45" spans="1:7" ht="17.25">
      <c r="A45" s="69" t="s">
        <v>20</v>
      </c>
      <c r="B45" s="122">
        <v>874.2</v>
      </c>
      <c r="C45" s="679">
        <v>2.3011134312999999E-4</v>
      </c>
      <c r="D45" s="122">
        <v>1044</v>
      </c>
      <c r="E45" s="123">
        <v>2.7309420487800002E-4</v>
      </c>
      <c r="F45" s="122">
        <v>1321.5</v>
      </c>
      <c r="G45" s="679">
        <v>4.1039790287400002E-4</v>
      </c>
    </row>
    <row r="46" spans="1:7" ht="17.25">
      <c r="A46" s="69" t="s">
        <v>38</v>
      </c>
      <c r="B46" s="122">
        <v>717.4</v>
      </c>
      <c r="C46" s="679">
        <v>1.8883765449800001E-4</v>
      </c>
      <c r="D46" s="122">
        <v>750.4</v>
      </c>
      <c r="E46" s="123">
        <v>1.9629299936800001E-4</v>
      </c>
      <c r="F46" s="122">
        <v>749.9</v>
      </c>
      <c r="G46" s="679">
        <v>2.3288489395800001E-4</v>
      </c>
    </row>
    <row r="47" spans="1:7" ht="17.25">
      <c r="A47" s="69" t="s">
        <v>19</v>
      </c>
      <c r="B47" s="122">
        <v>651.29999999999995</v>
      </c>
      <c r="C47" s="679">
        <v>1.7143847835799999E-4</v>
      </c>
      <c r="D47" s="122">
        <v>733.8</v>
      </c>
      <c r="E47" s="123">
        <v>1.9195069687700001E-4</v>
      </c>
      <c r="F47" s="122">
        <v>811.2</v>
      </c>
      <c r="G47" s="679">
        <v>2.5192189089000001E-4</v>
      </c>
    </row>
    <row r="48" spans="1:7" ht="17.25">
      <c r="A48" s="69" t="s">
        <v>7</v>
      </c>
      <c r="B48" s="122">
        <v>491.67</v>
      </c>
      <c r="C48" s="679">
        <v>1.2941986281999999E-4</v>
      </c>
      <c r="D48" s="122">
        <v>474.012</v>
      </c>
      <c r="E48" s="123">
        <v>1.23994186056E-4</v>
      </c>
      <c r="F48" s="122">
        <v>775.81799999999998</v>
      </c>
      <c r="G48" s="679">
        <v>2.4093384806E-4</v>
      </c>
    </row>
    <row r="49" spans="1:7" ht="17.25">
      <c r="A49" s="69" t="s">
        <v>6</v>
      </c>
      <c r="B49" s="122">
        <v>478.8</v>
      </c>
      <c r="C49" s="679">
        <v>1.2603215636100001E-4</v>
      </c>
      <c r="D49" s="122">
        <v>520.20000000000005</v>
      </c>
      <c r="E49" s="123">
        <v>1.3607625036199999E-4</v>
      </c>
      <c r="F49" s="122">
        <v>430.65</v>
      </c>
      <c r="G49" s="679">
        <v>1.33740338156E-4</v>
      </c>
    </row>
    <row r="50" spans="1:7" ht="17.25">
      <c r="A50" s="77" t="s">
        <v>42</v>
      </c>
      <c r="B50" s="127"/>
      <c r="C50" s="681"/>
      <c r="D50" s="127"/>
      <c r="E50" s="128"/>
      <c r="F50" s="127">
        <v>922.4</v>
      </c>
      <c r="G50" s="681">
        <v>2.8645556232399999E-4</v>
      </c>
    </row>
    <row r="53" spans="1:7" ht="16.5" customHeight="1">
      <c r="A53" s="76"/>
      <c r="B53" s="76"/>
      <c r="C53" s="76"/>
      <c r="D53" s="76"/>
      <c r="E53" s="76"/>
      <c r="F53" s="76"/>
      <c r="G53" s="66" t="s">
        <v>369</v>
      </c>
    </row>
    <row r="54" spans="1:7" ht="16.5" customHeight="1">
      <c r="A54" s="75"/>
      <c r="B54" s="830" t="s">
        <v>1115</v>
      </c>
      <c r="C54" s="830"/>
      <c r="D54" s="830" t="s">
        <v>898</v>
      </c>
      <c r="E54" s="830"/>
      <c r="F54" s="830" t="s">
        <v>416</v>
      </c>
      <c r="G54" s="831"/>
    </row>
    <row r="55" spans="1:7" ht="18.75">
      <c r="A55" s="627"/>
      <c r="B55" s="627" t="s">
        <v>370</v>
      </c>
      <c r="C55" s="627" t="s">
        <v>148</v>
      </c>
      <c r="D55" s="627" t="s">
        <v>370</v>
      </c>
      <c r="E55" s="627" t="s">
        <v>148</v>
      </c>
      <c r="F55" s="627" t="s">
        <v>370</v>
      </c>
      <c r="G55" s="628" t="s">
        <v>148</v>
      </c>
    </row>
    <row r="56" spans="1:7" ht="17.25">
      <c r="A56" s="69" t="s">
        <v>35</v>
      </c>
      <c r="B56" s="122">
        <v>832707.11527750001</v>
      </c>
      <c r="C56" s="126">
        <v>0.219189376264951</v>
      </c>
      <c r="D56" s="122">
        <v>842845.27160800004</v>
      </c>
      <c r="E56" s="123">
        <v>0.220475248357201</v>
      </c>
      <c r="F56" s="471">
        <v>664471.86943049997</v>
      </c>
      <c r="G56" s="472">
        <v>0.20635479510617899</v>
      </c>
    </row>
    <row r="57" spans="1:7" ht="17.25">
      <c r="A57" s="69" t="s">
        <v>29</v>
      </c>
      <c r="B57" s="122">
        <v>541846.68331180001</v>
      </c>
      <c r="C57" s="126">
        <v>0.14262762304699</v>
      </c>
      <c r="D57" s="122">
        <v>543405.89155779104</v>
      </c>
      <c r="E57" s="123">
        <v>0.14214655161011799</v>
      </c>
      <c r="F57" s="473">
        <v>331556.74050359201</v>
      </c>
      <c r="G57" s="126">
        <v>0.102966470666893</v>
      </c>
    </row>
    <row r="58" spans="1:7" ht="17.25">
      <c r="A58" s="69" t="s">
        <v>28</v>
      </c>
      <c r="B58" s="122">
        <v>332323.176982</v>
      </c>
      <c r="C58" s="126">
        <v>8.7475786557675003E-2</v>
      </c>
      <c r="D58" s="122">
        <v>329696.76902900002</v>
      </c>
      <c r="E58" s="123">
        <v>8.6243560334099995E-2</v>
      </c>
      <c r="F58" s="473">
        <v>212800.681087</v>
      </c>
      <c r="G58" s="126">
        <v>6.6086230229428999E-2</v>
      </c>
    </row>
    <row r="59" spans="1:7" ht="17.25">
      <c r="A59" s="69" t="s">
        <v>39</v>
      </c>
      <c r="B59" s="122">
        <v>305536.8</v>
      </c>
      <c r="C59" s="126">
        <v>8.0424941001821001E-2</v>
      </c>
      <c r="D59" s="122">
        <v>306753.59999999998</v>
      </c>
      <c r="E59" s="123">
        <v>8.0241983223606997E-2</v>
      </c>
      <c r="F59" s="473">
        <v>285064</v>
      </c>
      <c r="G59" s="126">
        <v>8.8527936273004995E-2</v>
      </c>
    </row>
    <row r="60" spans="1:7" ht="17.25">
      <c r="A60" s="69" t="s">
        <v>9</v>
      </c>
      <c r="B60" s="122">
        <v>277919.303824</v>
      </c>
      <c r="C60" s="126">
        <v>7.3155324050366996E-2</v>
      </c>
      <c r="D60" s="122">
        <v>260216.65239800001</v>
      </c>
      <c r="E60" s="123">
        <v>6.8068639638536002E-2</v>
      </c>
      <c r="F60" s="473">
        <v>183810.109532</v>
      </c>
      <c r="G60" s="126">
        <v>5.708307489891E-2</v>
      </c>
    </row>
    <row r="61" spans="1:7" ht="17.25">
      <c r="A61" s="69" t="s">
        <v>12</v>
      </c>
      <c r="B61" s="122">
        <v>259360.23402900001</v>
      </c>
      <c r="C61" s="126">
        <v>6.8270111881779005E-2</v>
      </c>
      <c r="D61" s="122">
        <v>263641.73577600002</v>
      </c>
      <c r="E61" s="123">
        <v>6.8964588318377998E-2</v>
      </c>
      <c r="F61" s="473">
        <v>315176.33360100002</v>
      </c>
      <c r="G61" s="126">
        <v>9.7879459966143001E-2</v>
      </c>
    </row>
    <row r="62" spans="1:7" ht="17.25">
      <c r="A62" s="69" t="s">
        <v>26</v>
      </c>
      <c r="B62" s="122">
        <v>231168.75</v>
      </c>
      <c r="C62" s="126">
        <v>6.0849406946117998E-2</v>
      </c>
      <c r="D62" s="122">
        <v>235835</v>
      </c>
      <c r="E62" s="123">
        <v>6.1690777593284001E-2</v>
      </c>
      <c r="F62" s="473">
        <v>207632</v>
      </c>
      <c r="G62" s="126">
        <v>6.4481072545942E-2</v>
      </c>
    </row>
    <row r="63" spans="1:7" ht="17.25">
      <c r="A63" s="69" t="s">
        <v>18</v>
      </c>
      <c r="B63" s="122">
        <v>149730.30532799999</v>
      </c>
      <c r="C63" s="126">
        <v>3.9412767863606001E-2</v>
      </c>
      <c r="D63" s="122">
        <v>145753.145376</v>
      </c>
      <c r="E63" s="123">
        <v>3.8126761824634002E-2</v>
      </c>
      <c r="F63" s="473">
        <v>91904.971952000007</v>
      </c>
      <c r="G63" s="126">
        <v>2.8541511731186998E-2</v>
      </c>
    </row>
    <row r="64" spans="1:7" ht="17.25">
      <c r="A64" s="69" t="s">
        <v>16</v>
      </c>
      <c r="B64" s="122">
        <v>135837.18499239199</v>
      </c>
      <c r="C64" s="126">
        <v>3.5755750498356997E-2</v>
      </c>
      <c r="D64" s="124">
        <v>149840.028526065</v>
      </c>
      <c r="E64" s="123">
        <v>3.9195827058634003E-2</v>
      </c>
      <c r="F64" s="473">
        <v>155927.46702796899</v>
      </c>
      <c r="G64" s="126">
        <v>4.8423992030783E-2</v>
      </c>
    </row>
    <row r="65" spans="1:7" ht="17.25">
      <c r="A65" s="69" t="s">
        <v>41</v>
      </c>
      <c r="B65" s="122">
        <v>117086.2488</v>
      </c>
      <c r="C65" s="126">
        <v>3.0820034286752E-2</v>
      </c>
      <c r="D65" s="122">
        <v>120299.21962</v>
      </c>
      <c r="E65" s="123">
        <v>3.1468409702644001E-2</v>
      </c>
      <c r="F65" s="473">
        <v>141506.91167999999</v>
      </c>
      <c r="G65" s="126">
        <v>4.3945622244116002E-2</v>
      </c>
    </row>
    <row r="66" spans="1:7" ht="17.25">
      <c r="A66" s="69" t="s">
        <v>43</v>
      </c>
      <c r="B66" s="587">
        <f>SUM(B56:B65)</f>
        <v>3183515.8025446921</v>
      </c>
      <c r="C66" s="456">
        <f>B66/$B$68</f>
        <v>0.83798112239841638</v>
      </c>
      <c r="D66" s="539">
        <f>SUM(D56:D65)</f>
        <v>3198287.3138908562</v>
      </c>
      <c r="E66" s="456">
        <f>D66/D68</f>
        <v>0.83662234766113674</v>
      </c>
      <c r="F66" s="539">
        <f>SUM(F56:F65)</f>
        <v>2589851.0848140614</v>
      </c>
      <c r="G66" s="456">
        <f>F66/$F$68</f>
        <v>0.80429016569258638</v>
      </c>
    </row>
    <row r="67" spans="1:7" ht="17.25">
      <c r="A67" s="69" t="s">
        <v>116</v>
      </c>
      <c r="B67" s="122">
        <f>B68-B66</f>
        <v>615514.64987532794</v>
      </c>
      <c r="C67" s="126">
        <f>B67/$B$68</f>
        <v>0.16201887760158359</v>
      </c>
      <c r="D67" s="474">
        <f>D68-D66</f>
        <v>624569.34638363356</v>
      </c>
      <c r="E67" s="129">
        <f>E68-E66</f>
        <v>0.16337765233886326</v>
      </c>
      <c r="F67" s="474">
        <f>F68-F66</f>
        <v>630194.60924698878</v>
      </c>
      <c r="G67" s="129">
        <f>F67/$F$68</f>
        <v>0.19570983430741359</v>
      </c>
    </row>
    <row r="68" spans="1:7" ht="17.25">
      <c r="A68" s="77" t="s">
        <v>147</v>
      </c>
      <c r="B68" s="626">
        <f>G6</f>
        <v>3799030.45242002</v>
      </c>
      <c r="C68" s="625">
        <v>1</v>
      </c>
      <c r="D68" s="585">
        <f>F6</f>
        <v>3822856.6602744898</v>
      </c>
      <c r="E68" s="586">
        <v>1</v>
      </c>
      <c r="F68" s="585">
        <v>3220045.6940610502</v>
      </c>
      <c r="G68" s="586">
        <f>F68/$F$68</f>
        <v>1</v>
      </c>
    </row>
  </sheetData>
  <sortState ref="A10:G50">
    <sortCondition descending="1" ref="F10"/>
  </sortState>
  <mergeCells count="7">
    <mergeCell ref="B54:C54"/>
    <mergeCell ref="D54:E54"/>
    <mergeCell ref="F54:G54"/>
    <mergeCell ref="A7:D7"/>
    <mergeCell ref="B8:C8"/>
    <mergeCell ref="D8:E8"/>
    <mergeCell ref="F8:G8"/>
  </mergeCells>
  <pageMargins left="0.7" right="0.7" top="0.75" bottom="0.75" header="0.3" footer="0.3"/>
  <pageSetup orientation="portrait" r:id="rId1"/>
  <ignoredErrors>
    <ignoredError sqref="E66 C66:C67" formula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6"/>
  <sheetViews>
    <sheetView showGridLines="0" rightToLeft="1" zoomScaleNormal="100" workbookViewId="0">
      <selection activeCell="F44" sqref="F44"/>
    </sheetView>
  </sheetViews>
  <sheetFormatPr defaultColWidth="9.125" defaultRowHeight="15"/>
  <cols>
    <col min="1" max="1" width="14" style="676" bestFit="1" customWidth="1"/>
    <col min="2" max="2" width="11.125" style="676" bestFit="1" customWidth="1"/>
    <col min="3" max="3" width="20.625" style="676" bestFit="1" customWidth="1"/>
    <col min="4" max="4" width="20.125" style="676" bestFit="1" customWidth="1"/>
    <col min="5" max="6" width="9.125" style="676"/>
    <col min="7" max="7" width="21.25" style="676" customWidth="1"/>
    <col min="8" max="8" width="20.125" style="676" bestFit="1" customWidth="1"/>
    <col min="9" max="16384" width="9.125" style="676"/>
  </cols>
  <sheetData>
    <row r="1" spans="3:8" ht="18">
      <c r="C1" s="935" t="s">
        <v>364</v>
      </c>
      <c r="D1" s="936"/>
      <c r="E1" s="83"/>
      <c r="F1" s="83"/>
      <c r="G1" s="937" t="s">
        <v>365</v>
      </c>
      <c r="H1" s="938"/>
    </row>
    <row r="2" spans="3:8" ht="17.25">
      <c r="C2" s="812" t="s">
        <v>361</v>
      </c>
      <c r="D2" s="614">
        <v>278834420</v>
      </c>
      <c r="E2" s="28"/>
      <c r="F2" s="28"/>
      <c r="G2" s="809" t="s">
        <v>361</v>
      </c>
      <c r="H2" s="786">
        <v>298180420</v>
      </c>
    </row>
    <row r="3" spans="3:8" ht="17.25">
      <c r="C3" s="813" t="s">
        <v>61</v>
      </c>
      <c r="D3" s="571">
        <v>1062078515450.5</v>
      </c>
      <c r="E3" s="28"/>
      <c r="F3" s="28"/>
      <c r="G3" s="810" t="s">
        <v>61</v>
      </c>
      <c r="H3" s="787">
        <v>88465397447.5</v>
      </c>
    </row>
    <row r="4" spans="3:8" ht="17.25">
      <c r="C4" s="813" t="s">
        <v>76</v>
      </c>
      <c r="D4" s="571">
        <v>7648238970617.5</v>
      </c>
      <c r="E4" s="28"/>
      <c r="F4" s="28"/>
      <c r="G4" s="810" t="s">
        <v>76</v>
      </c>
      <c r="H4" s="787">
        <v>903756754530.5</v>
      </c>
    </row>
    <row r="5" spans="3:8" ht="17.25">
      <c r="C5" s="813" t="s">
        <v>62</v>
      </c>
      <c r="D5" s="571">
        <v>1292633718786</v>
      </c>
      <c r="E5" s="28"/>
      <c r="F5" s="28"/>
      <c r="G5" s="810" t="s">
        <v>62</v>
      </c>
      <c r="H5" s="787">
        <v>37531343894</v>
      </c>
    </row>
    <row r="6" spans="3:8" ht="17.25">
      <c r="C6" s="813" t="s">
        <v>79</v>
      </c>
      <c r="D6" s="571">
        <v>983200675.5</v>
      </c>
      <c r="E6" s="28"/>
      <c r="F6" s="28"/>
      <c r="G6" s="810" t="s">
        <v>79</v>
      </c>
      <c r="H6" s="787">
        <v>26327485008.5</v>
      </c>
    </row>
    <row r="7" spans="3:8" ht="17.25">
      <c r="C7" s="813" t="s">
        <v>65</v>
      </c>
      <c r="D7" s="571">
        <v>59744938071</v>
      </c>
      <c r="E7" s="28"/>
      <c r="F7" s="28"/>
      <c r="G7" s="810" t="s">
        <v>65</v>
      </c>
      <c r="H7" s="787">
        <v>182864566226</v>
      </c>
    </row>
    <row r="8" spans="3:8" ht="17.25">
      <c r="C8" s="813" t="s">
        <v>78</v>
      </c>
      <c r="D8" s="571">
        <v>9667683367.5</v>
      </c>
      <c r="E8" s="28"/>
      <c r="F8" s="28"/>
      <c r="G8" s="810" t="s">
        <v>78</v>
      </c>
      <c r="H8" s="787">
        <v>22859949943.5</v>
      </c>
    </row>
    <row r="9" spans="3:8" ht="17.25">
      <c r="C9" s="813" t="s">
        <v>80</v>
      </c>
      <c r="D9" s="571">
        <v>181941245391</v>
      </c>
      <c r="E9" s="28"/>
      <c r="F9" s="28"/>
      <c r="G9" s="810" t="s">
        <v>80</v>
      </c>
      <c r="H9" s="787">
        <v>1497675138124</v>
      </c>
    </row>
    <row r="10" spans="3:8" ht="17.25">
      <c r="C10" s="813" t="s">
        <v>66</v>
      </c>
      <c r="D10" s="571">
        <v>7933327883008.5</v>
      </c>
      <c r="E10" s="28"/>
      <c r="F10" s="28"/>
      <c r="G10" s="810" t="s">
        <v>66</v>
      </c>
      <c r="H10" s="787">
        <v>8542518649326.5</v>
      </c>
    </row>
    <row r="11" spans="3:8" ht="17.25">
      <c r="C11" s="813" t="s">
        <v>77</v>
      </c>
      <c r="D11" s="571">
        <v>1225122787059</v>
      </c>
      <c r="E11" s="28"/>
      <c r="F11" s="28"/>
      <c r="G11" s="810" t="s">
        <v>77</v>
      </c>
      <c r="H11" s="787">
        <v>2351047415237</v>
      </c>
    </row>
    <row r="12" spans="3:8" ht="17.25">
      <c r="C12" s="813" t="s">
        <v>816</v>
      </c>
      <c r="D12" s="571">
        <v>885275000</v>
      </c>
      <c r="E12" s="28"/>
      <c r="F12" s="28"/>
      <c r="G12" s="810" t="s">
        <v>816</v>
      </c>
      <c r="H12" s="787">
        <v>125775000</v>
      </c>
    </row>
    <row r="13" spans="3:8" ht="17.25">
      <c r="C13" s="813" t="s">
        <v>747</v>
      </c>
      <c r="D13" s="571">
        <v>12220572780186.5</v>
      </c>
      <c r="E13" s="28"/>
      <c r="F13" s="28"/>
      <c r="G13" s="810" t="s">
        <v>747</v>
      </c>
      <c r="H13" s="787">
        <v>399029968209.5</v>
      </c>
    </row>
    <row r="14" spans="3:8" ht="17.25">
      <c r="C14" s="814" t="s">
        <v>67</v>
      </c>
      <c r="D14" s="668">
        <v>1919106775782</v>
      </c>
      <c r="E14" s="28"/>
      <c r="F14" s="28"/>
      <c r="G14" s="811" t="s">
        <v>67</v>
      </c>
      <c r="H14" s="788">
        <v>894239633131</v>
      </c>
    </row>
    <row r="15" spans="3:8" ht="18">
      <c r="C15" s="815" t="s">
        <v>43</v>
      </c>
      <c r="D15" s="785">
        <v>33554582607815</v>
      </c>
      <c r="E15" s="28"/>
      <c r="F15" s="28"/>
      <c r="G15" s="815" t="s">
        <v>43</v>
      </c>
      <c r="H15" s="785">
        <v>14946740256498</v>
      </c>
    </row>
    <row r="16" spans="3:8">
      <c r="C16" s="789"/>
      <c r="D16" s="790"/>
      <c r="E16" s="791"/>
      <c r="F16" s="791"/>
      <c r="G16" s="792"/>
      <c r="H16" s="793"/>
    </row>
    <row r="17" spans="1:10">
      <c r="C17" s="789"/>
      <c r="D17" s="790"/>
      <c r="E17" s="808"/>
      <c r="F17" s="808"/>
      <c r="G17" s="789"/>
      <c r="H17" s="790"/>
    </row>
    <row r="19" spans="1:10" ht="15.75">
      <c r="C19" s="613"/>
      <c r="G19" s="613"/>
    </row>
    <row r="20" spans="1:10" ht="18">
      <c r="B20" s="796"/>
      <c r="C20" s="939" t="s">
        <v>453</v>
      </c>
      <c r="D20" s="939"/>
      <c r="E20" s="939"/>
      <c r="F20" s="939"/>
      <c r="G20" s="939" t="s">
        <v>452</v>
      </c>
      <c r="H20" s="939"/>
      <c r="I20" s="940"/>
    </row>
    <row r="21" spans="1:10" ht="17.25">
      <c r="A21" s="26"/>
      <c r="B21" s="794" t="s">
        <v>368</v>
      </c>
      <c r="C21" s="797">
        <f>H7+H8+H9+H10+H11+H6+H12</f>
        <v>12623418978865.5</v>
      </c>
      <c r="D21" s="798">
        <f>C21/(C21+G21)</f>
        <v>0.57287797953239683</v>
      </c>
      <c r="E21" s="799">
        <f>C21/$C$25</f>
        <v>0.84456000186244951</v>
      </c>
      <c r="F21" s="800"/>
      <c r="G21" s="801">
        <f>D7+D8+D9+D10+D11+D12+D6</f>
        <v>9411673012572.5</v>
      </c>
      <c r="H21" s="798">
        <f>1-D21</f>
        <v>0.42712202046760317</v>
      </c>
      <c r="I21" s="802">
        <f>G21/$G$25</f>
        <v>0.28048845436630415</v>
      </c>
      <c r="J21" s="64"/>
    </row>
    <row r="22" spans="1:10" ht="17.25">
      <c r="A22" s="26"/>
      <c r="B22" s="794" t="s">
        <v>367</v>
      </c>
      <c r="C22" s="797">
        <f>H14</f>
        <v>894239633131</v>
      </c>
      <c r="D22" s="798">
        <f>C22/(C22+G22)</f>
        <v>0.31785621219553611</v>
      </c>
      <c r="E22" s="799">
        <f>C22/$C$25</f>
        <v>5.9828405243225864E-2</v>
      </c>
      <c r="F22" s="800"/>
      <c r="G22" s="801">
        <f>D14</f>
        <v>1919106775782</v>
      </c>
      <c r="H22" s="798">
        <f>1-D22</f>
        <v>0.68214378780446383</v>
      </c>
      <c r="I22" s="802">
        <f>G22/$G$25</f>
        <v>5.7193582117008132E-2</v>
      </c>
      <c r="J22" s="64"/>
    </row>
    <row r="23" spans="1:10" ht="17.25">
      <c r="A23" s="80"/>
      <c r="B23" s="794" t="s">
        <v>363</v>
      </c>
      <c r="C23" s="797">
        <f>H4+H5+H3+H13</f>
        <v>1428783464081.5</v>
      </c>
      <c r="D23" s="798">
        <f>C23/(C23+G23)</f>
        <v>6.0407783348619459E-2</v>
      </c>
      <c r="E23" s="799">
        <f>C23/$C$25</f>
        <v>9.5591643365873405E-2</v>
      </c>
      <c r="F23" s="800"/>
      <c r="G23" s="801">
        <f>D4+D5+D3+D13</f>
        <v>22223523985040.5</v>
      </c>
      <c r="H23" s="798">
        <f>1-D23</f>
        <v>0.9395922166513806</v>
      </c>
      <c r="I23" s="802">
        <f>G23/$G$25</f>
        <v>0.66230965364070871</v>
      </c>
      <c r="J23" s="64"/>
    </row>
    <row r="24" spans="1:10" ht="17.25">
      <c r="A24" s="26"/>
      <c r="B24" s="794" t="s">
        <v>362</v>
      </c>
      <c r="C24" s="797">
        <f>H2</f>
        <v>298180420</v>
      </c>
      <c r="D24" s="798">
        <f>C24/(C24+G24)</f>
        <v>0.51676386693971332</v>
      </c>
      <c r="E24" s="799">
        <f>C24/$C$25</f>
        <v>1.9949528451219854E-5</v>
      </c>
      <c r="F24" s="800"/>
      <c r="G24" s="801">
        <f>D2</f>
        <v>278834420</v>
      </c>
      <c r="H24" s="798">
        <f>1-D24</f>
        <v>0.48323613306028668</v>
      </c>
      <c r="I24" s="802">
        <f>G24/$G$25</f>
        <v>8.3098759790580227E-6</v>
      </c>
      <c r="J24" s="64"/>
    </row>
    <row r="25" spans="1:10" ht="17.25">
      <c r="A25" s="81"/>
      <c r="B25" s="795"/>
      <c r="C25" s="803">
        <f>SUM(C21:C24)</f>
        <v>14946740256498</v>
      </c>
      <c r="D25" s="804">
        <f>C25/(C25+G25)</f>
        <v>0.3081718059178078</v>
      </c>
      <c r="E25" s="805">
        <f>C25/$C$25</f>
        <v>1</v>
      </c>
      <c r="F25" s="806"/>
      <c r="G25" s="803">
        <f>SUM(G21:G24)</f>
        <v>33554582607815</v>
      </c>
      <c r="H25" s="804">
        <f>1-D25</f>
        <v>0.6918281940821922</v>
      </c>
      <c r="I25" s="807">
        <f>G25/$G$25</f>
        <v>1</v>
      </c>
      <c r="J25" s="64"/>
    </row>
    <row r="26" spans="1:10">
      <c r="A26" s="82"/>
      <c r="J26" s="64"/>
    </row>
  </sheetData>
  <mergeCells count="4">
    <mergeCell ref="C1:D1"/>
    <mergeCell ref="G1:H1"/>
    <mergeCell ref="C20:F20"/>
    <mergeCell ref="G20:I20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0" tint="-0.249977111117893"/>
  </sheetPr>
  <dimension ref="A3:E29"/>
  <sheetViews>
    <sheetView showGridLines="0" rightToLeft="1" zoomScaleNormal="100" workbookViewId="0">
      <selection activeCell="C6" sqref="C6"/>
    </sheetView>
  </sheetViews>
  <sheetFormatPr defaultRowHeight="15"/>
  <cols>
    <col min="1" max="1" width="12.375" customWidth="1"/>
    <col min="2" max="2" width="38.625" customWidth="1"/>
    <col min="3" max="3" width="17" customWidth="1"/>
    <col min="4" max="4" width="15.375" customWidth="1"/>
    <col min="5" max="5" width="3.625" customWidth="1"/>
    <col min="6" max="6" width="15.375" customWidth="1"/>
    <col min="7" max="7" width="25.625" customWidth="1"/>
    <col min="10" max="10" width="21.375" customWidth="1"/>
    <col min="11" max="11" width="28.375" customWidth="1"/>
    <col min="12" max="12" width="18.375" customWidth="1"/>
    <col min="13" max="13" width="17.75" customWidth="1"/>
    <col min="16" max="16" width="24.125" bestFit="1" customWidth="1"/>
    <col min="17" max="17" width="43.25" bestFit="1" customWidth="1"/>
    <col min="18" max="18" width="15.875" bestFit="1" customWidth="1"/>
    <col min="19" max="19" width="9" bestFit="1" customWidth="1"/>
  </cols>
  <sheetData>
    <row r="3" spans="1:4">
      <c r="A3" s="63"/>
      <c r="B3" s="63"/>
      <c r="C3" s="63"/>
      <c r="D3" s="102" t="s">
        <v>389</v>
      </c>
    </row>
    <row r="4" spans="1:4" ht="17.25" customHeight="1">
      <c r="A4" s="941" t="s">
        <v>340</v>
      </c>
      <c r="B4" s="943" t="s">
        <v>383</v>
      </c>
      <c r="C4" s="943" t="s">
        <v>1138</v>
      </c>
      <c r="D4" s="945" t="s">
        <v>1127</v>
      </c>
    </row>
    <row r="5" spans="1:4" ht="17.25" customHeight="1">
      <c r="A5" s="942"/>
      <c r="B5" s="944"/>
      <c r="C5" s="944"/>
      <c r="D5" s="946"/>
    </row>
    <row r="6" spans="1:4" ht="17.25">
      <c r="A6" s="947" t="s">
        <v>390</v>
      </c>
      <c r="B6" s="100" t="s">
        <v>948</v>
      </c>
      <c r="C6" s="701">
        <v>0</v>
      </c>
      <c r="D6" s="477">
        <v>850</v>
      </c>
    </row>
    <row r="7" spans="1:4" ht="17.25">
      <c r="A7" s="947"/>
      <c r="B7" s="100" t="s">
        <v>949</v>
      </c>
      <c r="C7" s="701">
        <v>1945.8</v>
      </c>
      <c r="D7" s="477">
        <v>173704</v>
      </c>
    </row>
    <row r="8" spans="1:4" ht="17.25">
      <c r="A8" s="947"/>
      <c r="B8" s="100" t="s">
        <v>382</v>
      </c>
      <c r="C8" s="701">
        <v>440</v>
      </c>
      <c r="D8" s="477">
        <v>648775</v>
      </c>
    </row>
    <row r="9" spans="1:4" ht="17.25">
      <c r="A9" s="947"/>
      <c r="B9" s="100" t="s">
        <v>950</v>
      </c>
      <c r="C9" s="701">
        <v>0</v>
      </c>
      <c r="D9" s="477">
        <v>5195</v>
      </c>
    </row>
    <row r="10" spans="1:4" ht="18">
      <c r="A10" s="712"/>
      <c r="B10" s="714" t="s">
        <v>951</v>
      </c>
      <c r="C10" s="711">
        <v>2385.8000000000002</v>
      </c>
      <c r="D10" s="713">
        <v>828524</v>
      </c>
    </row>
    <row r="11" spans="1:4" ht="17.25">
      <c r="A11" s="947" t="s">
        <v>391</v>
      </c>
      <c r="B11" s="100" t="s">
        <v>952</v>
      </c>
      <c r="C11" s="701">
        <v>93844</v>
      </c>
      <c r="D11" s="477">
        <v>175214</v>
      </c>
    </row>
    <row r="12" spans="1:4" ht="17.25">
      <c r="A12" s="947"/>
      <c r="B12" s="100" t="s">
        <v>629</v>
      </c>
      <c r="C12" s="701">
        <v>0</v>
      </c>
      <c r="D12" s="477">
        <v>10571</v>
      </c>
    </row>
    <row r="13" spans="1:4" ht="18">
      <c r="A13" s="712"/>
      <c r="B13" s="714" t="s">
        <v>953</v>
      </c>
      <c r="C13" s="711">
        <v>93844</v>
      </c>
      <c r="D13" s="713">
        <v>185785</v>
      </c>
    </row>
    <row r="14" spans="1:4" ht="17.25">
      <c r="A14" s="476"/>
      <c r="B14" s="523" t="s">
        <v>392</v>
      </c>
      <c r="C14" s="137">
        <v>96229.8</v>
      </c>
      <c r="D14" s="152">
        <v>1014309</v>
      </c>
    </row>
    <row r="17" spans="1:5" ht="17.25">
      <c r="A17" s="63"/>
      <c r="B17" s="63"/>
      <c r="C17" s="63"/>
      <c r="D17" s="824" t="s">
        <v>389</v>
      </c>
      <c r="E17" s="824"/>
    </row>
    <row r="18" spans="1:5" ht="42">
      <c r="A18" s="816" t="s">
        <v>340</v>
      </c>
      <c r="B18" s="819" t="s">
        <v>383</v>
      </c>
      <c r="C18" s="819" t="s">
        <v>1128</v>
      </c>
      <c r="D18" s="820" t="s">
        <v>1127</v>
      </c>
    </row>
    <row r="19" spans="1:5" ht="18.75" customHeight="1">
      <c r="A19" s="837" t="s">
        <v>382</v>
      </c>
      <c r="B19" s="100" t="s">
        <v>983</v>
      </c>
      <c r="C19" s="821">
        <v>0</v>
      </c>
      <c r="D19" s="173">
        <v>47590</v>
      </c>
    </row>
    <row r="20" spans="1:5" ht="17.25">
      <c r="A20" s="837"/>
      <c r="B20" s="100" t="s">
        <v>384</v>
      </c>
      <c r="C20" s="821">
        <v>0</v>
      </c>
      <c r="D20" s="822">
        <v>19700</v>
      </c>
    </row>
    <row r="21" spans="1:5" ht="17.25">
      <c r="A21" s="837"/>
      <c r="B21" s="100" t="s">
        <v>982</v>
      </c>
      <c r="C21" s="821">
        <v>0</v>
      </c>
      <c r="D21" s="822">
        <v>111619</v>
      </c>
    </row>
    <row r="22" spans="1:5" ht="17.25">
      <c r="A22" s="837"/>
      <c r="B22" s="100" t="s">
        <v>981</v>
      </c>
      <c r="C22" s="821">
        <v>0</v>
      </c>
      <c r="D22" s="822">
        <v>0</v>
      </c>
    </row>
    <row r="23" spans="1:5" ht="17.25">
      <c r="A23" s="837"/>
      <c r="B23" s="100" t="s">
        <v>385</v>
      </c>
      <c r="C23" s="821">
        <v>0</v>
      </c>
      <c r="D23" s="823">
        <v>21500</v>
      </c>
    </row>
    <row r="24" spans="1:5" ht="17.25">
      <c r="A24" s="837"/>
      <c r="B24" s="100" t="s">
        <v>386</v>
      </c>
      <c r="C24" s="821">
        <v>0</v>
      </c>
      <c r="D24" s="822">
        <v>37380</v>
      </c>
    </row>
    <row r="25" spans="1:5" ht="17.25">
      <c r="A25" s="837"/>
      <c r="B25" s="100" t="s">
        <v>979</v>
      </c>
      <c r="C25" s="821">
        <v>0</v>
      </c>
      <c r="D25" s="822">
        <v>50000</v>
      </c>
    </row>
    <row r="26" spans="1:5" ht="17.25">
      <c r="A26" s="837"/>
      <c r="B26" s="100" t="s">
        <v>379</v>
      </c>
      <c r="C26" s="821">
        <v>0</v>
      </c>
      <c r="D26" s="822">
        <v>348234</v>
      </c>
    </row>
    <row r="27" spans="1:5" ht="17.25">
      <c r="A27" s="837"/>
      <c r="B27" s="100" t="s">
        <v>980</v>
      </c>
      <c r="C27" s="821">
        <v>440</v>
      </c>
      <c r="D27" s="152">
        <v>12752</v>
      </c>
    </row>
    <row r="28" spans="1:5" ht="21">
      <c r="A28" s="478"/>
      <c r="B28" s="479" t="s">
        <v>393</v>
      </c>
      <c r="C28" s="817">
        <v>440</v>
      </c>
      <c r="D28" s="818">
        <v>648775</v>
      </c>
    </row>
    <row r="29" spans="1:5">
      <c r="C29" s="676"/>
    </row>
  </sheetData>
  <mergeCells count="7">
    <mergeCell ref="A4:A5"/>
    <mergeCell ref="B4:B5"/>
    <mergeCell ref="D4:D5"/>
    <mergeCell ref="A6:A9"/>
    <mergeCell ref="A19:A27"/>
    <mergeCell ref="C4:C5"/>
    <mergeCell ref="A11:A1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0" tint="-0.249977111117893"/>
  </sheetPr>
  <dimension ref="A1:I50"/>
  <sheetViews>
    <sheetView showGridLines="0" rightToLeft="1" topLeftCell="A43" zoomScale="90" zoomScaleNormal="90" workbookViewId="0">
      <selection activeCell="B3" sqref="B3"/>
    </sheetView>
  </sheetViews>
  <sheetFormatPr defaultColWidth="9.125" defaultRowHeight="15"/>
  <cols>
    <col min="1" max="1" width="33.125" style="73" bestFit="1" customWidth="1"/>
    <col min="2" max="2" width="16.25" style="73" customWidth="1"/>
    <col min="3" max="3" width="11.125" style="73" customWidth="1"/>
    <col min="4" max="4" width="20.875" style="73" customWidth="1"/>
    <col min="5" max="5" width="14.375" style="73" customWidth="1"/>
    <col min="6" max="6" width="16.375" style="73" customWidth="1"/>
    <col min="7" max="7" width="15.75" style="73" bestFit="1" customWidth="1"/>
    <col min="8" max="8" width="9.125" style="73"/>
    <col min="9" max="9" width="11.125" style="73" bestFit="1" customWidth="1"/>
    <col min="10" max="10" width="9.125" style="73"/>
    <col min="11" max="11" width="12" style="73" bestFit="1" customWidth="1"/>
    <col min="12" max="12" width="17.75" style="73" customWidth="1"/>
    <col min="13" max="16384" width="9.125" style="73"/>
  </cols>
  <sheetData>
    <row r="1" spans="1:9">
      <c r="A1" s="63"/>
      <c r="B1" s="63"/>
      <c r="C1" s="63"/>
      <c r="D1" s="63"/>
      <c r="E1" s="102" t="s">
        <v>372</v>
      </c>
    </row>
    <row r="2" spans="1:9" ht="17.25">
      <c r="A2" s="105" t="s">
        <v>373</v>
      </c>
      <c r="B2" s="659" t="s">
        <v>1139</v>
      </c>
      <c r="C2" s="659" t="s">
        <v>374</v>
      </c>
      <c r="D2" s="659" t="s">
        <v>1129</v>
      </c>
      <c r="E2" s="659" t="s">
        <v>374</v>
      </c>
    </row>
    <row r="3" spans="1:9" ht="18">
      <c r="A3" s="469" t="s">
        <v>375</v>
      </c>
      <c r="B3" s="480">
        <v>160119</v>
      </c>
      <c r="C3" s="468">
        <f t="shared" ref="C3:C12" si="0">B3/B$12</f>
        <v>0.22437729027556877</v>
      </c>
      <c r="D3" s="480">
        <v>160119</v>
      </c>
      <c r="E3" s="468">
        <v>0.22312660688530758</v>
      </c>
    </row>
    <row r="4" spans="1:9" ht="18">
      <c r="A4" s="470" t="s">
        <v>376</v>
      </c>
      <c r="B4" s="481">
        <v>49000</v>
      </c>
      <c r="C4" s="316">
        <f t="shared" si="0"/>
        <v>6.8664475942910391E-2</v>
      </c>
      <c r="D4" s="481">
        <v>49000</v>
      </c>
      <c r="E4" s="316">
        <v>6.8281738815381507E-2</v>
      </c>
    </row>
    <row r="5" spans="1:9" ht="18">
      <c r="A5" s="470" t="s">
        <v>377</v>
      </c>
      <c r="B5" s="481">
        <v>5000</v>
      </c>
      <c r="C5" s="316">
        <f t="shared" si="0"/>
        <v>7.0065791778479991E-3</v>
      </c>
      <c r="D5" s="481">
        <v>5000</v>
      </c>
      <c r="E5" s="316">
        <v>6.9675243689164799E-3</v>
      </c>
    </row>
    <row r="6" spans="1:9" ht="18">
      <c r="A6" s="470" t="s">
        <v>378</v>
      </c>
      <c r="B6" s="481">
        <v>57380</v>
      </c>
      <c r="C6" s="316">
        <f t="shared" si="0"/>
        <v>8.0407502644983642E-2</v>
      </c>
      <c r="D6" s="481">
        <v>57380</v>
      </c>
      <c r="E6" s="316">
        <v>7.9959309657685523E-2</v>
      </c>
    </row>
    <row r="7" spans="1:9" ht="18">
      <c r="A7" s="470" t="s">
        <v>379</v>
      </c>
      <c r="B7" s="481">
        <v>260000</v>
      </c>
      <c r="C7" s="316">
        <f t="shared" si="0"/>
        <v>0.36434211724809595</v>
      </c>
      <c r="D7" s="481">
        <v>260000</v>
      </c>
      <c r="E7" s="316">
        <v>0.36231126718365697</v>
      </c>
    </row>
    <row r="8" spans="1:9" ht="18">
      <c r="A8" s="470" t="s">
        <v>978</v>
      </c>
      <c r="B8" s="481">
        <v>50000</v>
      </c>
      <c r="C8" s="316">
        <f t="shared" si="0"/>
        <v>7.0065791778479991E-2</v>
      </c>
      <c r="D8" s="481">
        <v>50000</v>
      </c>
      <c r="E8" s="316">
        <v>6.9675243689164806E-2</v>
      </c>
    </row>
    <row r="9" spans="1:9" ht="18">
      <c r="A9" s="470" t="s">
        <v>630</v>
      </c>
      <c r="B9" s="481">
        <v>35995</v>
      </c>
      <c r="C9" s="316">
        <f t="shared" si="0"/>
        <v>5.0440363501327745E-2</v>
      </c>
      <c r="D9" s="481">
        <v>35995</v>
      </c>
      <c r="E9" s="316">
        <v>5.0159207931829743E-2</v>
      </c>
    </row>
    <row r="10" spans="1:9" ht="18">
      <c r="A10" s="470" t="s">
        <v>656</v>
      </c>
      <c r="B10" s="481">
        <v>617494</v>
      </c>
      <c r="C10" s="316">
        <f t="shared" si="0"/>
        <v>0.86530412056921446</v>
      </c>
      <c r="D10" s="481">
        <v>617494</v>
      </c>
      <c r="E10" s="316">
        <v>0.86048089853194265</v>
      </c>
    </row>
    <row r="11" spans="1:9" ht="18">
      <c r="A11" s="470" t="s">
        <v>380</v>
      </c>
      <c r="B11" s="481">
        <v>96121</v>
      </c>
      <c r="C11" s="316">
        <f t="shared" si="0"/>
        <v>0.13469587943078551</v>
      </c>
      <c r="D11" s="481">
        <v>100121</v>
      </c>
      <c r="E11" s="316">
        <v>0.13951910146805738</v>
      </c>
    </row>
    <row r="12" spans="1:9" ht="18.75">
      <c r="A12" s="724" t="s">
        <v>381</v>
      </c>
      <c r="B12" s="725">
        <v>713615</v>
      </c>
      <c r="C12" s="726">
        <f t="shared" si="0"/>
        <v>1</v>
      </c>
      <c r="D12" s="725">
        <v>717615</v>
      </c>
      <c r="E12" s="726">
        <v>1</v>
      </c>
    </row>
    <row r="13" spans="1:9" ht="18.75">
      <c r="A13" s="103"/>
      <c r="B13" s="104"/>
      <c r="C13" s="104"/>
      <c r="D13" s="413"/>
      <c r="E13" s="104"/>
    </row>
    <row r="15" spans="1:9" ht="18">
      <c r="A15" s="555" t="s">
        <v>1130</v>
      </c>
    </row>
    <row r="16" spans="1:9" ht="34.5">
      <c r="A16" s="659" t="s">
        <v>631</v>
      </c>
      <c r="B16" s="106" t="s">
        <v>373</v>
      </c>
      <c r="C16" s="106" t="s">
        <v>632</v>
      </c>
      <c r="D16" s="106" t="s">
        <v>633</v>
      </c>
      <c r="E16" s="106" t="s">
        <v>634</v>
      </c>
      <c r="F16" s="106" t="s">
        <v>635</v>
      </c>
      <c r="G16" s="106" t="s">
        <v>636</v>
      </c>
      <c r="H16" s="106" t="s">
        <v>637</v>
      </c>
      <c r="I16" s="660" t="s">
        <v>638</v>
      </c>
    </row>
    <row r="17" spans="1:9" ht="36">
      <c r="A17" s="599" t="s">
        <v>954</v>
      </c>
      <c r="B17" s="600" t="s">
        <v>62</v>
      </c>
      <c r="C17" s="600" t="s">
        <v>955</v>
      </c>
      <c r="D17" s="601" t="s">
        <v>956</v>
      </c>
      <c r="E17" s="600" t="s">
        <v>639</v>
      </c>
      <c r="F17" s="602" t="s">
        <v>101</v>
      </c>
      <c r="G17" s="603">
        <v>2000000</v>
      </c>
      <c r="H17" s="604" t="s">
        <v>957</v>
      </c>
      <c r="I17" s="605" t="s">
        <v>958</v>
      </c>
    </row>
    <row r="18" spans="1:9" ht="36">
      <c r="A18" s="108" t="s">
        <v>959</v>
      </c>
      <c r="B18" s="607" t="s">
        <v>62</v>
      </c>
      <c r="C18" s="607" t="s">
        <v>960</v>
      </c>
      <c r="D18" s="608" t="s">
        <v>961</v>
      </c>
      <c r="E18" s="607" t="s">
        <v>639</v>
      </c>
      <c r="F18" s="609" t="s">
        <v>101</v>
      </c>
      <c r="G18" s="610">
        <v>2000000</v>
      </c>
      <c r="H18" s="611" t="s">
        <v>962</v>
      </c>
      <c r="I18" s="612" t="s">
        <v>963</v>
      </c>
    </row>
    <row r="19" spans="1:9" ht="18">
      <c r="A19" s="715"/>
      <c r="B19" s="716"/>
      <c r="C19" s="716"/>
      <c r="D19" s="717"/>
      <c r="E19" s="716"/>
      <c r="F19" s="676"/>
      <c r="G19" s="676"/>
      <c r="H19" s="676"/>
      <c r="I19" s="676"/>
    </row>
    <row r="20" spans="1:9" ht="18">
      <c r="A20" s="555" t="s">
        <v>1131</v>
      </c>
      <c r="B20" s="676"/>
      <c r="C20" s="676"/>
      <c r="D20" s="676"/>
      <c r="E20" s="676"/>
    </row>
    <row r="21" spans="1:9" ht="34.5">
      <c r="A21" s="699" t="s">
        <v>631</v>
      </c>
      <c r="B21" s="106" t="s">
        <v>373</v>
      </c>
      <c r="C21" s="106" t="s">
        <v>632</v>
      </c>
      <c r="D21" s="106" t="s">
        <v>633</v>
      </c>
      <c r="E21" s="106" t="s">
        <v>634</v>
      </c>
      <c r="F21" s="106" t="s">
        <v>635</v>
      </c>
      <c r="G21" s="106" t="s">
        <v>636</v>
      </c>
      <c r="H21" s="106" t="s">
        <v>637</v>
      </c>
      <c r="I21" s="700" t="s">
        <v>638</v>
      </c>
    </row>
    <row r="22" spans="1:9" ht="18">
      <c r="A22" s="599" t="s">
        <v>1132</v>
      </c>
      <c r="B22" s="600" t="s">
        <v>812</v>
      </c>
      <c r="C22" s="600" t="s">
        <v>1133</v>
      </c>
      <c r="D22" s="601" t="s">
        <v>1134</v>
      </c>
      <c r="E22" s="600" t="s">
        <v>639</v>
      </c>
      <c r="F22" s="602" t="s">
        <v>101</v>
      </c>
      <c r="G22" s="603">
        <v>500000</v>
      </c>
      <c r="H22" s="604" t="s">
        <v>1135</v>
      </c>
      <c r="I22" s="605" t="s">
        <v>1136</v>
      </c>
    </row>
    <row r="24" spans="1:9" ht="18">
      <c r="A24" s="555" t="s">
        <v>1137</v>
      </c>
    </row>
    <row r="25" spans="1:9" ht="34.5">
      <c r="A25" s="825" t="s">
        <v>631</v>
      </c>
      <c r="B25" s="826" t="s">
        <v>373</v>
      </c>
      <c r="C25" s="826" t="s">
        <v>632</v>
      </c>
      <c r="D25" s="826" t="s">
        <v>633</v>
      </c>
      <c r="E25" s="826" t="s">
        <v>634</v>
      </c>
      <c r="F25" s="826" t="s">
        <v>635</v>
      </c>
      <c r="G25" s="826" t="s">
        <v>636</v>
      </c>
      <c r="H25" s="826" t="s">
        <v>637</v>
      </c>
      <c r="I25" s="827" t="s">
        <v>638</v>
      </c>
    </row>
    <row r="26" spans="1:9" ht="18">
      <c r="A26" s="108" t="s">
        <v>153</v>
      </c>
      <c r="B26" s="607" t="s">
        <v>153</v>
      </c>
      <c r="C26" s="607" t="s">
        <v>153</v>
      </c>
      <c r="D26" s="608" t="s">
        <v>153</v>
      </c>
      <c r="E26" s="607" t="s">
        <v>153</v>
      </c>
      <c r="F26" s="609" t="s">
        <v>153</v>
      </c>
      <c r="G26" s="610" t="s">
        <v>153</v>
      </c>
      <c r="H26" s="611" t="s">
        <v>153</v>
      </c>
      <c r="I26" s="612" t="s">
        <v>153</v>
      </c>
    </row>
    <row r="29" spans="1:9" ht="18">
      <c r="A29" s="555" t="s">
        <v>984</v>
      </c>
      <c r="B29" s="718"/>
      <c r="C29" s="718"/>
      <c r="D29" s="718"/>
      <c r="E29" s="718"/>
      <c r="F29" s="718"/>
      <c r="G29" s="718"/>
      <c r="H29" s="718"/>
      <c r="I29" s="718"/>
    </row>
    <row r="30" spans="1:9" ht="34.5">
      <c r="A30" s="699" t="s">
        <v>631</v>
      </c>
      <c r="B30" s="106" t="s">
        <v>373</v>
      </c>
      <c r="C30" s="106" t="s">
        <v>632</v>
      </c>
      <c r="D30" s="106" t="s">
        <v>633</v>
      </c>
      <c r="E30" s="106" t="s">
        <v>634</v>
      </c>
      <c r="F30" s="106" t="s">
        <v>635</v>
      </c>
      <c r="G30" s="106" t="s">
        <v>636</v>
      </c>
      <c r="H30" s="106" t="s">
        <v>374</v>
      </c>
      <c r="I30" s="700" t="s">
        <v>985</v>
      </c>
    </row>
    <row r="31" spans="1:9" ht="36">
      <c r="A31" s="107" t="s">
        <v>974</v>
      </c>
      <c r="B31" s="595" t="s">
        <v>62</v>
      </c>
      <c r="C31" s="595" t="s">
        <v>975</v>
      </c>
      <c r="D31" s="596" t="s">
        <v>641</v>
      </c>
      <c r="E31" s="595" t="s">
        <v>642</v>
      </c>
      <c r="F31" s="594" t="s">
        <v>101</v>
      </c>
      <c r="G31" s="597">
        <v>48688952</v>
      </c>
      <c r="H31" s="598">
        <v>6.7848246812547489E-2</v>
      </c>
      <c r="I31" s="606">
        <v>6.7848246812547489E-2</v>
      </c>
    </row>
    <row r="32" spans="1:9" ht="18">
      <c r="A32" s="107" t="s">
        <v>986</v>
      </c>
      <c r="B32" s="595" t="s">
        <v>62</v>
      </c>
      <c r="C32" s="595" t="s">
        <v>987</v>
      </c>
      <c r="D32" s="596" t="s">
        <v>988</v>
      </c>
      <c r="E32" s="595" t="s">
        <v>642</v>
      </c>
      <c r="F32" s="594" t="s">
        <v>50</v>
      </c>
      <c r="G32" s="597">
        <v>35000000</v>
      </c>
      <c r="H32" s="598">
        <v>4.8772638163153775E-2</v>
      </c>
      <c r="I32" s="606">
        <v>0.11662088497570126</v>
      </c>
    </row>
    <row r="33" spans="1:9" ht="36">
      <c r="A33" s="107" t="s">
        <v>989</v>
      </c>
      <c r="B33" s="595" t="s">
        <v>640</v>
      </c>
      <c r="C33" s="595" t="s">
        <v>990</v>
      </c>
      <c r="D33" s="596" t="s">
        <v>641</v>
      </c>
      <c r="E33" s="595" t="s">
        <v>642</v>
      </c>
      <c r="F33" s="594" t="s">
        <v>101</v>
      </c>
      <c r="G33" s="597">
        <v>35000000</v>
      </c>
      <c r="H33" s="598">
        <v>4.8772638163153775E-2</v>
      </c>
      <c r="I33" s="606">
        <v>0.16539352313885503</v>
      </c>
    </row>
    <row r="34" spans="1:9" ht="36">
      <c r="A34" s="107" t="s">
        <v>969</v>
      </c>
      <c r="B34" s="595" t="s">
        <v>970</v>
      </c>
      <c r="C34" s="595" t="s">
        <v>971</v>
      </c>
      <c r="D34" s="596" t="s">
        <v>641</v>
      </c>
      <c r="E34" s="595" t="s">
        <v>642</v>
      </c>
      <c r="F34" s="594" t="s">
        <v>101</v>
      </c>
      <c r="G34" s="597">
        <v>30000000</v>
      </c>
      <c r="H34" s="598">
        <v>4.1805118425560381E-2</v>
      </c>
      <c r="I34" s="606">
        <v>0.20719864156441542</v>
      </c>
    </row>
    <row r="35" spans="1:9" ht="36">
      <c r="A35" s="107" t="s">
        <v>972</v>
      </c>
      <c r="B35" s="595" t="s">
        <v>62</v>
      </c>
      <c r="C35" s="595" t="s">
        <v>973</v>
      </c>
      <c r="D35" s="596" t="s">
        <v>641</v>
      </c>
      <c r="E35" s="595" t="s">
        <v>642</v>
      </c>
      <c r="F35" s="594" t="s">
        <v>101</v>
      </c>
      <c r="G35" s="597">
        <v>23953289</v>
      </c>
      <c r="H35" s="598">
        <v>3.3379002777555761E-2</v>
      </c>
      <c r="I35" s="606">
        <v>0.24057764434197118</v>
      </c>
    </row>
    <row r="36" spans="1:9" ht="36">
      <c r="A36" s="107" t="s">
        <v>991</v>
      </c>
      <c r="B36" s="595" t="s">
        <v>812</v>
      </c>
      <c r="C36" s="595" t="s">
        <v>992</v>
      </c>
      <c r="D36" s="596" t="s">
        <v>641</v>
      </c>
      <c r="E36" s="595" t="s">
        <v>642</v>
      </c>
      <c r="F36" s="594" t="s">
        <v>101</v>
      </c>
      <c r="G36" s="597">
        <v>20000000</v>
      </c>
      <c r="H36" s="598">
        <v>2.7870078950373585E-2</v>
      </c>
      <c r="I36" s="606">
        <v>0.26844772329234479</v>
      </c>
    </row>
    <row r="37" spans="1:9" ht="36">
      <c r="A37" s="107" t="s">
        <v>993</v>
      </c>
      <c r="B37" s="595" t="s">
        <v>966</v>
      </c>
      <c r="C37" s="595" t="s">
        <v>994</v>
      </c>
      <c r="D37" s="596" t="s">
        <v>641</v>
      </c>
      <c r="E37" s="595" t="s">
        <v>642</v>
      </c>
      <c r="F37" s="594" t="s">
        <v>101</v>
      </c>
      <c r="G37" s="597">
        <v>20000000</v>
      </c>
      <c r="H37" s="598">
        <v>2.7870078950373585E-2</v>
      </c>
      <c r="I37" s="606">
        <v>0.29631780224271836</v>
      </c>
    </row>
    <row r="38" spans="1:9" ht="36">
      <c r="A38" s="107" t="s">
        <v>976</v>
      </c>
      <c r="B38" s="595" t="s">
        <v>970</v>
      </c>
      <c r="C38" s="595" t="s">
        <v>977</v>
      </c>
      <c r="D38" s="596" t="s">
        <v>641</v>
      </c>
      <c r="E38" s="595" t="s">
        <v>642</v>
      </c>
      <c r="F38" s="594" t="s">
        <v>101</v>
      </c>
      <c r="G38" s="597">
        <v>20000000</v>
      </c>
      <c r="H38" s="598">
        <v>2.7870078950373585E-2</v>
      </c>
      <c r="I38" s="606">
        <v>0.32418788119309194</v>
      </c>
    </row>
    <row r="39" spans="1:9" ht="36">
      <c r="A39" s="107" t="s">
        <v>995</v>
      </c>
      <c r="B39" s="595" t="s">
        <v>640</v>
      </c>
      <c r="C39" s="595" t="s">
        <v>996</v>
      </c>
      <c r="D39" s="596" t="s">
        <v>641</v>
      </c>
      <c r="E39" s="595" t="s">
        <v>642</v>
      </c>
      <c r="F39" s="594" t="s">
        <v>101</v>
      </c>
      <c r="G39" s="597">
        <v>19000000</v>
      </c>
      <c r="H39" s="598">
        <v>2.6476575002854906E-2</v>
      </c>
      <c r="I39" s="606">
        <v>0.35066445619594683</v>
      </c>
    </row>
    <row r="40" spans="1:9" ht="36">
      <c r="A40" s="107" t="s">
        <v>997</v>
      </c>
      <c r="B40" s="595" t="s">
        <v>640</v>
      </c>
      <c r="C40" s="595" t="s">
        <v>998</v>
      </c>
      <c r="D40" s="596" t="s">
        <v>641</v>
      </c>
      <c r="E40" s="595" t="s">
        <v>642</v>
      </c>
      <c r="F40" s="594" t="s">
        <v>101</v>
      </c>
      <c r="G40" s="597">
        <v>19000000</v>
      </c>
      <c r="H40" s="598">
        <v>2.6476575002854906E-2</v>
      </c>
      <c r="I40" s="606">
        <v>0.37714103119880171</v>
      </c>
    </row>
    <row r="41" spans="1:9" ht="36">
      <c r="A41" s="107" t="s">
        <v>999</v>
      </c>
      <c r="B41" s="595" t="s">
        <v>640</v>
      </c>
      <c r="C41" s="595" t="s">
        <v>1000</v>
      </c>
      <c r="D41" s="596" t="s">
        <v>641</v>
      </c>
      <c r="E41" s="595" t="s">
        <v>642</v>
      </c>
      <c r="F41" s="594" t="s">
        <v>101</v>
      </c>
      <c r="G41" s="597">
        <v>19000000</v>
      </c>
      <c r="H41" s="598">
        <v>2.6476575002854906E-2</v>
      </c>
      <c r="I41" s="606">
        <v>0.4036176062016566</v>
      </c>
    </row>
    <row r="42" spans="1:9" ht="36">
      <c r="A42" s="107" t="s">
        <v>1001</v>
      </c>
      <c r="B42" s="595" t="s">
        <v>640</v>
      </c>
      <c r="C42" s="595" t="s">
        <v>1002</v>
      </c>
      <c r="D42" s="596" t="s">
        <v>641</v>
      </c>
      <c r="E42" s="595" t="s">
        <v>642</v>
      </c>
      <c r="F42" s="594" t="s">
        <v>101</v>
      </c>
      <c r="G42" s="597">
        <v>19000000</v>
      </c>
      <c r="H42" s="598">
        <v>2.6476575002854906E-2</v>
      </c>
      <c r="I42" s="606">
        <v>0.43009418120451148</v>
      </c>
    </row>
    <row r="43" spans="1:9" ht="36">
      <c r="A43" s="107" t="s">
        <v>877</v>
      </c>
      <c r="B43" s="595" t="s">
        <v>640</v>
      </c>
      <c r="C43" s="595" t="s">
        <v>878</v>
      </c>
      <c r="D43" s="596" t="s">
        <v>641</v>
      </c>
      <c r="E43" s="595" t="s">
        <v>642</v>
      </c>
      <c r="F43" s="594" t="s">
        <v>101</v>
      </c>
      <c r="G43" s="597">
        <v>19000000</v>
      </c>
      <c r="H43" s="598">
        <v>2.6476575002854906E-2</v>
      </c>
      <c r="I43" s="606">
        <v>0.45657075620736637</v>
      </c>
    </row>
    <row r="44" spans="1:9" ht="36">
      <c r="A44" s="107" t="s">
        <v>964</v>
      </c>
      <c r="B44" s="595" t="s">
        <v>640</v>
      </c>
      <c r="C44" s="595" t="s">
        <v>965</v>
      </c>
      <c r="D44" s="596" t="s">
        <v>641</v>
      </c>
      <c r="E44" s="595" t="s">
        <v>642</v>
      </c>
      <c r="F44" s="594" t="s">
        <v>101</v>
      </c>
      <c r="G44" s="597">
        <v>18000000</v>
      </c>
      <c r="H44" s="598">
        <v>2.5083071055336227E-2</v>
      </c>
      <c r="I44" s="606">
        <v>0.48165382726270262</v>
      </c>
    </row>
    <row r="45" spans="1:9" ht="36">
      <c r="A45" s="107" t="s">
        <v>967</v>
      </c>
      <c r="B45" s="595" t="s">
        <v>640</v>
      </c>
      <c r="C45" s="595" t="s">
        <v>968</v>
      </c>
      <c r="D45" s="596" t="s">
        <v>641</v>
      </c>
      <c r="E45" s="595" t="s">
        <v>642</v>
      </c>
      <c r="F45" s="594" t="s">
        <v>101</v>
      </c>
      <c r="G45" s="597">
        <v>17625970</v>
      </c>
      <c r="H45" s="598">
        <v>2.4561858773845816E-2</v>
      </c>
      <c r="I45" s="606">
        <v>0.50621568603654843</v>
      </c>
    </row>
    <row r="46" spans="1:9" ht="36">
      <c r="A46" s="107" t="s">
        <v>1003</v>
      </c>
      <c r="B46" s="595" t="s">
        <v>966</v>
      </c>
      <c r="C46" s="595" t="s">
        <v>1004</v>
      </c>
      <c r="D46" s="596" t="s">
        <v>641</v>
      </c>
      <c r="E46" s="595" t="s">
        <v>642</v>
      </c>
      <c r="F46" s="594" t="s">
        <v>101</v>
      </c>
      <c r="G46" s="597">
        <v>17380000</v>
      </c>
      <c r="H46" s="598">
        <v>2.4219098607874644E-2</v>
      </c>
      <c r="I46" s="606">
        <v>0.53043478464442306</v>
      </c>
    </row>
    <row r="47" spans="1:9" ht="36">
      <c r="A47" s="107" t="s">
        <v>879</v>
      </c>
      <c r="B47" s="595" t="s">
        <v>640</v>
      </c>
      <c r="C47" s="595" t="s">
        <v>880</v>
      </c>
      <c r="D47" s="596" t="s">
        <v>641</v>
      </c>
      <c r="E47" s="595" t="s">
        <v>642</v>
      </c>
      <c r="F47" s="594" t="s">
        <v>101</v>
      </c>
      <c r="G47" s="597">
        <v>17000000</v>
      </c>
      <c r="H47" s="598">
        <v>2.3689567107817548E-2</v>
      </c>
      <c r="I47" s="606">
        <v>0.55412435175224062</v>
      </c>
    </row>
    <row r="48" spans="1:9" ht="36">
      <c r="A48" s="107" t="s">
        <v>883</v>
      </c>
      <c r="B48" s="595" t="s">
        <v>640</v>
      </c>
      <c r="C48" s="595" t="s">
        <v>884</v>
      </c>
      <c r="D48" s="596" t="s">
        <v>641</v>
      </c>
      <c r="E48" s="595" t="s">
        <v>642</v>
      </c>
      <c r="F48" s="594" t="s">
        <v>101</v>
      </c>
      <c r="G48" s="597">
        <v>17000000</v>
      </c>
      <c r="H48" s="598">
        <v>2.3689567107817548E-2</v>
      </c>
      <c r="I48" s="606">
        <v>0.57781391886005817</v>
      </c>
    </row>
    <row r="49" spans="1:9" ht="36">
      <c r="A49" s="108" t="s">
        <v>881</v>
      </c>
      <c r="B49" s="607" t="s">
        <v>640</v>
      </c>
      <c r="C49" s="607" t="s">
        <v>882</v>
      </c>
      <c r="D49" s="608" t="s">
        <v>641</v>
      </c>
      <c r="E49" s="607" t="s">
        <v>642</v>
      </c>
      <c r="F49" s="609" t="s">
        <v>101</v>
      </c>
      <c r="G49" s="610">
        <v>16000000</v>
      </c>
      <c r="H49" s="611">
        <v>2.2296063160298869E-2</v>
      </c>
      <c r="I49" s="612">
        <v>0.60010998202035704</v>
      </c>
    </row>
    <row r="50" spans="1:9">
      <c r="G50" s="828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5" tint="0.79998168889431442"/>
  </sheetPr>
  <dimension ref="A1:F22"/>
  <sheetViews>
    <sheetView showGridLines="0" rightToLeft="1" zoomScale="90" zoomScaleNormal="90" workbookViewId="0">
      <selection activeCell="E22" sqref="E22"/>
    </sheetView>
  </sheetViews>
  <sheetFormatPr defaultColWidth="9.125" defaultRowHeight="18"/>
  <cols>
    <col min="1" max="1" width="23.125" style="111" bestFit="1" customWidth="1"/>
    <col min="2" max="2" width="27.375" style="111" bestFit="1" customWidth="1"/>
    <col min="3" max="3" width="20" style="111" bestFit="1" customWidth="1"/>
    <col min="4" max="4" width="7.25" style="111" bestFit="1" customWidth="1"/>
    <col min="5" max="5" width="50.875" style="154" bestFit="1" customWidth="1"/>
    <col min="6" max="6" width="14.375" style="109" bestFit="1" customWidth="1"/>
    <col min="7" max="16384" width="9.125" style="109"/>
  </cols>
  <sheetData>
    <row r="1" spans="1:6" ht="18.75">
      <c r="A1" s="665" t="s">
        <v>814</v>
      </c>
      <c r="B1" s="665" t="s">
        <v>646</v>
      </c>
      <c r="C1" s="665" t="s">
        <v>713</v>
      </c>
      <c r="D1" s="665" t="s">
        <v>632</v>
      </c>
      <c r="E1" s="665" t="s">
        <v>643</v>
      </c>
      <c r="F1" s="665" t="s">
        <v>644</v>
      </c>
    </row>
    <row r="2" spans="1:6">
      <c r="A2" s="462" t="s">
        <v>50</v>
      </c>
      <c r="B2" s="462" t="s">
        <v>9</v>
      </c>
      <c r="C2" s="462" t="s">
        <v>935</v>
      </c>
      <c r="D2" s="462" t="s">
        <v>936</v>
      </c>
      <c r="E2" s="462" t="s">
        <v>843</v>
      </c>
      <c r="F2" s="462">
        <v>1</v>
      </c>
    </row>
    <row r="3" spans="1:6" ht="21" customHeight="1">
      <c r="A3" s="465" t="s">
        <v>50</v>
      </c>
      <c r="B3" s="465" t="s">
        <v>16</v>
      </c>
      <c r="C3" s="465" t="s">
        <v>1075</v>
      </c>
      <c r="D3" s="465" t="s">
        <v>1076</v>
      </c>
      <c r="E3" s="465" t="s">
        <v>1077</v>
      </c>
      <c r="F3" s="465">
        <v>3</v>
      </c>
    </row>
    <row r="4" spans="1:6">
      <c r="A4" s="462" t="s">
        <v>50</v>
      </c>
      <c r="B4" s="462" t="s">
        <v>18</v>
      </c>
      <c r="C4" s="462" t="s">
        <v>1078</v>
      </c>
      <c r="D4" s="462" t="s">
        <v>1079</v>
      </c>
      <c r="E4" s="462" t="s">
        <v>842</v>
      </c>
      <c r="F4" s="462">
        <v>2</v>
      </c>
    </row>
    <row r="5" spans="1:6">
      <c r="A5" s="465" t="s">
        <v>50</v>
      </c>
      <c r="B5" s="465" t="s">
        <v>20</v>
      </c>
      <c r="C5" s="465" t="s">
        <v>1080</v>
      </c>
      <c r="D5" s="465" t="s">
        <v>1081</v>
      </c>
      <c r="E5" s="465" t="s">
        <v>844</v>
      </c>
      <c r="F5" s="465">
        <v>2</v>
      </c>
    </row>
    <row r="6" spans="1:6">
      <c r="A6" s="462" t="s">
        <v>50</v>
      </c>
      <c r="B6" s="462" t="s">
        <v>24</v>
      </c>
      <c r="C6" s="462" t="s">
        <v>1082</v>
      </c>
      <c r="D6" s="462" t="s">
        <v>1083</v>
      </c>
      <c r="E6" s="462" t="s">
        <v>842</v>
      </c>
      <c r="F6" s="462">
        <v>1</v>
      </c>
    </row>
    <row r="7" spans="1:6">
      <c r="A7" s="465" t="s">
        <v>50</v>
      </c>
      <c r="B7" s="465" t="s">
        <v>25</v>
      </c>
      <c r="C7" s="465" t="s">
        <v>937</v>
      </c>
      <c r="D7" s="465" t="s">
        <v>938</v>
      </c>
      <c r="E7" s="465" t="s">
        <v>893</v>
      </c>
      <c r="F7" s="465">
        <v>6</v>
      </c>
    </row>
    <row r="8" spans="1:6">
      <c r="A8" s="462" t="s">
        <v>50</v>
      </c>
      <c r="B8" s="462" t="s">
        <v>29</v>
      </c>
      <c r="C8" s="462" t="s">
        <v>1084</v>
      </c>
      <c r="D8" s="462" t="s">
        <v>1085</v>
      </c>
      <c r="E8" s="462" t="s">
        <v>844</v>
      </c>
      <c r="F8" s="462">
        <v>1</v>
      </c>
    </row>
    <row r="9" spans="1:6">
      <c r="A9" s="465" t="s">
        <v>50</v>
      </c>
      <c r="B9" s="465" t="s">
        <v>30</v>
      </c>
      <c r="C9" s="465" t="s">
        <v>1086</v>
      </c>
      <c r="D9" s="465" t="s">
        <v>1087</v>
      </c>
      <c r="E9" s="465" t="s">
        <v>1088</v>
      </c>
      <c r="F9" s="465">
        <v>4</v>
      </c>
    </row>
    <row r="10" spans="1:6">
      <c r="A10" s="462" t="s">
        <v>50</v>
      </c>
      <c r="B10" s="462" t="s">
        <v>30</v>
      </c>
      <c r="C10" s="462" t="s">
        <v>939</v>
      </c>
      <c r="D10" s="462" t="s">
        <v>940</v>
      </c>
      <c r="E10" s="462" t="s">
        <v>842</v>
      </c>
      <c r="F10" s="462">
        <v>4</v>
      </c>
    </row>
    <row r="11" spans="1:6">
      <c r="A11" s="465" t="s">
        <v>50</v>
      </c>
      <c r="B11" s="465" t="s">
        <v>31</v>
      </c>
      <c r="C11" s="465" t="s">
        <v>1089</v>
      </c>
      <c r="D11" s="465" t="s">
        <v>1090</v>
      </c>
      <c r="E11" s="465" t="s">
        <v>843</v>
      </c>
      <c r="F11" s="465">
        <v>1</v>
      </c>
    </row>
    <row r="12" spans="1:6">
      <c r="A12" s="462" t="s">
        <v>50</v>
      </c>
      <c r="B12" s="462" t="s">
        <v>32</v>
      </c>
      <c r="C12" s="462" t="s">
        <v>941</v>
      </c>
      <c r="D12" s="462" t="s">
        <v>942</v>
      </c>
      <c r="E12" s="462" t="s">
        <v>1091</v>
      </c>
      <c r="F12" s="462">
        <v>3</v>
      </c>
    </row>
    <row r="13" spans="1:6">
      <c r="A13" s="465" t="s">
        <v>50</v>
      </c>
      <c r="B13" s="465" t="s">
        <v>32</v>
      </c>
      <c r="C13" s="465" t="s">
        <v>1092</v>
      </c>
      <c r="D13" s="465" t="s">
        <v>1093</v>
      </c>
      <c r="E13" s="465" t="s">
        <v>844</v>
      </c>
      <c r="F13" s="465">
        <v>1</v>
      </c>
    </row>
    <row r="14" spans="1:6">
      <c r="A14" s="462" t="s">
        <v>50</v>
      </c>
      <c r="B14" s="462" t="s">
        <v>33</v>
      </c>
      <c r="C14" s="462" t="s">
        <v>1094</v>
      </c>
      <c r="D14" s="462" t="s">
        <v>1095</v>
      </c>
      <c r="E14" s="462" t="s">
        <v>843</v>
      </c>
      <c r="F14" s="462">
        <v>1</v>
      </c>
    </row>
    <row r="15" spans="1:6">
      <c r="A15" s="465" t="s">
        <v>50</v>
      </c>
      <c r="B15" s="465" t="s">
        <v>34</v>
      </c>
      <c r="C15" s="465" t="s">
        <v>1096</v>
      </c>
      <c r="D15" s="465" t="s">
        <v>1097</v>
      </c>
      <c r="E15" s="465" t="s">
        <v>844</v>
      </c>
      <c r="F15" s="465">
        <v>1</v>
      </c>
    </row>
    <row r="16" spans="1:6">
      <c r="A16" s="462" t="s">
        <v>50</v>
      </c>
      <c r="B16" s="462" t="s">
        <v>38</v>
      </c>
      <c r="C16" s="462" t="s">
        <v>891</v>
      </c>
      <c r="D16" s="462" t="s">
        <v>892</v>
      </c>
      <c r="E16" s="462" t="s">
        <v>842</v>
      </c>
      <c r="F16" s="462">
        <v>1</v>
      </c>
    </row>
    <row r="17" spans="1:6">
      <c r="A17" s="465" t="s">
        <v>50</v>
      </c>
      <c r="B17" s="465" t="s">
        <v>35</v>
      </c>
      <c r="C17" s="465" t="s">
        <v>1098</v>
      </c>
      <c r="D17" s="465" t="s">
        <v>1099</v>
      </c>
      <c r="E17" s="465" t="s">
        <v>842</v>
      </c>
      <c r="F17" s="465">
        <v>1</v>
      </c>
    </row>
    <row r="18" spans="1:6">
      <c r="A18" s="462" t="s">
        <v>50</v>
      </c>
      <c r="B18" s="462" t="s">
        <v>35</v>
      </c>
      <c r="C18" s="462" t="s">
        <v>1100</v>
      </c>
      <c r="D18" s="462" t="s">
        <v>1101</v>
      </c>
      <c r="E18" s="462" t="s">
        <v>842</v>
      </c>
      <c r="F18" s="462">
        <v>1</v>
      </c>
    </row>
    <row r="19" spans="1:6">
      <c r="A19" s="465" t="s">
        <v>50</v>
      </c>
      <c r="B19" s="465" t="s">
        <v>37</v>
      </c>
      <c r="C19" s="465" t="s">
        <v>1102</v>
      </c>
      <c r="D19" s="465" t="s">
        <v>1103</v>
      </c>
      <c r="E19" s="465" t="s">
        <v>843</v>
      </c>
      <c r="F19" s="465">
        <v>1</v>
      </c>
    </row>
    <row r="20" spans="1:6">
      <c r="A20" s="462" t="s">
        <v>101</v>
      </c>
      <c r="B20" s="462" t="s">
        <v>81</v>
      </c>
      <c r="C20" s="462" t="s">
        <v>1104</v>
      </c>
      <c r="D20" s="462" t="s">
        <v>1105</v>
      </c>
      <c r="E20" s="462" t="s">
        <v>842</v>
      </c>
      <c r="F20" s="462">
        <v>1</v>
      </c>
    </row>
    <row r="21" spans="1:6">
      <c r="A21" s="465" t="s">
        <v>101</v>
      </c>
      <c r="B21" s="465" t="s">
        <v>18</v>
      </c>
      <c r="C21" s="465" t="s">
        <v>1106</v>
      </c>
      <c r="D21" s="465" t="s">
        <v>1107</v>
      </c>
      <c r="E21" s="465" t="s">
        <v>1108</v>
      </c>
      <c r="F21" s="465">
        <v>1</v>
      </c>
    </row>
    <row r="22" spans="1:6">
      <c r="A22" s="462" t="s">
        <v>101</v>
      </c>
      <c r="B22" s="462" t="s">
        <v>29</v>
      </c>
      <c r="C22" s="462" t="s">
        <v>1109</v>
      </c>
      <c r="D22" s="462" t="s">
        <v>1110</v>
      </c>
      <c r="E22" s="462" t="s">
        <v>844</v>
      </c>
      <c r="F22" s="462">
        <v>1</v>
      </c>
    </row>
  </sheetData>
  <conditionalFormatting sqref="C2:E1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{96834682-633E-4029-8FA5-F0F29159FBBF}</x14:id>
        </ext>
      </extLst>
    </cfRule>
  </conditionalFormatting>
  <conditionalFormatting sqref="A2:B19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{20285D9E-691B-497F-AC64-FE473ADA2430}</x14:id>
        </ext>
      </extLst>
    </cfRule>
  </conditionalFormatting>
  <conditionalFormatting sqref="C20:E2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{EEE939E7-19CF-4120-886A-B096EA51714A}</x14:id>
        </ext>
      </extLst>
    </cfRule>
  </conditionalFormatting>
  <conditionalFormatting sqref="A20:B22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{90A7DC5B-F70C-40E7-8170-DADC1C08E2FF}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834682-633E-4029-8FA5-F0F29159FB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C2:E19</xm:sqref>
        </x14:conditionalFormatting>
        <x14:conditionalFormatting xmlns:xm="http://schemas.microsoft.com/office/excel/2006/main">
          <x14:cfRule type="dataBar" id="{20285D9E-691B-497F-AC64-FE473ADA24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A2:B19</xm:sqref>
        </x14:conditionalFormatting>
        <x14:conditionalFormatting xmlns:xm="http://schemas.microsoft.com/office/excel/2006/main">
          <x14:cfRule type="dataBar" id="{EEE939E7-19CF-4120-886A-B096EA5171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C20:E22</xm:sqref>
        </x14:conditionalFormatting>
        <x14:conditionalFormatting xmlns:xm="http://schemas.microsoft.com/office/excel/2006/main">
          <x14:cfRule type="dataBar" id="{90A7DC5B-F70C-40E7-8170-DADC1C08E2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A20:B22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5" tint="0.59999389629810485"/>
  </sheetPr>
  <dimension ref="A1:F96"/>
  <sheetViews>
    <sheetView showGridLines="0" rightToLeft="1" topLeftCell="A10" zoomScale="90" zoomScaleNormal="90" workbookViewId="0">
      <selection activeCell="E3" sqref="E3"/>
    </sheetView>
  </sheetViews>
  <sheetFormatPr defaultColWidth="9.125" defaultRowHeight="18"/>
  <cols>
    <col min="1" max="1" width="19.125" style="111" bestFit="1" customWidth="1"/>
    <col min="2" max="2" width="27.375" style="111" bestFit="1" customWidth="1"/>
    <col min="3" max="3" width="25.375" style="111" customWidth="1"/>
    <col min="4" max="4" width="8.25" style="111" bestFit="1" customWidth="1"/>
    <col min="5" max="5" width="55.75" style="111" bestFit="1" customWidth="1"/>
    <col min="6" max="6" width="17.375" style="111" customWidth="1"/>
    <col min="7" max="16384" width="9.125" style="109"/>
  </cols>
  <sheetData>
    <row r="1" spans="1:6">
      <c r="A1" s="110" t="s">
        <v>645</v>
      </c>
      <c r="B1" s="110" t="s">
        <v>646</v>
      </c>
      <c r="C1" s="110" t="s">
        <v>713</v>
      </c>
      <c r="D1" s="110" t="s">
        <v>632</v>
      </c>
      <c r="E1" s="110" t="s">
        <v>643</v>
      </c>
      <c r="F1" s="110" t="s">
        <v>647</v>
      </c>
    </row>
    <row r="2" spans="1:6">
      <c r="A2" s="462" t="s">
        <v>50</v>
      </c>
      <c r="B2" s="462" t="s">
        <v>9</v>
      </c>
      <c r="C2" s="462" t="s">
        <v>1028</v>
      </c>
      <c r="D2" s="462" t="s">
        <v>1029</v>
      </c>
      <c r="E2" s="462" t="s">
        <v>842</v>
      </c>
      <c r="F2" s="462" t="s">
        <v>1030</v>
      </c>
    </row>
    <row r="3" spans="1:6">
      <c r="A3" s="465" t="s">
        <v>50</v>
      </c>
      <c r="B3" s="465" t="s">
        <v>15</v>
      </c>
      <c r="C3" s="465" t="s">
        <v>1031</v>
      </c>
      <c r="D3" s="465" t="s">
        <v>1032</v>
      </c>
      <c r="E3" s="465" t="s">
        <v>1033</v>
      </c>
      <c r="F3" s="465" t="s">
        <v>1034</v>
      </c>
    </row>
    <row r="4" spans="1:6">
      <c r="A4" s="462" t="s">
        <v>50</v>
      </c>
      <c r="B4" s="462" t="s">
        <v>16</v>
      </c>
      <c r="C4" s="462" t="s">
        <v>1035</v>
      </c>
      <c r="D4" s="462" t="s">
        <v>1036</v>
      </c>
      <c r="E4" s="462" t="s">
        <v>842</v>
      </c>
      <c r="F4" s="462" t="s">
        <v>1030</v>
      </c>
    </row>
    <row r="5" spans="1:6">
      <c r="A5" s="465" t="s">
        <v>50</v>
      </c>
      <c r="B5" s="465" t="s">
        <v>22</v>
      </c>
      <c r="C5" s="465" t="s">
        <v>1037</v>
      </c>
      <c r="D5" s="465" t="s">
        <v>1038</v>
      </c>
      <c r="E5" s="465" t="s">
        <v>887</v>
      </c>
      <c r="F5" s="465" t="s">
        <v>1039</v>
      </c>
    </row>
    <row r="6" spans="1:6">
      <c r="A6" s="462" t="s">
        <v>50</v>
      </c>
      <c r="B6" s="462" t="s">
        <v>23</v>
      </c>
      <c r="C6" s="462" t="s">
        <v>1040</v>
      </c>
      <c r="D6" s="462" t="s">
        <v>1041</v>
      </c>
      <c r="E6" s="462" t="s">
        <v>842</v>
      </c>
      <c r="F6" s="462" t="s">
        <v>1030</v>
      </c>
    </row>
    <row r="7" spans="1:6">
      <c r="A7" s="465" t="s">
        <v>50</v>
      </c>
      <c r="B7" s="465" t="s">
        <v>24</v>
      </c>
      <c r="C7" s="465" t="s">
        <v>1042</v>
      </c>
      <c r="D7" s="465" t="s">
        <v>1043</v>
      </c>
      <c r="E7" s="465" t="s">
        <v>887</v>
      </c>
      <c r="F7" s="465" t="s">
        <v>1039</v>
      </c>
    </row>
    <row r="8" spans="1:6">
      <c r="A8" s="462" t="s">
        <v>50</v>
      </c>
      <c r="B8" s="462" t="s">
        <v>24</v>
      </c>
      <c r="C8" s="462" t="s">
        <v>1044</v>
      </c>
      <c r="D8" s="462" t="s">
        <v>1045</v>
      </c>
      <c r="E8" s="462" t="s">
        <v>887</v>
      </c>
      <c r="F8" s="462" t="s">
        <v>1046</v>
      </c>
    </row>
    <row r="9" spans="1:6">
      <c r="A9" s="465" t="s">
        <v>50</v>
      </c>
      <c r="B9" s="465" t="s">
        <v>25</v>
      </c>
      <c r="C9" s="465" t="s">
        <v>1047</v>
      </c>
      <c r="D9" s="465" t="s">
        <v>1048</v>
      </c>
      <c r="E9" s="465" t="s">
        <v>887</v>
      </c>
      <c r="F9" s="465" t="s">
        <v>1049</v>
      </c>
    </row>
    <row r="10" spans="1:6">
      <c r="A10" s="462" t="s">
        <v>50</v>
      </c>
      <c r="B10" s="462" t="s">
        <v>34</v>
      </c>
      <c r="C10" s="462" t="s">
        <v>1050</v>
      </c>
      <c r="D10" s="462" t="s">
        <v>1051</v>
      </c>
      <c r="E10" s="462" t="s">
        <v>893</v>
      </c>
      <c r="F10" s="462" t="s">
        <v>1030</v>
      </c>
    </row>
    <row r="11" spans="1:6">
      <c r="A11" s="465" t="s">
        <v>50</v>
      </c>
      <c r="B11" s="465" t="s">
        <v>35</v>
      </c>
      <c r="C11" s="465" t="s">
        <v>1052</v>
      </c>
      <c r="D11" s="465" t="s">
        <v>1053</v>
      </c>
      <c r="E11" s="465" t="s">
        <v>887</v>
      </c>
      <c r="F11" s="465" t="s">
        <v>1046</v>
      </c>
    </row>
    <row r="12" spans="1:6">
      <c r="A12" s="462" t="s">
        <v>50</v>
      </c>
      <c r="B12" s="462" t="s">
        <v>36</v>
      </c>
      <c r="C12" s="462" t="s">
        <v>1054</v>
      </c>
      <c r="D12" s="462" t="s">
        <v>1055</v>
      </c>
      <c r="E12" s="462" t="s">
        <v>887</v>
      </c>
      <c r="F12" s="462" t="s">
        <v>1039</v>
      </c>
    </row>
    <row r="13" spans="1:6">
      <c r="A13" s="465" t="s">
        <v>50</v>
      </c>
      <c r="B13" s="465" t="s">
        <v>36</v>
      </c>
      <c r="C13" s="465" t="s">
        <v>1056</v>
      </c>
      <c r="D13" s="465" t="s">
        <v>1057</v>
      </c>
      <c r="E13" s="465" t="s">
        <v>842</v>
      </c>
      <c r="F13" s="465" t="s">
        <v>1046</v>
      </c>
    </row>
    <row r="14" spans="1:6">
      <c r="A14" s="465" t="s">
        <v>50</v>
      </c>
      <c r="B14" s="462" t="s">
        <v>36</v>
      </c>
      <c r="C14" s="462" t="s">
        <v>943</v>
      </c>
      <c r="D14" s="462" t="s">
        <v>944</v>
      </c>
      <c r="E14" s="462" t="s">
        <v>894</v>
      </c>
      <c r="F14" s="462" t="s">
        <v>1058</v>
      </c>
    </row>
    <row r="15" spans="1:6">
      <c r="A15" s="465" t="s">
        <v>50</v>
      </c>
      <c r="B15" s="465" t="s">
        <v>36</v>
      </c>
      <c r="C15" s="465" t="s">
        <v>1059</v>
      </c>
      <c r="D15" s="465" t="s">
        <v>1060</v>
      </c>
      <c r="E15" s="465" t="s">
        <v>887</v>
      </c>
      <c r="F15" s="465" t="s">
        <v>1061</v>
      </c>
    </row>
    <row r="16" spans="1:6">
      <c r="A16" s="465" t="s">
        <v>50</v>
      </c>
      <c r="B16" s="462" t="s">
        <v>40</v>
      </c>
      <c r="C16" s="462" t="s">
        <v>1062</v>
      </c>
      <c r="D16" s="462" t="s">
        <v>1063</v>
      </c>
      <c r="E16" s="462" t="s">
        <v>890</v>
      </c>
      <c r="F16" s="462" t="s">
        <v>1064</v>
      </c>
    </row>
    <row r="17" spans="1:6">
      <c r="A17" s="465" t="s">
        <v>50</v>
      </c>
      <c r="B17" s="465" t="s">
        <v>12</v>
      </c>
      <c r="C17" s="465" t="s">
        <v>1065</v>
      </c>
      <c r="D17" s="465" t="s">
        <v>1066</v>
      </c>
      <c r="E17" s="465" t="s">
        <v>1067</v>
      </c>
      <c r="F17" s="465" t="s">
        <v>922</v>
      </c>
    </row>
    <row r="18" spans="1:6">
      <c r="A18" s="465" t="s">
        <v>50</v>
      </c>
      <c r="B18" s="462" t="s">
        <v>16</v>
      </c>
      <c r="C18" s="462" t="s">
        <v>1068</v>
      </c>
      <c r="D18" s="462" t="s">
        <v>1069</v>
      </c>
      <c r="E18" s="462" t="s">
        <v>1070</v>
      </c>
      <c r="F18" s="462" t="s">
        <v>922</v>
      </c>
    </row>
    <row r="19" spans="1:6">
      <c r="A19" s="465" t="s">
        <v>50</v>
      </c>
      <c r="B19" s="465" t="s">
        <v>22</v>
      </c>
      <c r="C19" s="465" t="s">
        <v>885</v>
      </c>
      <c r="D19" s="465" t="s">
        <v>886</v>
      </c>
      <c r="E19" s="465" t="s">
        <v>842</v>
      </c>
      <c r="F19" s="465" t="s">
        <v>922</v>
      </c>
    </row>
    <row r="20" spans="1:6">
      <c r="A20" s="465" t="s">
        <v>50</v>
      </c>
      <c r="B20" s="462" t="s">
        <v>26</v>
      </c>
      <c r="C20" s="462" t="s">
        <v>888</v>
      </c>
      <c r="D20" s="462" t="s">
        <v>889</v>
      </c>
      <c r="E20" s="462" t="s">
        <v>842</v>
      </c>
      <c r="F20" s="462" t="s">
        <v>922</v>
      </c>
    </row>
    <row r="21" spans="1:6">
      <c r="A21" s="465" t="s">
        <v>50</v>
      </c>
      <c r="B21" s="465" t="s">
        <v>35</v>
      </c>
      <c r="C21" s="465" t="s">
        <v>926</v>
      </c>
      <c r="D21" s="465" t="s">
        <v>927</v>
      </c>
      <c r="E21" s="465" t="s">
        <v>842</v>
      </c>
      <c r="F21" s="465" t="s">
        <v>922</v>
      </c>
    </row>
    <row r="22" spans="1:6">
      <c r="A22" s="462" t="s">
        <v>101</v>
      </c>
      <c r="B22" s="462" t="s">
        <v>10</v>
      </c>
      <c r="C22" s="462" t="s">
        <v>928</v>
      </c>
      <c r="D22" s="462" t="s">
        <v>929</v>
      </c>
      <c r="E22" s="462" t="s">
        <v>842</v>
      </c>
      <c r="F22" s="462" t="s">
        <v>1039</v>
      </c>
    </row>
    <row r="23" spans="1:6">
      <c r="A23" s="465" t="s">
        <v>101</v>
      </c>
      <c r="B23" s="465" t="s">
        <v>10</v>
      </c>
      <c r="C23" s="465" t="s">
        <v>1071</v>
      </c>
      <c r="D23" s="465" t="s">
        <v>1072</v>
      </c>
      <c r="E23" s="465" t="s">
        <v>842</v>
      </c>
      <c r="F23" s="465" t="s">
        <v>1030</v>
      </c>
    </row>
    <row r="24" spans="1:6">
      <c r="A24" s="462" t="s">
        <v>101</v>
      </c>
      <c r="B24" s="462" t="s">
        <v>36</v>
      </c>
      <c r="C24" s="462" t="s">
        <v>1073</v>
      </c>
      <c r="D24" s="462" t="s">
        <v>1074</v>
      </c>
      <c r="E24" s="462" t="s">
        <v>845</v>
      </c>
      <c r="F24" s="462" t="s">
        <v>1039</v>
      </c>
    </row>
    <row r="25" spans="1:6">
      <c r="E25" s="113"/>
      <c r="F25" s="114"/>
    </row>
    <row r="26" spans="1:6">
      <c r="E26" s="113"/>
      <c r="F26" s="114"/>
    </row>
    <row r="27" spans="1:6">
      <c r="E27" s="113"/>
      <c r="F27" s="114"/>
    </row>
    <row r="28" spans="1:6">
      <c r="E28" s="113"/>
      <c r="F28" s="114"/>
    </row>
    <row r="29" spans="1:6">
      <c r="E29" s="113"/>
      <c r="F29" s="114"/>
    </row>
    <row r="30" spans="1:6">
      <c r="E30" s="113"/>
      <c r="F30" s="114"/>
    </row>
    <row r="31" spans="1:6">
      <c r="E31" s="113"/>
      <c r="F31" s="114"/>
    </row>
    <row r="32" spans="1:6">
      <c r="E32" s="113"/>
      <c r="F32" s="114"/>
    </row>
    <row r="33" spans="5:6">
      <c r="E33" s="113"/>
      <c r="F33" s="114"/>
    </row>
    <row r="34" spans="5:6">
      <c r="E34" s="113"/>
      <c r="F34" s="114"/>
    </row>
    <row r="35" spans="5:6">
      <c r="E35" s="113"/>
      <c r="F35" s="114"/>
    </row>
    <row r="36" spans="5:6">
      <c r="E36" s="113"/>
      <c r="F36" s="114"/>
    </row>
    <row r="37" spans="5:6">
      <c r="E37" s="113"/>
      <c r="F37" s="114"/>
    </row>
    <row r="38" spans="5:6">
      <c r="E38" s="112"/>
      <c r="F38" s="114"/>
    </row>
    <row r="39" spans="5:6">
      <c r="E39" s="113"/>
      <c r="F39" s="114"/>
    </row>
    <row r="40" spans="5:6">
      <c r="E40" s="113"/>
      <c r="F40" s="114"/>
    </row>
    <row r="41" spans="5:6">
      <c r="E41" s="113"/>
      <c r="F41" s="114"/>
    </row>
    <row r="42" spans="5:6">
      <c r="E42" s="113"/>
      <c r="F42" s="114"/>
    </row>
    <row r="43" spans="5:6">
      <c r="E43" s="113"/>
      <c r="F43" s="114"/>
    </row>
    <row r="44" spans="5:6">
      <c r="E44" s="113"/>
      <c r="F44" s="114"/>
    </row>
    <row r="45" spans="5:6">
      <c r="E45" s="113"/>
      <c r="F45" s="114"/>
    </row>
    <row r="46" spans="5:6">
      <c r="E46" s="113"/>
      <c r="F46" s="114"/>
    </row>
    <row r="47" spans="5:6">
      <c r="E47" s="113"/>
      <c r="F47" s="114"/>
    </row>
    <row r="48" spans="5:6">
      <c r="E48" s="113"/>
      <c r="F48" s="114"/>
    </row>
    <row r="49" spans="5:6">
      <c r="E49" s="113"/>
      <c r="F49" s="114"/>
    </row>
    <row r="50" spans="5:6">
      <c r="E50" s="113"/>
      <c r="F50" s="114"/>
    </row>
    <row r="51" spans="5:6">
      <c r="E51" s="113"/>
      <c r="F51" s="114"/>
    </row>
    <row r="52" spans="5:6">
      <c r="E52" s="113"/>
      <c r="F52" s="114"/>
    </row>
    <row r="53" spans="5:6">
      <c r="E53" s="113"/>
      <c r="F53" s="114"/>
    </row>
    <row r="54" spans="5:6">
      <c r="E54" s="113"/>
      <c r="F54" s="114"/>
    </row>
    <row r="55" spans="5:6">
      <c r="E55" s="113"/>
      <c r="F55" s="114"/>
    </row>
    <row r="56" spans="5:6">
      <c r="E56" s="113"/>
      <c r="F56" s="114"/>
    </row>
    <row r="57" spans="5:6">
      <c r="E57" s="113"/>
      <c r="F57" s="114"/>
    </row>
    <row r="58" spans="5:6">
      <c r="E58" s="113"/>
      <c r="F58" s="114"/>
    </row>
    <row r="59" spans="5:6">
      <c r="E59" s="113"/>
      <c r="F59" s="114"/>
    </row>
    <row r="60" spans="5:6">
      <c r="E60" s="113"/>
      <c r="F60" s="114"/>
    </row>
    <row r="61" spans="5:6">
      <c r="E61" s="113"/>
      <c r="F61" s="114"/>
    </row>
    <row r="62" spans="5:6">
      <c r="E62" s="113"/>
      <c r="F62" s="114"/>
    </row>
    <row r="63" spans="5:6">
      <c r="E63" s="113"/>
      <c r="F63" s="114"/>
    </row>
    <row r="64" spans="5:6">
      <c r="E64" s="113"/>
      <c r="F64" s="114"/>
    </row>
    <row r="65" spans="5:6">
      <c r="E65" s="113"/>
      <c r="F65" s="114"/>
    </row>
    <row r="66" spans="5:6">
      <c r="E66" s="113"/>
      <c r="F66" s="114"/>
    </row>
    <row r="67" spans="5:6">
      <c r="E67" s="113"/>
      <c r="F67" s="114"/>
    </row>
    <row r="68" spans="5:6">
      <c r="E68" s="113"/>
      <c r="F68" s="114"/>
    </row>
    <row r="69" spans="5:6">
      <c r="E69" s="113"/>
      <c r="F69" s="114"/>
    </row>
    <row r="70" spans="5:6">
      <c r="E70" s="113"/>
      <c r="F70" s="114"/>
    </row>
    <row r="71" spans="5:6">
      <c r="E71" s="113"/>
      <c r="F71" s="114"/>
    </row>
    <row r="72" spans="5:6">
      <c r="E72" s="113"/>
      <c r="F72" s="114"/>
    </row>
    <row r="73" spans="5:6">
      <c r="E73" s="113"/>
      <c r="F73" s="114"/>
    </row>
    <row r="74" spans="5:6">
      <c r="E74" s="113"/>
      <c r="F74" s="114"/>
    </row>
    <row r="75" spans="5:6">
      <c r="E75" s="113"/>
      <c r="F75" s="114"/>
    </row>
    <row r="76" spans="5:6">
      <c r="E76" s="113"/>
      <c r="F76" s="114"/>
    </row>
    <row r="77" spans="5:6">
      <c r="E77" s="113"/>
      <c r="F77" s="114"/>
    </row>
    <row r="78" spans="5:6">
      <c r="E78" s="113"/>
      <c r="F78" s="114"/>
    </row>
    <row r="79" spans="5:6">
      <c r="E79" s="113"/>
      <c r="F79" s="114"/>
    </row>
    <row r="80" spans="5:6">
      <c r="E80" s="113"/>
      <c r="F80" s="114"/>
    </row>
    <row r="81" spans="5:6">
      <c r="E81" s="113"/>
      <c r="F81" s="114"/>
    </row>
    <row r="82" spans="5:6">
      <c r="E82" s="113"/>
      <c r="F82" s="114"/>
    </row>
    <row r="83" spans="5:6">
      <c r="E83" s="113"/>
      <c r="F83" s="114"/>
    </row>
    <row r="84" spans="5:6">
      <c r="E84" s="113"/>
      <c r="F84" s="114"/>
    </row>
    <row r="85" spans="5:6">
      <c r="E85" s="113"/>
      <c r="F85" s="114"/>
    </row>
    <row r="86" spans="5:6">
      <c r="E86" s="113"/>
      <c r="F86" s="114"/>
    </row>
    <row r="87" spans="5:6">
      <c r="E87" s="113"/>
      <c r="F87" s="114"/>
    </row>
    <row r="88" spans="5:6">
      <c r="E88" s="113"/>
      <c r="F88" s="114"/>
    </row>
    <row r="89" spans="5:6">
      <c r="E89" s="113"/>
      <c r="F89" s="114"/>
    </row>
    <row r="90" spans="5:6">
      <c r="E90" s="113"/>
      <c r="F90" s="114"/>
    </row>
    <row r="91" spans="5:6">
      <c r="E91" s="113"/>
      <c r="F91" s="114"/>
    </row>
    <row r="92" spans="5:6">
      <c r="E92" s="113"/>
      <c r="F92" s="114"/>
    </row>
    <row r="93" spans="5:6">
      <c r="E93" s="113"/>
      <c r="F93" s="114"/>
    </row>
    <row r="94" spans="5:6">
      <c r="E94" s="113"/>
      <c r="F94" s="114"/>
    </row>
    <row r="95" spans="5:6">
      <c r="E95" s="113"/>
      <c r="F95" s="114"/>
    </row>
    <row r="96" spans="5:6">
      <c r="E96" s="113"/>
      <c r="F96" s="114"/>
    </row>
  </sheetData>
  <conditionalFormatting sqref="A2:C3 E2:F3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{EF3DD3F9-96B4-4E3F-B67A-6B02FD248A32}</x14:id>
        </ext>
      </extLst>
    </cfRule>
  </conditionalFormatting>
  <conditionalFormatting sqref="E4:F22 A4:C22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{6B413BFC-3449-4D09-949F-4940C8E4EA14}</x14:id>
        </ext>
      </extLst>
    </cfRule>
  </conditionalFormatting>
  <conditionalFormatting sqref="E23:F23 A23:C2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{047CD9FD-CCE1-4334-B322-B50029FB463E}</x14:id>
        </ext>
      </extLst>
    </cfRule>
  </conditionalFormatting>
  <conditionalFormatting sqref="E24:F24 A24:C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{B39820D8-BD8A-4896-BEB9-F1FEAD77D559}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3DD3F9-96B4-4E3F-B67A-6B02FD248A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A2:C3 E2:F3</xm:sqref>
        </x14:conditionalFormatting>
        <x14:conditionalFormatting xmlns:xm="http://schemas.microsoft.com/office/excel/2006/main">
          <x14:cfRule type="dataBar" id="{6B413BFC-3449-4D09-949F-4940C8E4EA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E4:F22 A4:C22</xm:sqref>
        </x14:conditionalFormatting>
        <x14:conditionalFormatting xmlns:xm="http://schemas.microsoft.com/office/excel/2006/main">
          <x14:cfRule type="dataBar" id="{047CD9FD-CCE1-4334-B322-B50029FB46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E23:F23 A23:C23</xm:sqref>
        </x14:conditionalFormatting>
        <x14:conditionalFormatting xmlns:xm="http://schemas.microsoft.com/office/excel/2006/main">
          <x14:cfRule type="dataBar" id="{B39820D8-BD8A-4896-BEB9-F1FEAD77D5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E24:F24 A24:C24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5" tint="0.39997558519241921"/>
  </sheetPr>
  <dimension ref="A1:F14"/>
  <sheetViews>
    <sheetView showGridLines="0" rightToLeft="1" zoomScale="90" zoomScaleNormal="90" workbookViewId="0">
      <selection activeCell="E15" sqref="E15"/>
    </sheetView>
  </sheetViews>
  <sheetFormatPr defaultColWidth="9.125" defaultRowHeight="18"/>
  <cols>
    <col min="1" max="1" width="19.125" style="111" bestFit="1" customWidth="1"/>
    <col min="2" max="2" width="18.875" style="111" bestFit="1" customWidth="1"/>
    <col min="3" max="3" width="24.875" style="111" bestFit="1" customWidth="1"/>
    <col min="4" max="4" width="7.625" style="111" bestFit="1" customWidth="1"/>
    <col min="5" max="5" width="60.625" style="111" bestFit="1" customWidth="1"/>
    <col min="6" max="6" width="14.625" style="111" customWidth="1"/>
    <col min="7" max="16384" width="9.125" style="109"/>
  </cols>
  <sheetData>
    <row r="1" spans="1:6" ht="18.75">
      <c r="A1" s="665" t="s">
        <v>645</v>
      </c>
      <c r="B1" s="665" t="s">
        <v>646</v>
      </c>
      <c r="C1" s="665" t="s">
        <v>713</v>
      </c>
      <c r="D1" s="665" t="s">
        <v>632</v>
      </c>
      <c r="E1" s="665" t="s">
        <v>643</v>
      </c>
      <c r="F1" s="665" t="s">
        <v>647</v>
      </c>
    </row>
    <row r="2" spans="1:6">
      <c r="A2" s="465" t="s">
        <v>50</v>
      </c>
      <c r="B2" s="465" t="s">
        <v>5</v>
      </c>
      <c r="C2" s="465" t="s">
        <v>648</v>
      </c>
      <c r="D2" s="465" t="s">
        <v>649</v>
      </c>
      <c r="E2" s="466" t="s">
        <v>654</v>
      </c>
      <c r="F2" s="467" t="s">
        <v>714</v>
      </c>
    </row>
    <row r="3" spans="1:6">
      <c r="A3" s="462" t="s">
        <v>50</v>
      </c>
      <c r="B3" s="462" t="s">
        <v>81</v>
      </c>
      <c r="C3" s="462" t="s">
        <v>848</v>
      </c>
      <c r="D3" s="462" t="s">
        <v>849</v>
      </c>
      <c r="E3" s="463" t="s">
        <v>850</v>
      </c>
      <c r="F3" s="464" t="s">
        <v>813</v>
      </c>
    </row>
    <row r="4" spans="1:6">
      <c r="A4" s="465" t="s">
        <v>50</v>
      </c>
      <c r="B4" s="465" t="s">
        <v>12</v>
      </c>
      <c r="C4" s="465" t="s">
        <v>650</v>
      </c>
      <c r="D4" s="465" t="s">
        <v>651</v>
      </c>
      <c r="E4" s="466" t="s">
        <v>654</v>
      </c>
      <c r="F4" s="467" t="s">
        <v>715</v>
      </c>
    </row>
    <row r="5" spans="1:6">
      <c r="A5" s="462" t="s">
        <v>50</v>
      </c>
      <c r="B5" s="462" t="s">
        <v>21</v>
      </c>
      <c r="C5" s="462" t="s">
        <v>652</v>
      </c>
      <c r="D5" s="462" t="s">
        <v>653</v>
      </c>
      <c r="E5" s="463" t="s">
        <v>718</v>
      </c>
      <c r="F5" s="464" t="s">
        <v>719</v>
      </c>
    </row>
    <row r="6" spans="1:6">
      <c r="A6" s="465" t="s">
        <v>50</v>
      </c>
      <c r="B6" s="465" t="s">
        <v>24</v>
      </c>
      <c r="C6" s="465" t="s">
        <v>923</v>
      </c>
      <c r="D6" s="465" t="s">
        <v>924</v>
      </c>
      <c r="E6" s="466" t="s">
        <v>1111</v>
      </c>
      <c r="F6" s="467" t="s">
        <v>925</v>
      </c>
    </row>
    <row r="7" spans="1:6">
      <c r="A7" s="462" t="s">
        <v>101</v>
      </c>
      <c r="B7" s="462" t="s">
        <v>12</v>
      </c>
      <c r="C7" s="462" t="s">
        <v>748</v>
      </c>
      <c r="D7" s="462" t="s">
        <v>749</v>
      </c>
      <c r="E7" s="463" t="s">
        <v>845</v>
      </c>
      <c r="F7" s="464" t="s">
        <v>716</v>
      </c>
    </row>
    <row r="8" spans="1:6">
      <c r="A8" s="465" t="s">
        <v>101</v>
      </c>
      <c r="B8" s="465" t="s">
        <v>12</v>
      </c>
      <c r="C8" s="465" t="s">
        <v>750</v>
      </c>
      <c r="D8" s="465" t="s">
        <v>751</v>
      </c>
      <c r="E8" s="466" t="s">
        <v>1112</v>
      </c>
      <c r="F8" s="467" t="s">
        <v>752</v>
      </c>
    </row>
    <row r="9" spans="1:6">
      <c r="A9" s="462" t="s">
        <v>101</v>
      </c>
      <c r="B9" s="462" t="s">
        <v>12</v>
      </c>
      <c r="C9" s="462" t="s">
        <v>753</v>
      </c>
      <c r="D9" s="462" t="s">
        <v>754</v>
      </c>
      <c r="E9" s="463" t="s">
        <v>755</v>
      </c>
      <c r="F9" s="464" t="s">
        <v>756</v>
      </c>
    </row>
    <row r="10" spans="1:6">
      <c r="A10" s="465" t="s">
        <v>101</v>
      </c>
      <c r="B10" s="465" t="s">
        <v>12</v>
      </c>
      <c r="C10" s="465" t="s">
        <v>757</v>
      </c>
      <c r="D10" s="465" t="s">
        <v>758</v>
      </c>
      <c r="E10" s="466" t="s">
        <v>785</v>
      </c>
      <c r="F10" s="467" t="s">
        <v>786</v>
      </c>
    </row>
    <row r="11" spans="1:6">
      <c r="A11" s="462" t="s">
        <v>101</v>
      </c>
      <c r="B11" s="462" t="s">
        <v>12</v>
      </c>
      <c r="C11" s="462" t="s">
        <v>759</v>
      </c>
      <c r="D11" s="462" t="s">
        <v>760</v>
      </c>
      <c r="E11" s="463" t="s">
        <v>787</v>
      </c>
      <c r="F11" s="617" t="s">
        <v>717</v>
      </c>
    </row>
    <row r="12" spans="1:6">
      <c r="A12" s="465" t="s">
        <v>101</v>
      </c>
      <c r="B12" s="465" t="s">
        <v>16</v>
      </c>
      <c r="C12" s="465" t="s">
        <v>930</v>
      </c>
      <c r="D12" s="465" t="s">
        <v>931</v>
      </c>
      <c r="E12" s="466" t="s">
        <v>1113</v>
      </c>
      <c r="F12" s="467" t="s">
        <v>932</v>
      </c>
    </row>
    <row r="13" spans="1:6">
      <c r="A13" s="462" t="s">
        <v>101</v>
      </c>
      <c r="B13" s="462" t="s">
        <v>24</v>
      </c>
      <c r="C13" s="462" t="s">
        <v>933</v>
      </c>
      <c r="D13" s="462" t="s">
        <v>934</v>
      </c>
      <c r="E13" s="463" t="s">
        <v>1114</v>
      </c>
      <c r="F13" s="464" t="s">
        <v>876</v>
      </c>
    </row>
    <row r="14" spans="1:6">
      <c r="A14" s="465" t="s">
        <v>101</v>
      </c>
      <c r="B14" s="465" t="s">
        <v>25</v>
      </c>
      <c r="C14" s="465" t="s">
        <v>846</v>
      </c>
      <c r="D14" s="465" t="s">
        <v>847</v>
      </c>
      <c r="E14" s="466" t="s">
        <v>844</v>
      </c>
      <c r="F14" s="467" t="s">
        <v>895</v>
      </c>
    </row>
  </sheetData>
  <conditionalFormatting sqref="A14:F1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{B2868A78-717F-4479-BB0A-0EB2B8A8FB60}</x14:id>
        </ext>
      </extLst>
    </cfRule>
  </conditionalFormatting>
  <conditionalFormatting sqref="A2:F13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{27F1F101-573F-4150-A053-175ED88736E7}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868A78-717F-4479-BB0A-0EB2B8A8FB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A14:F14</xm:sqref>
        </x14:conditionalFormatting>
        <x14:conditionalFormatting xmlns:xm="http://schemas.microsoft.com/office/excel/2006/main">
          <x14:cfRule type="dataBar" id="{27F1F101-573F-4150-A053-175ED88736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A2:F13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P12"/>
  <sheetViews>
    <sheetView rightToLeft="1" workbookViewId="0">
      <selection activeCell="G4" sqref="G4:G12"/>
    </sheetView>
  </sheetViews>
  <sheetFormatPr defaultRowHeight="18"/>
  <cols>
    <col min="1" max="1" width="2.375" style="48" customWidth="1"/>
    <col min="2" max="2" width="5.125" style="48" customWidth="1"/>
    <col min="3" max="3" width="11.25" style="48" customWidth="1"/>
    <col min="4" max="4" width="11.75" style="48" customWidth="1"/>
    <col min="5" max="5" width="10.375" style="48" customWidth="1"/>
    <col min="6" max="6" width="11.625" style="48" customWidth="1"/>
    <col min="7" max="7" width="8.875" style="48" customWidth="1"/>
    <col min="8" max="8" width="10.375" style="48" customWidth="1"/>
    <col min="9" max="9" width="11.625" style="48" customWidth="1"/>
    <col min="10" max="10" width="11.75" style="48" customWidth="1"/>
    <col min="11" max="11" width="11.125" style="48" customWidth="1"/>
    <col min="12" max="12" width="9.75" style="48" customWidth="1"/>
    <col min="13" max="13" width="11.75" style="48" customWidth="1"/>
    <col min="14" max="14" width="12.25" style="48" customWidth="1"/>
    <col min="15" max="15" width="12.125" style="48" customWidth="1"/>
    <col min="16" max="16" width="13.75" style="48" customWidth="1"/>
    <col min="17" max="256" width="9.125" style="48"/>
    <col min="257" max="257" width="2.375" style="48" customWidth="1"/>
    <col min="258" max="258" width="5.125" style="48" customWidth="1"/>
    <col min="259" max="259" width="11.25" style="48" customWidth="1"/>
    <col min="260" max="260" width="9.375" style="48" customWidth="1"/>
    <col min="261" max="261" width="9.625" style="48" customWidth="1"/>
    <col min="262" max="262" width="9.125" style="48" customWidth="1"/>
    <col min="263" max="263" width="8.875" style="48" customWidth="1"/>
    <col min="264" max="264" width="10.375" style="48" customWidth="1"/>
    <col min="265" max="265" width="9.625" style="48" customWidth="1"/>
    <col min="266" max="266" width="10" style="48" customWidth="1"/>
    <col min="267" max="267" width="9.25" style="48" customWidth="1"/>
    <col min="268" max="268" width="9.75" style="48" customWidth="1"/>
    <col min="269" max="269" width="11.75" style="48" customWidth="1"/>
    <col min="270" max="270" width="12.25" style="48" customWidth="1"/>
    <col min="271" max="271" width="12.125" style="48" customWidth="1"/>
    <col min="272" max="272" width="13.75" style="48" customWidth="1"/>
    <col min="273" max="512" width="9.125" style="48"/>
    <col min="513" max="513" width="2.375" style="48" customWidth="1"/>
    <col min="514" max="514" width="5.125" style="48" customWidth="1"/>
    <col min="515" max="515" width="11.25" style="48" customWidth="1"/>
    <col min="516" max="516" width="9.375" style="48" customWidth="1"/>
    <col min="517" max="517" width="9.625" style="48" customWidth="1"/>
    <col min="518" max="518" width="9.125" style="48" customWidth="1"/>
    <col min="519" max="519" width="8.875" style="48" customWidth="1"/>
    <col min="520" max="520" width="10.375" style="48" customWidth="1"/>
    <col min="521" max="521" width="9.625" style="48" customWidth="1"/>
    <col min="522" max="522" width="10" style="48" customWidth="1"/>
    <col min="523" max="523" width="9.25" style="48" customWidth="1"/>
    <col min="524" max="524" width="9.75" style="48" customWidth="1"/>
    <col min="525" max="525" width="11.75" style="48" customWidth="1"/>
    <col min="526" max="526" width="12.25" style="48" customWidth="1"/>
    <col min="527" max="527" width="12.125" style="48" customWidth="1"/>
    <col min="528" max="528" width="13.75" style="48" customWidth="1"/>
    <col min="529" max="768" width="9.125" style="48"/>
    <col min="769" max="769" width="2.375" style="48" customWidth="1"/>
    <col min="770" max="770" width="5.125" style="48" customWidth="1"/>
    <col min="771" max="771" width="11.25" style="48" customWidth="1"/>
    <col min="772" max="772" width="9.375" style="48" customWidth="1"/>
    <col min="773" max="773" width="9.625" style="48" customWidth="1"/>
    <col min="774" max="774" width="9.125" style="48" customWidth="1"/>
    <col min="775" max="775" width="8.875" style="48" customWidth="1"/>
    <col min="776" max="776" width="10.375" style="48" customWidth="1"/>
    <col min="777" max="777" width="9.625" style="48" customWidth="1"/>
    <col min="778" max="778" width="10" style="48" customWidth="1"/>
    <col min="779" max="779" width="9.25" style="48" customWidth="1"/>
    <col min="780" max="780" width="9.75" style="48" customWidth="1"/>
    <col min="781" max="781" width="11.75" style="48" customWidth="1"/>
    <col min="782" max="782" width="12.25" style="48" customWidth="1"/>
    <col min="783" max="783" width="12.125" style="48" customWidth="1"/>
    <col min="784" max="784" width="13.75" style="48" customWidth="1"/>
    <col min="785" max="1024" width="9.125" style="48"/>
    <col min="1025" max="1025" width="2.375" style="48" customWidth="1"/>
    <col min="1026" max="1026" width="5.125" style="48" customWidth="1"/>
    <col min="1027" max="1027" width="11.25" style="48" customWidth="1"/>
    <col min="1028" max="1028" width="9.375" style="48" customWidth="1"/>
    <col min="1029" max="1029" width="9.625" style="48" customWidth="1"/>
    <col min="1030" max="1030" width="9.125" style="48" customWidth="1"/>
    <col min="1031" max="1031" width="8.875" style="48" customWidth="1"/>
    <col min="1032" max="1032" width="10.375" style="48" customWidth="1"/>
    <col min="1033" max="1033" width="9.625" style="48" customWidth="1"/>
    <col min="1034" max="1034" width="10" style="48" customWidth="1"/>
    <col min="1035" max="1035" width="9.25" style="48" customWidth="1"/>
    <col min="1036" max="1036" width="9.75" style="48" customWidth="1"/>
    <col min="1037" max="1037" width="11.75" style="48" customWidth="1"/>
    <col min="1038" max="1038" width="12.25" style="48" customWidth="1"/>
    <col min="1039" max="1039" width="12.125" style="48" customWidth="1"/>
    <col min="1040" max="1040" width="13.75" style="48" customWidth="1"/>
    <col min="1041" max="1280" width="9.125" style="48"/>
    <col min="1281" max="1281" width="2.375" style="48" customWidth="1"/>
    <col min="1282" max="1282" width="5.125" style="48" customWidth="1"/>
    <col min="1283" max="1283" width="11.25" style="48" customWidth="1"/>
    <col min="1284" max="1284" width="9.375" style="48" customWidth="1"/>
    <col min="1285" max="1285" width="9.625" style="48" customWidth="1"/>
    <col min="1286" max="1286" width="9.125" style="48" customWidth="1"/>
    <col min="1287" max="1287" width="8.875" style="48" customWidth="1"/>
    <col min="1288" max="1288" width="10.375" style="48" customWidth="1"/>
    <col min="1289" max="1289" width="9.625" style="48" customWidth="1"/>
    <col min="1290" max="1290" width="10" style="48" customWidth="1"/>
    <col min="1291" max="1291" width="9.25" style="48" customWidth="1"/>
    <col min="1292" max="1292" width="9.75" style="48" customWidth="1"/>
    <col min="1293" max="1293" width="11.75" style="48" customWidth="1"/>
    <col min="1294" max="1294" width="12.25" style="48" customWidth="1"/>
    <col min="1295" max="1295" width="12.125" style="48" customWidth="1"/>
    <col min="1296" max="1296" width="13.75" style="48" customWidth="1"/>
    <col min="1297" max="1536" width="9.125" style="48"/>
    <col min="1537" max="1537" width="2.375" style="48" customWidth="1"/>
    <col min="1538" max="1538" width="5.125" style="48" customWidth="1"/>
    <col min="1539" max="1539" width="11.25" style="48" customWidth="1"/>
    <col min="1540" max="1540" width="9.375" style="48" customWidth="1"/>
    <col min="1541" max="1541" width="9.625" style="48" customWidth="1"/>
    <col min="1542" max="1542" width="9.125" style="48" customWidth="1"/>
    <col min="1543" max="1543" width="8.875" style="48" customWidth="1"/>
    <col min="1544" max="1544" width="10.375" style="48" customWidth="1"/>
    <col min="1545" max="1545" width="9.625" style="48" customWidth="1"/>
    <col min="1546" max="1546" width="10" style="48" customWidth="1"/>
    <col min="1547" max="1547" width="9.25" style="48" customWidth="1"/>
    <col min="1548" max="1548" width="9.75" style="48" customWidth="1"/>
    <col min="1549" max="1549" width="11.75" style="48" customWidth="1"/>
    <col min="1550" max="1550" width="12.25" style="48" customWidth="1"/>
    <col min="1551" max="1551" width="12.125" style="48" customWidth="1"/>
    <col min="1552" max="1552" width="13.75" style="48" customWidth="1"/>
    <col min="1553" max="1792" width="9.125" style="48"/>
    <col min="1793" max="1793" width="2.375" style="48" customWidth="1"/>
    <col min="1794" max="1794" width="5.125" style="48" customWidth="1"/>
    <col min="1795" max="1795" width="11.25" style="48" customWidth="1"/>
    <col min="1796" max="1796" width="9.375" style="48" customWidth="1"/>
    <col min="1797" max="1797" width="9.625" style="48" customWidth="1"/>
    <col min="1798" max="1798" width="9.125" style="48" customWidth="1"/>
    <col min="1799" max="1799" width="8.875" style="48" customWidth="1"/>
    <col min="1800" max="1800" width="10.375" style="48" customWidth="1"/>
    <col min="1801" max="1801" width="9.625" style="48" customWidth="1"/>
    <col min="1802" max="1802" width="10" style="48" customWidth="1"/>
    <col min="1803" max="1803" width="9.25" style="48" customWidth="1"/>
    <col min="1804" max="1804" width="9.75" style="48" customWidth="1"/>
    <col min="1805" max="1805" width="11.75" style="48" customWidth="1"/>
    <col min="1806" max="1806" width="12.25" style="48" customWidth="1"/>
    <col min="1807" max="1807" width="12.125" style="48" customWidth="1"/>
    <col min="1808" max="1808" width="13.75" style="48" customWidth="1"/>
    <col min="1809" max="2048" width="9.125" style="48"/>
    <col min="2049" max="2049" width="2.375" style="48" customWidth="1"/>
    <col min="2050" max="2050" width="5.125" style="48" customWidth="1"/>
    <col min="2051" max="2051" width="11.25" style="48" customWidth="1"/>
    <col min="2052" max="2052" width="9.375" style="48" customWidth="1"/>
    <col min="2053" max="2053" width="9.625" style="48" customWidth="1"/>
    <col min="2054" max="2054" width="9.125" style="48" customWidth="1"/>
    <col min="2055" max="2055" width="8.875" style="48" customWidth="1"/>
    <col min="2056" max="2056" width="10.375" style="48" customWidth="1"/>
    <col min="2057" max="2057" width="9.625" style="48" customWidth="1"/>
    <col min="2058" max="2058" width="10" style="48" customWidth="1"/>
    <col min="2059" max="2059" width="9.25" style="48" customWidth="1"/>
    <col min="2060" max="2060" width="9.75" style="48" customWidth="1"/>
    <col min="2061" max="2061" width="11.75" style="48" customWidth="1"/>
    <col min="2062" max="2062" width="12.25" style="48" customWidth="1"/>
    <col min="2063" max="2063" width="12.125" style="48" customWidth="1"/>
    <col min="2064" max="2064" width="13.75" style="48" customWidth="1"/>
    <col min="2065" max="2304" width="9.125" style="48"/>
    <col min="2305" max="2305" width="2.375" style="48" customWidth="1"/>
    <col min="2306" max="2306" width="5.125" style="48" customWidth="1"/>
    <col min="2307" max="2307" width="11.25" style="48" customWidth="1"/>
    <col min="2308" max="2308" width="9.375" style="48" customWidth="1"/>
    <col min="2309" max="2309" width="9.625" style="48" customWidth="1"/>
    <col min="2310" max="2310" width="9.125" style="48" customWidth="1"/>
    <col min="2311" max="2311" width="8.875" style="48" customWidth="1"/>
    <col min="2312" max="2312" width="10.375" style="48" customWidth="1"/>
    <col min="2313" max="2313" width="9.625" style="48" customWidth="1"/>
    <col min="2314" max="2314" width="10" style="48" customWidth="1"/>
    <col min="2315" max="2315" width="9.25" style="48" customWidth="1"/>
    <col min="2316" max="2316" width="9.75" style="48" customWidth="1"/>
    <col min="2317" max="2317" width="11.75" style="48" customWidth="1"/>
    <col min="2318" max="2318" width="12.25" style="48" customWidth="1"/>
    <col min="2319" max="2319" width="12.125" style="48" customWidth="1"/>
    <col min="2320" max="2320" width="13.75" style="48" customWidth="1"/>
    <col min="2321" max="2560" width="9.125" style="48"/>
    <col min="2561" max="2561" width="2.375" style="48" customWidth="1"/>
    <col min="2562" max="2562" width="5.125" style="48" customWidth="1"/>
    <col min="2563" max="2563" width="11.25" style="48" customWidth="1"/>
    <col min="2564" max="2564" width="9.375" style="48" customWidth="1"/>
    <col min="2565" max="2565" width="9.625" style="48" customWidth="1"/>
    <col min="2566" max="2566" width="9.125" style="48" customWidth="1"/>
    <col min="2567" max="2567" width="8.875" style="48" customWidth="1"/>
    <col min="2568" max="2568" width="10.375" style="48" customWidth="1"/>
    <col min="2569" max="2569" width="9.625" style="48" customWidth="1"/>
    <col min="2570" max="2570" width="10" style="48" customWidth="1"/>
    <col min="2571" max="2571" width="9.25" style="48" customWidth="1"/>
    <col min="2572" max="2572" width="9.75" style="48" customWidth="1"/>
    <col min="2573" max="2573" width="11.75" style="48" customWidth="1"/>
    <col min="2574" max="2574" width="12.25" style="48" customWidth="1"/>
    <col min="2575" max="2575" width="12.125" style="48" customWidth="1"/>
    <col min="2576" max="2576" width="13.75" style="48" customWidth="1"/>
    <col min="2577" max="2816" width="9.125" style="48"/>
    <col min="2817" max="2817" width="2.375" style="48" customWidth="1"/>
    <col min="2818" max="2818" width="5.125" style="48" customWidth="1"/>
    <col min="2819" max="2819" width="11.25" style="48" customWidth="1"/>
    <col min="2820" max="2820" width="9.375" style="48" customWidth="1"/>
    <col min="2821" max="2821" width="9.625" style="48" customWidth="1"/>
    <col min="2822" max="2822" width="9.125" style="48" customWidth="1"/>
    <col min="2823" max="2823" width="8.875" style="48" customWidth="1"/>
    <col min="2824" max="2824" width="10.375" style="48" customWidth="1"/>
    <col min="2825" max="2825" width="9.625" style="48" customWidth="1"/>
    <col min="2826" max="2826" width="10" style="48" customWidth="1"/>
    <col min="2827" max="2827" width="9.25" style="48" customWidth="1"/>
    <col min="2828" max="2828" width="9.75" style="48" customWidth="1"/>
    <col min="2829" max="2829" width="11.75" style="48" customWidth="1"/>
    <col min="2830" max="2830" width="12.25" style="48" customWidth="1"/>
    <col min="2831" max="2831" width="12.125" style="48" customWidth="1"/>
    <col min="2832" max="2832" width="13.75" style="48" customWidth="1"/>
    <col min="2833" max="3072" width="9.125" style="48"/>
    <col min="3073" max="3073" width="2.375" style="48" customWidth="1"/>
    <col min="3074" max="3074" width="5.125" style="48" customWidth="1"/>
    <col min="3075" max="3075" width="11.25" style="48" customWidth="1"/>
    <col min="3076" max="3076" width="9.375" style="48" customWidth="1"/>
    <col min="3077" max="3077" width="9.625" style="48" customWidth="1"/>
    <col min="3078" max="3078" width="9.125" style="48" customWidth="1"/>
    <col min="3079" max="3079" width="8.875" style="48" customWidth="1"/>
    <col min="3080" max="3080" width="10.375" style="48" customWidth="1"/>
    <col min="3081" max="3081" width="9.625" style="48" customWidth="1"/>
    <col min="3082" max="3082" width="10" style="48" customWidth="1"/>
    <col min="3083" max="3083" width="9.25" style="48" customWidth="1"/>
    <col min="3084" max="3084" width="9.75" style="48" customWidth="1"/>
    <col min="3085" max="3085" width="11.75" style="48" customWidth="1"/>
    <col min="3086" max="3086" width="12.25" style="48" customWidth="1"/>
    <col min="3087" max="3087" width="12.125" style="48" customWidth="1"/>
    <col min="3088" max="3088" width="13.75" style="48" customWidth="1"/>
    <col min="3089" max="3328" width="9.125" style="48"/>
    <col min="3329" max="3329" width="2.375" style="48" customWidth="1"/>
    <col min="3330" max="3330" width="5.125" style="48" customWidth="1"/>
    <col min="3331" max="3331" width="11.25" style="48" customWidth="1"/>
    <col min="3332" max="3332" width="9.375" style="48" customWidth="1"/>
    <col min="3333" max="3333" width="9.625" style="48" customWidth="1"/>
    <col min="3334" max="3334" width="9.125" style="48" customWidth="1"/>
    <col min="3335" max="3335" width="8.875" style="48" customWidth="1"/>
    <col min="3336" max="3336" width="10.375" style="48" customWidth="1"/>
    <col min="3337" max="3337" width="9.625" style="48" customWidth="1"/>
    <col min="3338" max="3338" width="10" style="48" customWidth="1"/>
    <col min="3339" max="3339" width="9.25" style="48" customWidth="1"/>
    <col min="3340" max="3340" width="9.75" style="48" customWidth="1"/>
    <col min="3341" max="3341" width="11.75" style="48" customWidth="1"/>
    <col min="3342" max="3342" width="12.25" style="48" customWidth="1"/>
    <col min="3343" max="3343" width="12.125" style="48" customWidth="1"/>
    <col min="3344" max="3344" width="13.75" style="48" customWidth="1"/>
    <col min="3345" max="3584" width="9.125" style="48"/>
    <col min="3585" max="3585" width="2.375" style="48" customWidth="1"/>
    <col min="3586" max="3586" width="5.125" style="48" customWidth="1"/>
    <col min="3587" max="3587" width="11.25" style="48" customWidth="1"/>
    <col min="3588" max="3588" width="9.375" style="48" customWidth="1"/>
    <col min="3589" max="3589" width="9.625" style="48" customWidth="1"/>
    <col min="3590" max="3590" width="9.125" style="48" customWidth="1"/>
    <col min="3591" max="3591" width="8.875" style="48" customWidth="1"/>
    <col min="3592" max="3592" width="10.375" style="48" customWidth="1"/>
    <col min="3593" max="3593" width="9.625" style="48" customWidth="1"/>
    <col min="3594" max="3594" width="10" style="48" customWidth="1"/>
    <col min="3595" max="3595" width="9.25" style="48" customWidth="1"/>
    <col min="3596" max="3596" width="9.75" style="48" customWidth="1"/>
    <col min="3597" max="3597" width="11.75" style="48" customWidth="1"/>
    <col min="3598" max="3598" width="12.25" style="48" customWidth="1"/>
    <col min="3599" max="3599" width="12.125" style="48" customWidth="1"/>
    <col min="3600" max="3600" width="13.75" style="48" customWidth="1"/>
    <col min="3601" max="3840" width="9.125" style="48"/>
    <col min="3841" max="3841" width="2.375" style="48" customWidth="1"/>
    <col min="3842" max="3842" width="5.125" style="48" customWidth="1"/>
    <col min="3843" max="3843" width="11.25" style="48" customWidth="1"/>
    <col min="3844" max="3844" width="9.375" style="48" customWidth="1"/>
    <col min="3845" max="3845" width="9.625" style="48" customWidth="1"/>
    <col min="3846" max="3846" width="9.125" style="48" customWidth="1"/>
    <col min="3847" max="3847" width="8.875" style="48" customWidth="1"/>
    <col min="3848" max="3848" width="10.375" style="48" customWidth="1"/>
    <col min="3849" max="3849" width="9.625" style="48" customWidth="1"/>
    <col min="3850" max="3850" width="10" style="48" customWidth="1"/>
    <col min="3851" max="3851" width="9.25" style="48" customWidth="1"/>
    <col min="3852" max="3852" width="9.75" style="48" customWidth="1"/>
    <col min="3853" max="3853" width="11.75" style="48" customWidth="1"/>
    <col min="3854" max="3854" width="12.25" style="48" customWidth="1"/>
    <col min="3855" max="3855" width="12.125" style="48" customWidth="1"/>
    <col min="3856" max="3856" width="13.75" style="48" customWidth="1"/>
    <col min="3857" max="4096" width="9.125" style="48"/>
    <col min="4097" max="4097" width="2.375" style="48" customWidth="1"/>
    <col min="4098" max="4098" width="5.125" style="48" customWidth="1"/>
    <col min="4099" max="4099" width="11.25" style="48" customWidth="1"/>
    <col min="4100" max="4100" width="9.375" style="48" customWidth="1"/>
    <col min="4101" max="4101" width="9.625" style="48" customWidth="1"/>
    <col min="4102" max="4102" width="9.125" style="48" customWidth="1"/>
    <col min="4103" max="4103" width="8.875" style="48" customWidth="1"/>
    <col min="4104" max="4104" width="10.375" style="48" customWidth="1"/>
    <col min="4105" max="4105" width="9.625" style="48" customWidth="1"/>
    <col min="4106" max="4106" width="10" style="48" customWidth="1"/>
    <col min="4107" max="4107" width="9.25" style="48" customWidth="1"/>
    <col min="4108" max="4108" width="9.75" style="48" customWidth="1"/>
    <col min="4109" max="4109" width="11.75" style="48" customWidth="1"/>
    <col min="4110" max="4110" width="12.25" style="48" customWidth="1"/>
    <col min="4111" max="4111" width="12.125" style="48" customWidth="1"/>
    <col min="4112" max="4112" width="13.75" style="48" customWidth="1"/>
    <col min="4113" max="4352" width="9.125" style="48"/>
    <col min="4353" max="4353" width="2.375" style="48" customWidth="1"/>
    <col min="4354" max="4354" width="5.125" style="48" customWidth="1"/>
    <col min="4355" max="4355" width="11.25" style="48" customWidth="1"/>
    <col min="4356" max="4356" width="9.375" style="48" customWidth="1"/>
    <col min="4357" max="4357" width="9.625" style="48" customWidth="1"/>
    <col min="4358" max="4358" width="9.125" style="48" customWidth="1"/>
    <col min="4359" max="4359" width="8.875" style="48" customWidth="1"/>
    <col min="4360" max="4360" width="10.375" style="48" customWidth="1"/>
    <col min="4361" max="4361" width="9.625" style="48" customWidth="1"/>
    <col min="4362" max="4362" width="10" style="48" customWidth="1"/>
    <col min="4363" max="4363" width="9.25" style="48" customWidth="1"/>
    <col min="4364" max="4364" width="9.75" style="48" customWidth="1"/>
    <col min="4365" max="4365" width="11.75" style="48" customWidth="1"/>
    <col min="4366" max="4366" width="12.25" style="48" customWidth="1"/>
    <col min="4367" max="4367" width="12.125" style="48" customWidth="1"/>
    <col min="4368" max="4368" width="13.75" style="48" customWidth="1"/>
    <col min="4369" max="4608" width="9.125" style="48"/>
    <col min="4609" max="4609" width="2.375" style="48" customWidth="1"/>
    <col min="4610" max="4610" width="5.125" style="48" customWidth="1"/>
    <col min="4611" max="4611" width="11.25" style="48" customWidth="1"/>
    <col min="4612" max="4612" width="9.375" style="48" customWidth="1"/>
    <col min="4613" max="4613" width="9.625" style="48" customWidth="1"/>
    <col min="4614" max="4614" width="9.125" style="48" customWidth="1"/>
    <col min="4615" max="4615" width="8.875" style="48" customWidth="1"/>
    <col min="4616" max="4616" width="10.375" style="48" customWidth="1"/>
    <col min="4617" max="4617" width="9.625" style="48" customWidth="1"/>
    <col min="4618" max="4618" width="10" style="48" customWidth="1"/>
    <col min="4619" max="4619" width="9.25" style="48" customWidth="1"/>
    <col min="4620" max="4620" width="9.75" style="48" customWidth="1"/>
    <col min="4621" max="4621" width="11.75" style="48" customWidth="1"/>
    <col min="4622" max="4622" width="12.25" style="48" customWidth="1"/>
    <col min="4623" max="4623" width="12.125" style="48" customWidth="1"/>
    <col min="4624" max="4624" width="13.75" style="48" customWidth="1"/>
    <col min="4625" max="4864" width="9.125" style="48"/>
    <col min="4865" max="4865" width="2.375" style="48" customWidth="1"/>
    <col min="4866" max="4866" width="5.125" style="48" customWidth="1"/>
    <col min="4867" max="4867" width="11.25" style="48" customWidth="1"/>
    <col min="4868" max="4868" width="9.375" style="48" customWidth="1"/>
    <col min="4869" max="4869" width="9.625" style="48" customWidth="1"/>
    <col min="4870" max="4870" width="9.125" style="48" customWidth="1"/>
    <col min="4871" max="4871" width="8.875" style="48" customWidth="1"/>
    <col min="4872" max="4872" width="10.375" style="48" customWidth="1"/>
    <col min="4873" max="4873" width="9.625" style="48" customWidth="1"/>
    <col min="4874" max="4874" width="10" style="48" customWidth="1"/>
    <col min="4875" max="4875" width="9.25" style="48" customWidth="1"/>
    <col min="4876" max="4876" width="9.75" style="48" customWidth="1"/>
    <col min="4877" max="4877" width="11.75" style="48" customWidth="1"/>
    <col min="4878" max="4878" width="12.25" style="48" customWidth="1"/>
    <col min="4879" max="4879" width="12.125" style="48" customWidth="1"/>
    <col min="4880" max="4880" width="13.75" style="48" customWidth="1"/>
    <col min="4881" max="5120" width="9.125" style="48"/>
    <col min="5121" max="5121" width="2.375" style="48" customWidth="1"/>
    <col min="5122" max="5122" width="5.125" style="48" customWidth="1"/>
    <col min="5123" max="5123" width="11.25" style="48" customWidth="1"/>
    <col min="5124" max="5124" width="9.375" style="48" customWidth="1"/>
    <col min="5125" max="5125" width="9.625" style="48" customWidth="1"/>
    <col min="5126" max="5126" width="9.125" style="48" customWidth="1"/>
    <col min="5127" max="5127" width="8.875" style="48" customWidth="1"/>
    <col min="5128" max="5128" width="10.375" style="48" customWidth="1"/>
    <col min="5129" max="5129" width="9.625" style="48" customWidth="1"/>
    <col min="5130" max="5130" width="10" style="48" customWidth="1"/>
    <col min="5131" max="5131" width="9.25" style="48" customWidth="1"/>
    <col min="5132" max="5132" width="9.75" style="48" customWidth="1"/>
    <col min="5133" max="5133" width="11.75" style="48" customWidth="1"/>
    <col min="5134" max="5134" width="12.25" style="48" customWidth="1"/>
    <col min="5135" max="5135" width="12.125" style="48" customWidth="1"/>
    <col min="5136" max="5136" width="13.75" style="48" customWidth="1"/>
    <col min="5137" max="5376" width="9.125" style="48"/>
    <col min="5377" max="5377" width="2.375" style="48" customWidth="1"/>
    <col min="5378" max="5378" width="5.125" style="48" customWidth="1"/>
    <col min="5379" max="5379" width="11.25" style="48" customWidth="1"/>
    <col min="5380" max="5380" width="9.375" style="48" customWidth="1"/>
    <col min="5381" max="5381" width="9.625" style="48" customWidth="1"/>
    <col min="5382" max="5382" width="9.125" style="48" customWidth="1"/>
    <col min="5383" max="5383" width="8.875" style="48" customWidth="1"/>
    <col min="5384" max="5384" width="10.375" style="48" customWidth="1"/>
    <col min="5385" max="5385" width="9.625" style="48" customWidth="1"/>
    <col min="5386" max="5386" width="10" style="48" customWidth="1"/>
    <col min="5387" max="5387" width="9.25" style="48" customWidth="1"/>
    <col min="5388" max="5388" width="9.75" style="48" customWidth="1"/>
    <col min="5389" max="5389" width="11.75" style="48" customWidth="1"/>
    <col min="5390" max="5390" width="12.25" style="48" customWidth="1"/>
    <col min="5391" max="5391" width="12.125" style="48" customWidth="1"/>
    <col min="5392" max="5392" width="13.75" style="48" customWidth="1"/>
    <col min="5393" max="5632" width="9.125" style="48"/>
    <col min="5633" max="5633" width="2.375" style="48" customWidth="1"/>
    <col min="5634" max="5634" width="5.125" style="48" customWidth="1"/>
    <col min="5635" max="5635" width="11.25" style="48" customWidth="1"/>
    <col min="5636" max="5636" width="9.375" style="48" customWidth="1"/>
    <col min="5637" max="5637" width="9.625" style="48" customWidth="1"/>
    <col min="5638" max="5638" width="9.125" style="48" customWidth="1"/>
    <col min="5639" max="5639" width="8.875" style="48" customWidth="1"/>
    <col min="5640" max="5640" width="10.375" style="48" customWidth="1"/>
    <col min="5641" max="5641" width="9.625" style="48" customWidth="1"/>
    <col min="5642" max="5642" width="10" style="48" customWidth="1"/>
    <col min="5643" max="5643" width="9.25" style="48" customWidth="1"/>
    <col min="5644" max="5644" width="9.75" style="48" customWidth="1"/>
    <col min="5645" max="5645" width="11.75" style="48" customWidth="1"/>
    <col min="5646" max="5646" width="12.25" style="48" customWidth="1"/>
    <col min="5647" max="5647" width="12.125" style="48" customWidth="1"/>
    <col min="5648" max="5648" width="13.75" style="48" customWidth="1"/>
    <col min="5649" max="5888" width="9.125" style="48"/>
    <col min="5889" max="5889" width="2.375" style="48" customWidth="1"/>
    <col min="5890" max="5890" width="5.125" style="48" customWidth="1"/>
    <col min="5891" max="5891" width="11.25" style="48" customWidth="1"/>
    <col min="5892" max="5892" width="9.375" style="48" customWidth="1"/>
    <col min="5893" max="5893" width="9.625" style="48" customWidth="1"/>
    <col min="5894" max="5894" width="9.125" style="48" customWidth="1"/>
    <col min="5895" max="5895" width="8.875" style="48" customWidth="1"/>
    <col min="5896" max="5896" width="10.375" style="48" customWidth="1"/>
    <col min="5897" max="5897" width="9.625" style="48" customWidth="1"/>
    <col min="5898" max="5898" width="10" style="48" customWidth="1"/>
    <col min="5899" max="5899" width="9.25" style="48" customWidth="1"/>
    <col min="5900" max="5900" width="9.75" style="48" customWidth="1"/>
    <col min="5901" max="5901" width="11.75" style="48" customWidth="1"/>
    <col min="5902" max="5902" width="12.25" style="48" customWidth="1"/>
    <col min="5903" max="5903" width="12.125" style="48" customWidth="1"/>
    <col min="5904" max="5904" width="13.75" style="48" customWidth="1"/>
    <col min="5905" max="6144" width="9.125" style="48"/>
    <col min="6145" max="6145" width="2.375" style="48" customWidth="1"/>
    <col min="6146" max="6146" width="5.125" style="48" customWidth="1"/>
    <col min="6147" max="6147" width="11.25" style="48" customWidth="1"/>
    <col min="6148" max="6148" width="9.375" style="48" customWidth="1"/>
    <col min="6149" max="6149" width="9.625" style="48" customWidth="1"/>
    <col min="6150" max="6150" width="9.125" style="48" customWidth="1"/>
    <col min="6151" max="6151" width="8.875" style="48" customWidth="1"/>
    <col min="6152" max="6152" width="10.375" style="48" customWidth="1"/>
    <col min="6153" max="6153" width="9.625" style="48" customWidth="1"/>
    <col min="6154" max="6154" width="10" style="48" customWidth="1"/>
    <col min="6155" max="6155" width="9.25" style="48" customWidth="1"/>
    <col min="6156" max="6156" width="9.75" style="48" customWidth="1"/>
    <col min="6157" max="6157" width="11.75" style="48" customWidth="1"/>
    <col min="6158" max="6158" width="12.25" style="48" customWidth="1"/>
    <col min="6159" max="6159" width="12.125" style="48" customWidth="1"/>
    <col min="6160" max="6160" width="13.75" style="48" customWidth="1"/>
    <col min="6161" max="6400" width="9.125" style="48"/>
    <col min="6401" max="6401" width="2.375" style="48" customWidth="1"/>
    <col min="6402" max="6402" width="5.125" style="48" customWidth="1"/>
    <col min="6403" max="6403" width="11.25" style="48" customWidth="1"/>
    <col min="6404" max="6404" width="9.375" style="48" customWidth="1"/>
    <col min="6405" max="6405" width="9.625" style="48" customWidth="1"/>
    <col min="6406" max="6406" width="9.125" style="48" customWidth="1"/>
    <col min="6407" max="6407" width="8.875" style="48" customWidth="1"/>
    <col min="6408" max="6408" width="10.375" style="48" customWidth="1"/>
    <col min="6409" max="6409" width="9.625" style="48" customWidth="1"/>
    <col min="6410" max="6410" width="10" style="48" customWidth="1"/>
    <col min="6411" max="6411" width="9.25" style="48" customWidth="1"/>
    <col min="6412" max="6412" width="9.75" style="48" customWidth="1"/>
    <col min="6413" max="6413" width="11.75" style="48" customWidth="1"/>
    <col min="6414" max="6414" width="12.25" style="48" customWidth="1"/>
    <col min="6415" max="6415" width="12.125" style="48" customWidth="1"/>
    <col min="6416" max="6416" width="13.75" style="48" customWidth="1"/>
    <col min="6417" max="6656" width="9.125" style="48"/>
    <col min="6657" max="6657" width="2.375" style="48" customWidth="1"/>
    <col min="6658" max="6658" width="5.125" style="48" customWidth="1"/>
    <col min="6659" max="6659" width="11.25" style="48" customWidth="1"/>
    <col min="6660" max="6660" width="9.375" style="48" customWidth="1"/>
    <col min="6661" max="6661" width="9.625" style="48" customWidth="1"/>
    <col min="6662" max="6662" width="9.125" style="48" customWidth="1"/>
    <col min="6663" max="6663" width="8.875" style="48" customWidth="1"/>
    <col min="6664" max="6664" width="10.375" style="48" customWidth="1"/>
    <col min="6665" max="6665" width="9.625" style="48" customWidth="1"/>
    <col min="6666" max="6666" width="10" style="48" customWidth="1"/>
    <col min="6667" max="6667" width="9.25" style="48" customWidth="1"/>
    <col min="6668" max="6668" width="9.75" style="48" customWidth="1"/>
    <col min="6669" max="6669" width="11.75" style="48" customWidth="1"/>
    <col min="6670" max="6670" width="12.25" style="48" customWidth="1"/>
    <col min="6671" max="6671" width="12.125" style="48" customWidth="1"/>
    <col min="6672" max="6672" width="13.75" style="48" customWidth="1"/>
    <col min="6673" max="6912" width="9.125" style="48"/>
    <col min="6913" max="6913" width="2.375" style="48" customWidth="1"/>
    <col min="6914" max="6914" width="5.125" style="48" customWidth="1"/>
    <col min="6915" max="6915" width="11.25" style="48" customWidth="1"/>
    <col min="6916" max="6916" width="9.375" style="48" customWidth="1"/>
    <col min="6917" max="6917" width="9.625" style="48" customWidth="1"/>
    <col min="6918" max="6918" width="9.125" style="48" customWidth="1"/>
    <col min="6919" max="6919" width="8.875" style="48" customWidth="1"/>
    <col min="6920" max="6920" width="10.375" style="48" customWidth="1"/>
    <col min="6921" max="6921" width="9.625" style="48" customWidth="1"/>
    <col min="6922" max="6922" width="10" style="48" customWidth="1"/>
    <col min="6923" max="6923" width="9.25" style="48" customWidth="1"/>
    <col min="6924" max="6924" width="9.75" style="48" customWidth="1"/>
    <col min="6925" max="6925" width="11.75" style="48" customWidth="1"/>
    <col min="6926" max="6926" width="12.25" style="48" customWidth="1"/>
    <col min="6927" max="6927" width="12.125" style="48" customWidth="1"/>
    <col min="6928" max="6928" width="13.75" style="48" customWidth="1"/>
    <col min="6929" max="7168" width="9.125" style="48"/>
    <col min="7169" max="7169" width="2.375" style="48" customWidth="1"/>
    <col min="7170" max="7170" width="5.125" style="48" customWidth="1"/>
    <col min="7171" max="7171" width="11.25" style="48" customWidth="1"/>
    <col min="7172" max="7172" width="9.375" style="48" customWidth="1"/>
    <col min="7173" max="7173" width="9.625" style="48" customWidth="1"/>
    <col min="7174" max="7174" width="9.125" style="48" customWidth="1"/>
    <col min="7175" max="7175" width="8.875" style="48" customWidth="1"/>
    <col min="7176" max="7176" width="10.375" style="48" customWidth="1"/>
    <col min="7177" max="7177" width="9.625" style="48" customWidth="1"/>
    <col min="7178" max="7178" width="10" style="48" customWidth="1"/>
    <col min="7179" max="7179" width="9.25" style="48" customWidth="1"/>
    <col min="7180" max="7180" width="9.75" style="48" customWidth="1"/>
    <col min="7181" max="7181" width="11.75" style="48" customWidth="1"/>
    <col min="7182" max="7182" width="12.25" style="48" customWidth="1"/>
    <col min="7183" max="7183" width="12.125" style="48" customWidth="1"/>
    <col min="7184" max="7184" width="13.75" style="48" customWidth="1"/>
    <col min="7185" max="7424" width="9.125" style="48"/>
    <col min="7425" max="7425" width="2.375" style="48" customWidth="1"/>
    <col min="7426" max="7426" width="5.125" style="48" customWidth="1"/>
    <col min="7427" max="7427" width="11.25" style="48" customWidth="1"/>
    <col min="7428" max="7428" width="9.375" style="48" customWidth="1"/>
    <col min="7429" max="7429" width="9.625" style="48" customWidth="1"/>
    <col min="7430" max="7430" width="9.125" style="48" customWidth="1"/>
    <col min="7431" max="7431" width="8.875" style="48" customWidth="1"/>
    <col min="7432" max="7432" width="10.375" style="48" customWidth="1"/>
    <col min="7433" max="7433" width="9.625" style="48" customWidth="1"/>
    <col min="7434" max="7434" width="10" style="48" customWidth="1"/>
    <col min="7435" max="7435" width="9.25" style="48" customWidth="1"/>
    <col min="7436" max="7436" width="9.75" style="48" customWidth="1"/>
    <col min="7437" max="7437" width="11.75" style="48" customWidth="1"/>
    <col min="7438" max="7438" width="12.25" style="48" customWidth="1"/>
    <col min="7439" max="7439" width="12.125" style="48" customWidth="1"/>
    <col min="7440" max="7440" width="13.75" style="48" customWidth="1"/>
    <col min="7441" max="7680" width="9.125" style="48"/>
    <col min="7681" max="7681" width="2.375" style="48" customWidth="1"/>
    <col min="7682" max="7682" width="5.125" style="48" customWidth="1"/>
    <col min="7683" max="7683" width="11.25" style="48" customWidth="1"/>
    <col min="7684" max="7684" width="9.375" style="48" customWidth="1"/>
    <col min="7685" max="7685" width="9.625" style="48" customWidth="1"/>
    <col min="7686" max="7686" width="9.125" style="48" customWidth="1"/>
    <col min="7687" max="7687" width="8.875" style="48" customWidth="1"/>
    <col min="7688" max="7688" width="10.375" style="48" customWidth="1"/>
    <col min="7689" max="7689" width="9.625" style="48" customWidth="1"/>
    <col min="7690" max="7690" width="10" style="48" customWidth="1"/>
    <col min="7691" max="7691" width="9.25" style="48" customWidth="1"/>
    <col min="7692" max="7692" width="9.75" style="48" customWidth="1"/>
    <col min="7693" max="7693" width="11.75" style="48" customWidth="1"/>
    <col min="7694" max="7694" width="12.25" style="48" customWidth="1"/>
    <col min="7695" max="7695" width="12.125" style="48" customWidth="1"/>
    <col min="7696" max="7696" width="13.75" style="48" customWidth="1"/>
    <col min="7697" max="7936" width="9.125" style="48"/>
    <col min="7937" max="7937" width="2.375" style="48" customWidth="1"/>
    <col min="7938" max="7938" width="5.125" style="48" customWidth="1"/>
    <col min="7939" max="7939" width="11.25" style="48" customWidth="1"/>
    <col min="7940" max="7940" width="9.375" style="48" customWidth="1"/>
    <col min="7941" max="7941" width="9.625" style="48" customWidth="1"/>
    <col min="7942" max="7942" width="9.125" style="48" customWidth="1"/>
    <col min="7943" max="7943" width="8.875" style="48" customWidth="1"/>
    <col min="7944" max="7944" width="10.375" style="48" customWidth="1"/>
    <col min="7945" max="7945" width="9.625" style="48" customWidth="1"/>
    <col min="7946" max="7946" width="10" style="48" customWidth="1"/>
    <col min="7947" max="7947" width="9.25" style="48" customWidth="1"/>
    <col min="7948" max="7948" width="9.75" style="48" customWidth="1"/>
    <col min="7949" max="7949" width="11.75" style="48" customWidth="1"/>
    <col min="7950" max="7950" width="12.25" style="48" customWidth="1"/>
    <col min="7951" max="7951" width="12.125" style="48" customWidth="1"/>
    <col min="7952" max="7952" width="13.75" style="48" customWidth="1"/>
    <col min="7953" max="8192" width="9.125" style="48"/>
    <col min="8193" max="8193" width="2.375" style="48" customWidth="1"/>
    <col min="8194" max="8194" width="5.125" style="48" customWidth="1"/>
    <col min="8195" max="8195" width="11.25" style="48" customWidth="1"/>
    <col min="8196" max="8196" width="9.375" style="48" customWidth="1"/>
    <col min="8197" max="8197" width="9.625" style="48" customWidth="1"/>
    <col min="8198" max="8198" width="9.125" style="48" customWidth="1"/>
    <col min="8199" max="8199" width="8.875" style="48" customWidth="1"/>
    <col min="8200" max="8200" width="10.375" style="48" customWidth="1"/>
    <col min="8201" max="8201" width="9.625" style="48" customWidth="1"/>
    <col min="8202" max="8202" width="10" style="48" customWidth="1"/>
    <col min="8203" max="8203" width="9.25" style="48" customWidth="1"/>
    <col min="8204" max="8204" width="9.75" style="48" customWidth="1"/>
    <col min="8205" max="8205" width="11.75" style="48" customWidth="1"/>
    <col min="8206" max="8206" width="12.25" style="48" customWidth="1"/>
    <col min="8207" max="8207" width="12.125" style="48" customWidth="1"/>
    <col min="8208" max="8208" width="13.75" style="48" customWidth="1"/>
    <col min="8209" max="8448" width="9.125" style="48"/>
    <col min="8449" max="8449" width="2.375" style="48" customWidth="1"/>
    <col min="8450" max="8450" width="5.125" style="48" customWidth="1"/>
    <col min="8451" max="8451" width="11.25" style="48" customWidth="1"/>
    <col min="8452" max="8452" width="9.375" style="48" customWidth="1"/>
    <col min="8453" max="8453" width="9.625" style="48" customWidth="1"/>
    <col min="8454" max="8454" width="9.125" style="48" customWidth="1"/>
    <col min="8455" max="8455" width="8.875" style="48" customWidth="1"/>
    <col min="8456" max="8456" width="10.375" style="48" customWidth="1"/>
    <col min="8457" max="8457" width="9.625" style="48" customWidth="1"/>
    <col min="8458" max="8458" width="10" style="48" customWidth="1"/>
    <col min="8459" max="8459" width="9.25" style="48" customWidth="1"/>
    <col min="8460" max="8460" width="9.75" style="48" customWidth="1"/>
    <col min="8461" max="8461" width="11.75" style="48" customWidth="1"/>
    <col min="8462" max="8462" width="12.25" style="48" customWidth="1"/>
    <col min="8463" max="8463" width="12.125" style="48" customWidth="1"/>
    <col min="8464" max="8464" width="13.75" style="48" customWidth="1"/>
    <col min="8465" max="8704" width="9.125" style="48"/>
    <col min="8705" max="8705" width="2.375" style="48" customWidth="1"/>
    <col min="8706" max="8706" width="5.125" style="48" customWidth="1"/>
    <col min="8707" max="8707" width="11.25" style="48" customWidth="1"/>
    <col min="8708" max="8708" width="9.375" style="48" customWidth="1"/>
    <col min="8709" max="8709" width="9.625" style="48" customWidth="1"/>
    <col min="8710" max="8710" width="9.125" style="48" customWidth="1"/>
    <col min="8711" max="8711" width="8.875" style="48" customWidth="1"/>
    <col min="8712" max="8712" width="10.375" style="48" customWidth="1"/>
    <col min="8713" max="8713" width="9.625" style="48" customWidth="1"/>
    <col min="8714" max="8714" width="10" style="48" customWidth="1"/>
    <col min="8715" max="8715" width="9.25" style="48" customWidth="1"/>
    <col min="8716" max="8716" width="9.75" style="48" customWidth="1"/>
    <col min="8717" max="8717" width="11.75" style="48" customWidth="1"/>
    <col min="8718" max="8718" width="12.25" style="48" customWidth="1"/>
    <col min="8719" max="8719" width="12.125" style="48" customWidth="1"/>
    <col min="8720" max="8720" width="13.75" style="48" customWidth="1"/>
    <col min="8721" max="8960" width="9.125" style="48"/>
    <col min="8961" max="8961" width="2.375" style="48" customWidth="1"/>
    <col min="8962" max="8962" width="5.125" style="48" customWidth="1"/>
    <col min="8963" max="8963" width="11.25" style="48" customWidth="1"/>
    <col min="8964" max="8964" width="9.375" style="48" customWidth="1"/>
    <col min="8965" max="8965" width="9.625" style="48" customWidth="1"/>
    <col min="8966" max="8966" width="9.125" style="48" customWidth="1"/>
    <col min="8967" max="8967" width="8.875" style="48" customWidth="1"/>
    <col min="8968" max="8968" width="10.375" style="48" customWidth="1"/>
    <col min="8969" max="8969" width="9.625" style="48" customWidth="1"/>
    <col min="8970" max="8970" width="10" style="48" customWidth="1"/>
    <col min="8971" max="8971" width="9.25" style="48" customWidth="1"/>
    <col min="8972" max="8972" width="9.75" style="48" customWidth="1"/>
    <col min="8973" max="8973" width="11.75" style="48" customWidth="1"/>
    <col min="8974" max="8974" width="12.25" style="48" customWidth="1"/>
    <col min="8975" max="8975" width="12.125" style="48" customWidth="1"/>
    <col min="8976" max="8976" width="13.75" style="48" customWidth="1"/>
    <col min="8977" max="9216" width="9.125" style="48"/>
    <col min="9217" max="9217" width="2.375" style="48" customWidth="1"/>
    <col min="9218" max="9218" width="5.125" style="48" customWidth="1"/>
    <col min="9219" max="9219" width="11.25" style="48" customWidth="1"/>
    <col min="9220" max="9220" width="9.375" style="48" customWidth="1"/>
    <col min="9221" max="9221" width="9.625" style="48" customWidth="1"/>
    <col min="9222" max="9222" width="9.125" style="48" customWidth="1"/>
    <col min="9223" max="9223" width="8.875" style="48" customWidth="1"/>
    <col min="9224" max="9224" width="10.375" style="48" customWidth="1"/>
    <col min="9225" max="9225" width="9.625" style="48" customWidth="1"/>
    <col min="9226" max="9226" width="10" style="48" customWidth="1"/>
    <col min="9227" max="9227" width="9.25" style="48" customWidth="1"/>
    <col min="9228" max="9228" width="9.75" style="48" customWidth="1"/>
    <col min="9229" max="9229" width="11.75" style="48" customWidth="1"/>
    <col min="9230" max="9230" width="12.25" style="48" customWidth="1"/>
    <col min="9231" max="9231" width="12.125" style="48" customWidth="1"/>
    <col min="9232" max="9232" width="13.75" style="48" customWidth="1"/>
    <col min="9233" max="9472" width="9.125" style="48"/>
    <col min="9473" max="9473" width="2.375" style="48" customWidth="1"/>
    <col min="9474" max="9474" width="5.125" style="48" customWidth="1"/>
    <col min="9475" max="9475" width="11.25" style="48" customWidth="1"/>
    <col min="9476" max="9476" width="9.375" style="48" customWidth="1"/>
    <col min="9477" max="9477" width="9.625" style="48" customWidth="1"/>
    <col min="9478" max="9478" width="9.125" style="48" customWidth="1"/>
    <col min="9479" max="9479" width="8.875" style="48" customWidth="1"/>
    <col min="9480" max="9480" width="10.375" style="48" customWidth="1"/>
    <col min="9481" max="9481" width="9.625" style="48" customWidth="1"/>
    <col min="9482" max="9482" width="10" style="48" customWidth="1"/>
    <col min="9483" max="9483" width="9.25" style="48" customWidth="1"/>
    <col min="9484" max="9484" width="9.75" style="48" customWidth="1"/>
    <col min="9485" max="9485" width="11.75" style="48" customWidth="1"/>
    <col min="9486" max="9486" width="12.25" style="48" customWidth="1"/>
    <col min="9487" max="9487" width="12.125" style="48" customWidth="1"/>
    <col min="9488" max="9488" width="13.75" style="48" customWidth="1"/>
    <col min="9489" max="9728" width="9.125" style="48"/>
    <col min="9729" max="9729" width="2.375" style="48" customWidth="1"/>
    <col min="9730" max="9730" width="5.125" style="48" customWidth="1"/>
    <col min="9731" max="9731" width="11.25" style="48" customWidth="1"/>
    <col min="9732" max="9732" width="9.375" style="48" customWidth="1"/>
    <col min="9733" max="9733" width="9.625" style="48" customWidth="1"/>
    <col min="9734" max="9734" width="9.125" style="48" customWidth="1"/>
    <col min="9735" max="9735" width="8.875" style="48" customWidth="1"/>
    <col min="9736" max="9736" width="10.375" style="48" customWidth="1"/>
    <col min="9737" max="9737" width="9.625" style="48" customWidth="1"/>
    <col min="9738" max="9738" width="10" style="48" customWidth="1"/>
    <col min="9739" max="9739" width="9.25" style="48" customWidth="1"/>
    <col min="9740" max="9740" width="9.75" style="48" customWidth="1"/>
    <col min="9741" max="9741" width="11.75" style="48" customWidth="1"/>
    <col min="9742" max="9742" width="12.25" style="48" customWidth="1"/>
    <col min="9743" max="9743" width="12.125" style="48" customWidth="1"/>
    <col min="9744" max="9744" width="13.75" style="48" customWidth="1"/>
    <col min="9745" max="9984" width="9.125" style="48"/>
    <col min="9985" max="9985" width="2.375" style="48" customWidth="1"/>
    <col min="9986" max="9986" width="5.125" style="48" customWidth="1"/>
    <col min="9987" max="9987" width="11.25" style="48" customWidth="1"/>
    <col min="9988" max="9988" width="9.375" style="48" customWidth="1"/>
    <col min="9989" max="9989" width="9.625" style="48" customWidth="1"/>
    <col min="9990" max="9990" width="9.125" style="48" customWidth="1"/>
    <col min="9991" max="9991" width="8.875" style="48" customWidth="1"/>
    <col min="9992" max="9992" width="10.375" style="48" customWidth="1"/>
    <col min="9993" max="9993" width="9.625" style="48" customWidth="1"/>
    <col min="9994" max="9994" width="10" style="48" customWidth="1"/>
    <col min="9995" max="9995" width="9.25" style="48" customWidth="1"/>
    <col min="9996" max="9996" width="9.75" style="48" customWidth="1"/>
    <col min="9997" max="9997" width="11.75" style="48" customWidth="1"/>
    <col min="9998" max="9998" width="12.25" style="48" customWidth="1"/>
    <col min="9999" max="9999" width="12.125" style="48" customWidth="1"/>
    <col min="10000" max="10000" width="13.75" style="48" customWidth="1"/>
    <col min="10001" max="10240" width="9.125" style="48"/>
    <col min="10241" max="10241" width="2.375" style="48" customWidth="1"/>
    <col min="10242" max="10242" width="5.125" style="48" customWidth="1"/>
    <col min="10243" max="10243" width="11.25" style="48" customWidth="1"/>
    <col min="10244" max="10244" width="9.375" style="48" customWidth="1"/>
    <col min="10245" max="10245" width="9.625" style="48" customWidth="1"/>
    <col min="10246" max="10246" width="9.125" style="48" customWidth="1"/>
    <col min="10247" max="10247" width="8.875" style="48" customWidth="1"/>
    <col min="10248" max="10248" width="10.375" style="48" customWidth="1"/>
    <col min="10249" max="10249" width="9.625" style="48" customWidth="1"/>
    <col min="10250" max="10250" width="10" style="48" customWidth="1"/>
    <col min="10251" max="10251" width="9.25" style="48" customWidth="1"/>
    <col min="10252" max="10252" width="9.75" style="48" customWidth="1"/>
    <col min="10253" max="10253" width="11.75" style="48" customWidth="1"/>
    <col min="10254" max="10254" width="12.25" style="48" customWidth="1"/>
    <col min="10255" max="10255" width="12.125" style="48" customWidth="1"/>
    <col min="10256" max="10256" width="13.75" style="48" customWidth="1"/>
    <col min="10257" max="10496" width="9.125" style="48"/>
    <col min="10497" max="10497" width="2.375" style="48" customWidth="1"/>
    <col min="10498" max="10498" width="5.125" style="48" customWidth="1"/>
    <col min="10499" max="10499" width="11.25" style="48" customWidth="1"/>
    <col min="10500" max="10500" width="9.375" style="48" customWidth="1"/>
    <col min="10501" max="10501" width="9.625" style="48" customWidth="1"/>
    <col min="10502" max="10502" width="9.125" style="48" customWidth="1"/>
    <col min="10503" max="10503" width="8.875" style="48" customWidth="1"/>
    <col min="10504" max="10504" width="10.375" style="48" customWidth="1"/>
    <col min="10505" max="10505" width="9.625" style="48" customWidth="1"/>
    <col min="10506" max="10506" width="10" style="48" customWidth="1"/>
    <col min="10507" max="10507" width="9.25" style="48" customWidth="1"/>
    <col min="10508" max="10508" width="9.75" style="48" customWidth="1"/>
    <col min="10509" max="10509" width="11.75" style="48" customWidth="1"/>
    <col min="10510" max="10510" width="12.25" style="48" customWidth="1"/>
    <col min="10511" max="10511" width="12.125" style="48" customWidth="1"/>
    <col min="10512" max="10512" width="13.75" style="48" customWidth="1"/>
    <col min="10513" max="10752" width="9.125" style="48"/>
    <col min="10753" max="10753" width="2.375" style="48" customWidth="1"/>
    <col min="10754" max="10754" width="5.125" style="48" customWidth="1"/>
    <col min="10755" max="10755" width="11.25" style="48" customWidth="1"/>
    <col min="10756" max="10756" width="9.375" style="48" customWidth="1"/>
    <col min="10757" max="10757" width="9.625" style="48" customWidth="1"/>
    <col min="10758" max="10758" width="9.125" style="48" customWidth="1"/>
    <col min="10759" max="10759" width="8.875" style="48" customWidth="1"/>
    <col min="10760" max="10760" width="10.375" style="48" customWidth="1"/>
    <col min="10761" max="10761" width="9.625" style="48" customWidth="1"/>
    <col min="10762" max="10762" width="10" style="48" customWidth="1"/>
    <col min="10763" max="10763" width="9.25" style="48" customWidth="1"/>
    <col min="10764" max="10764" width="9.75" style="48" customWidth="1"/>
    <col min="10765" max="10765" width="11.75" style="48" customWidth="1"/>
    <col min="10766" max="10766" width="12.25" style="48" customWidth="1"/>
    <col min="10767" max="10767" width="12.125" style="48" customWidth="1"/>
    <col min="10768" max="10768" width="13.75" style="48" customWidth="1"/>
    <col min="10769" max="11008" width="9.125" style="48"/>
    <col min="11009" max="11009" width="2.375" style="48" customWidth="1"/>
    <col min="11010" max="11010" width="5.125" style="48" customWidth="1"/>
    <col min="11011" max="11011" width="11.25" style="48" customWidth="1"/>
    <col min="11012" max="11012" width="9.375" style="48" customWidth="1"/>
    <col min="11013" max="11013" width="9.625" style="48" customWidth="1"/>
    <col min="11014" max="11014" width="9.125" style="48" customWidth="1"/>
    <col min="11015" max="11015" width="8.875" style="48" customWidth="1"/>
    <col min="11016" max="11016" width="10.375" style="48" customWidth="1"/>
    <col min="11017" max="11017" width="9.625" style="48" customWidth="1"/>
    <col min="11018" max="11018" width="10" style="48" customWidth="1"/>
    <col min="11019" max="11019" width="9.25" style="48" customWidth="1"/>
    <col min="11020" max="11020" width="9.75" style="48" customWidth="1"/>
    <col min="11021" max="11021" width="11.75" style="48" customWidth="1"/>
    <col min="11022" max="11022" width="12.25" style="48" customWidth="1"/>
    <col min="11023" max="11023" width="12.125" style="48" customWidth="1"/>
    <col min="11024" max="11024" width="13.75" style="48" customWidth="1"/>
    <col min="11025" max="11264" width="9.125" style="48"/>
    <col min="11265" max="11265" width="2.375" style="48" customWidth="1"/>
    <col min="11266" max="11266" width="5.125" style="48" customWidth="1"/>
    <col min="11267" max="11267" width="11.25" style="48" customWidth="1"/>
    <col min="11268" max="11268" width="9.375" style="48" customWidth="1"/>
    <col min="11269" max="11269" width="9.625" style="48" customWidth="1"/>
    <col min="11270" max="11270" width="9.125" style="48" customWidth="1"/>
    <col min="11271" max="11271" width="8.875" style="48" customWidth="1"/>
    <col min="11272" max="11272" width="10.375" style="48" customWidth="1"/>
    <col min="11273" max="11273" width="9.625" style="48" customWidth="1"/>
    <col min="11274" max="11274" width="10" style="48" customWidth="1"/>
    <col min="11275" max="11275" width="9.25" style="48" customWidth="1"/>
    <col min="11276" max="11276" width="9.75" style="48" customWidth="1"/>
    <col min="11277" max="11277" width="11.75" style="48" customWidth="1"/>
    <col min="11278" max="11278" width="12.25" style="48" customWidth="1"/>
    <col min="11279" max="11279" width="12.125" style="48" customWidth="1"/>
    <col min="11280" max="11280" width="13.75" style="48" customWidth="1"/>
    <col min="11281" max="11520" width="9.125" style="48"/>
    <col min="11521" max="11521" width="2.375" style="48" customWidth="1"/>
    <col min="11522" max="11522" width="5.125" style="48" customWidth="1"/>
    <col min="11523" max="11523" width="11.25" style="48" customWidth="1"/>
    <col min="11524" max="11524" width="9.375" style="48" customWidth="1"/>
    <col min="11525" max="11525" width="9.625" style="48" customWidth="1"/>
    <col min="11526" max="11526" width="9.125" style="48" customWidth="1"/>
    <col min="11527" max="11527" width="8.875" style="48" customWidth="1"/>
    <col min="11528" max="11528" width="10.375" style="48" customWidth="1"/>
    <col min="11529" max="11529" width="9.625" style="48" customWidth="1"/>
    <col min="11530" max="11530" width="10" style="48" customWidth="1"/>
    <col min="11531" max="11531" width="9.25" style="48" customWidth="1"/>
    <col min="11532" max="11532" width="9.75" style="48" customWidth="1"/>
    <col min="11533" max="11533" width="11.75" style="48" customWidth="1"/>
    <col min="11534" max="11534" width="12.25" style="48" customWidth="1"/>
    <col min="11535" max="11535" width="12.125" style="48" customWidth="1"/>
    <col min="11536" max="11536" width="13.75" style="48" customWidth="1"/>
    <col min="11537" max="11776" width="9.125" style="48"/>
    <col min="11777" max="11777" width="2.375" style="48" customWidth="1"/>
    <col min="11778" max="11778" width="5.125" style="48" customWidth="1"/>
    <col min="11779" max="11779" width="11.25" style="48" customWidth="1"/>
    <col min="11780" max="11780" width="9.375" style="48" customWidth="1"/>
    <col min="11781" max="11781" width="9.625" style="48" customWidth="1"/>
    <col min="11782" max="11782" width="9.125" style="48" customWidth="1"/>
    <col min="11783" max="11783" width="8.875" style="48" customWidth="1"/>
    <col min="11784" max="11784" width="10.375" style="48" customWidth="1"/>
    <col min="11785" max="11785" width="9.625" style="48" customWidth="1"/>
    <col min="11786" max="11786" width="10" style="48" customWidth="1"/>
    <col min="11787" max="11787" width="9.25" style="48" customWidth="1"/>
    <col min="11788" max="11788" width="9.75" style="48" customWidth="1"/>
    <col min="11789" max="11789" width="11.75" style="48" customWidth="1"/>
    <col min="11790" max="11790" width="12.25" style="48" customWidth="1"/>
    <col min="11791" max="11791" width="12.125" style="48" customWidth="1"/>
    <col min="11792" max="11792" width="13.75" style="48" customWidth="1"/>
    <col min="11793" max="12032" width="9.125" style="48"/>
    <col min="12033" max="12033" width="2.375" style="48" customWidth="1"/>
    <col min="12034" max="12034" width="5.125" style="48" customWidth="1"/>
    <col min="12035" max="12035" width="11.25" style="48" customWidth="1"/>
    <col min="12036" max="12036" width="9.375" style="48" customWidth="1"/>
    <col min="12037" max="12037" width="9.625" style="48" customWidth="1"/>
    <col min="12038" max="12038" width="9.125" style="48" customWidth="1"/>
    <col min="12039" max="12039" width="8.875" style="48" customWidth="1"/>
    <col min="12040" max="12040" width="10.375" style="48" customWidth="1"/>
    <col min="12041" max="12041" width="9.625" style="48" customWidth="1"/>
    <col min="12042" max="12042" width="10" style="48" customWidth="1"/>
    <col min="12043" max="12043" width="9.25" style="48" customWidth="1"/>
    <col min="12044" max="12044" width="9.75" style="48" customWidth="1"/>
    <col min="12045" max="12045" width="11.75" style="48" customWidth="1"/>
    <col min="12046" max="12046" width="12.25" style="48" customWidth="1"/>
    <col min="12047" max="12047" width="12.125" style="48" customWidth="1"/>
    <col min="12048" max="12048" width="13.75" style="48" customWidth="1"/>
    <col min="12049" max="12288" width="9.125" style="48"/>
    <col min="12289" max="12289" width="2.375" style="48" customWidth="1"/>
    <col min="12290" max="12290" width="5.125" style="48" customWidth="1"/>
    <col min="12291" max="12291" width="11.25" style="48" customWidth="1"/>
    <col min="12292" max="12292" width="9.375" style="48" customWidth="1"/>
    <col min="12293" max="12293" width="9.625" style="48" customWidth="1"/>
    <col min="12294" max="12294" width="9.125" style="48" customWidth="1"/>
    <col min="12295" max="12295" width="8.875" style="48" customWidth="1"/>
    <col min="12296" max="12296" width="10.375" style="48" customWidth="1"/>
    <col min="12297" max="12297" width="9.625" style="48" customWidth="1"/>
    <col min="12298" max="12298" width="10" style="48" customWidth="1"/>
    <col min="12299" max="12299" width="9.25" style="48" customWidth="1"/>
    <col min="12300" max="12300" width="9.75" style="48" customWidth="1"/>
    <col min="12301" max="12301" width="11.75" style="48" customWidth="1"/>
    <col min="12302" max="12302" width="12.25" style="48" customWidth="1"/>
    <col min="12303" max="12303" width="12.125" style="48" customWidth="1"/>
    <col min="12304" max="12304" width="13.75" style="48" customWidth="1"/>
    <col min="12305" max="12544" width="9.125" style="48"/>
    <col min="12545" max="12545" width="2.375" style="48" customWidth="1"/>
    <col min="12546" max="12546" width="5.125" style="48" customWidth="1"/>
    <col min="12547" max="12547" width="11.25" style="48" customWidth="1"/>
    <col min="12548" max="12548" width="9.375" style="48" customWidth="1"/>
    <col min="12549" max="12549" width="9.625" style="48" customWidth="1"/>
    <col min="12550" max="12550" width="9.125" style="48" customWidth="1"/>
    <col min="12551" max="12551" width="8.875" style="48" customWidth="1"/>
    <col min="12552" max="12552" width="10.375" style="48" customWidth="1"/>
    <col min="12553" max="12553" width="9.625" style="48" customWidth="1"/>
    <col min="12554" max="12554" width="10" style="48" customWidth="1"/>
    <col min="12555" max="12555" width="9.25" style="48" customWidth="1"/>
    <col min="12556" max="12556" width="9.75" style="48" customWidth="1"/>
    <col min="12557" max="12557" width="11.75" style="48" customWidth="1"/>
    <col min="12558" max="12558" width="12.25" style="48" customWidth="1"/>
    <col min="12559" max="12559" width="12.125" style="48" customWidth="1"/>
    <col min="12560" max="12560" width="13.75" style="48" customWidth="1"/>
    <col min="12561" max="12800" width="9.125" style="48"/>
    <col min="12801" max="12801" width="2.375" style="48" customWidth="1"/>
    <col min="12802" max="12802" width="5.125" style="48" customWidth="1"/>
    <col min="12803" max="12803" width="11.25" style="48" customWidth="1"/>
    <col min="12804" max="12804" width="9.375" style="48" customWidth="1"/>
    <col min="12805" max="12805" width="9.625" style="48" customWidth="1"/>
    <col min="12806" max="12806" width="9.125" style="48" customWidth="1"/>
    <col min="12807" max="12807" width="8.875" style="48" customWidth="1"/>
    <col min="12808" max="12808" width="10.375" style="48" customWidth="1"/>
    <col min="12809" max="12809" width="9.625" style="48" customWidth="1"/>
    <col min="12810" max="12810" width="10" style="48" customWidth="1"/>
    <col min="12811" max="12811" width="9.25" style="48" customWidth="1"/>
    <col min="12812" max="12812" width="9.75" style="48" customWidth="1"/>
    <col min="12813" max="12813" width="11.75" style="48" customWidth="1"/>
    <col min="12814" max="12814" width="12.25" style="48" customWidth="1"/>
    <col min="12815" max="12815" width="12.125" style="48" customWidth="1"/>
    <col min="12816" max="12816" width="13.75" style="48" customWidth="1"/>
    <col min="12817" max="13056" width="9.125" style="48"/>
    <col min="13057" max="13057" width="2.375" style="48" customWidth="1"/>
    <col min="13058" max="13058" width="5.125" style="48" customWidth="1"/>
    <col min="13059" max="13059" width="11.25" style="48" customWidth="1"/>
    <col min="13060" max="13060" width="9.375" style="48" customWidth="1"/>
    <col min="13061" max="13061" width="9.625" style="48" customWidth="1"/>
    <col min="13062" max="13062" width="9.125" style="48" customWidth="1"/>
    <col min="13063" max="13063" width="8.875" style="48" customWidth="1"/>
    <col min="13064" max="13064" width="10.375" style="48" customWidth="1"/>
    <col min="13065" max="13065" width="9.625" style="48" customWidth="1"/>
    <col min="13066" max="13066" width="10" style="48" customWidth="1"/>
    <col min="13067" max="13067" width="9.25" style="48" customWidth="1"/>
    <col min="13068" max="13068" width="9.75" style="48" customWidth="1"/>
    <col min="13069" max="13069" width="11.75" style="48" customWidth="1"/>
    <col min="13070" max="13070" width="12.25" style="48" customWidth="1"/>
    <col min="13071" max="13071" width="12.125" style="48" customWidth="1"/>
    <col min="13072" max="13072" width="13.75" style="48" customWidth="1"/>
    <col min="13073" max="13312" width="9.125" style="48"/>
    <col min="13313" max="13313" width="2.375" style="48" customWidth="1"/>
    <col min="13314" max="13314" width="5.125" style="48" customWidth="1"/>
    <col min="13315" max="13315" width="11.25" style="48" customWidth="1"/>
    <col min="13316" max="13316" width="9.375" style="48" customWidth="1"/>
    <col min="13317" max="13317" width="9.625" style="48" customWidth="1"/>
    <col min="13318" max="13318" width="9.125" style="48" customWidth="1"/>
    <col min="13319" max="13319" width="8.875" style="48" customWidth="1"/>
    <col min="13320" max="13320" width="10.375" style="48" customWidth="1"/>
    <col min="13321" max="13321" width="9.625" style="48" customWidth="1"/>
    <col min="13322" max="13322" width="10" style="48" customWidth="1"/>
    <col min="13323" max="13323" width="9.25" style="48" customWidth="1"/>
    <col min="13324" max="13324" width="9.75" style="48" customWidth="1"/>
    <col min="13325" max="13325" width="11.75" style="48" customWidth="1"/>
    <col min="13326" max="13326" width="12.25" style="48" customWidth="1"/>
    <col min="13327" max="13327" width="12.125" style="48" customWidth="1"/>
    <col min="13328" max="13328" width="13.75" style="48" customWidth="1"/>
    <col min="13329" max="13568" width="9.125" style="48"/>
    <col min="13569" max="13569" width="2.375" style="48" customWidth="1"/>
    <col min="13570" max="13570" width="5.125" style="48" customWidth="1"/>
    <col min="13571" max="13571" width="11.25" style="48" customWidth="1"/>
    <col min="13572" max="13572" width="9.375" style="48" customWidth="1"/>
    <col min="13573" max="13573" width="9.625" style="48" customWidth="1"/>
    <col min="13574" max="13574" width="9.125" style="48" customWidth="1"/>
    <col min="13575" max="13575" width="8.875" style="48" customWidth="1"/>
    <col min="13576" max="13576" width="10.375" style="48" customWidth="1"/>
    <col min="13577" max="13577" width="9.625" style="48" customWidth="1"/>
    <col min="13578" max="13578" width="10" style="48" customWidth="1"/>
    <col min="13579" max="13579" width="9.25" style="48" customWidth="1"/>
    <col min="13580" max="13580" width="9.75" style="48" customWidth="1"/>
    <col min="13581" max="13581" width="11.75" style="48" customWidth="1"/>
    <col min="13582" max="13582" width="12.25" style="48" customWidth="1"/>
    <col min="13583" max="13583" width="12.125" style="48" customWidth="1"/>
    <col min="13584" max="13584" width="13.75" style="48" customWidth="1"/>
    <col min="13585" max="13824" width="9.125" style="48"/>
    <col min="13825" max="13825" width="2.375" style="48" customWidth="1"/>
    <col min="13826" max="13826" width="5.125" style="48" customWidth="1"/>
    <col min="13827" max="13827" width="11.25" style="48" customWidth="1"/>
    <col min="13828" max="13828" width="9.375" style="48" customWidth="1"/>
    <col min="13829" max="13829" width="9.625" style="48" customWidth="1"/>
    <col min="13830" max="13830" width="9.125" style="48" customWidth="1"/>
    <col min="13831" max="13831" width="8.875" style="48" customWidth="1"/>
    <col min="13832" max="13832" width="10.375" style="48" customWidth="1"/>
    <col min="13833" max="13833" width="9.625" style="48" customWidth="1"/>
    <col min="13834" max="13834" width="10" style="48" customWidth="1"/>
    <col min="13835" max="13835" width="9.25" style="48" customWidth="1"/>
    <col min="13836" max="13836" width="9.75" style="48" customWidth="1"/>
    <col min="13837" max="13837" width="11.75" style="48" customWidth="1"/>
    <col min="13838" max="13838" width="12.25" style="48" customWidth="1"/>
    <col min="13839" max="13839" width="12.125" style="48" customWidth="1"/>
    <col min="13840" max="13840" width="13.75" style="48" customWidth="1"/>
    <col min="13841" max="14080" width="9.125" style="48"/>
    <col min="14081" max="14081" width="2.375" style="48" customWidth="1"/>
    <col min="14082" max="14082" width="5.125" style="48" customWidth="1"/>
    <col min="14083" max="14083" width="11.25" style="48" customWidth="1"/>
    <col min="14084" max="14084" width="9.375" style="48" customWidth="1"/>
    <col min="14085" max="14085" width="9.625" style="48" customWidth="1"/>
    <col min="14086" max="14086" width="9.125" style="48" customWidth="1"/>
    <col min="14087" max="14087" width="8.875" style="48" customWidth="1"/>
    <col min="14088" max="14088" width="10.375" style="48" customWidth="1"/>
    <col min="14089" max="14089" width="9.625" style="48" customWidth="1"/>
    <col min="14090" max="14090" width="10" style="48" customWidth="1"/>
    <col min="14091" max="14091" width="9.25" style="48" customWidth="1"/>
    <col min="14092" max="14092" width="9.75" style="48" customWidth="1"/>
    <col min="14093" max="14093" width="11.75" style="48" customWidth="1"/>
    <col min="14094" max="14094" width="12.25" style="48" customWidth="1"/>
    <col min="14095" max="14095" width="12.125" style="48" customWidth="1"/>
    <col min="14096" max="14096" width="13.75" style="48" customWidth="1"/>
    <col min="14097" max="14336" width="9.125" style="48"/>
    <col min="14337" max="14337" width="2.375" style="48" customWidth="1"/>
    <col min="14338" max="14338" width="5.125" style="48" customWidth="1"/>
    <col min="14339" max="14339" width="11.25" style="48" customWidth="1"/>
    <col min="14340" max="14340" width="9.375" style="48" customWidth="1"/>
    <col min="14341" max="14341" width="9.625" style="48" customWidth="1"/>
    <col min="14342" max="14342" width="9.125" style="48" customWidth="1"/>
    <col min="14343" max="14343" width="8.875" style="48" customWidth="1"/>
    <col min="14344" max="14344" width="10.375" style="48" customWidth="1"/>
    <col min="14345" max="14345" width="9.625" style="48" customWidth="1"/>
    <col min="14346" max="14346" width="10" style="48" customWidth="1"/>
    <col min="14347" max="14347" width="9.25" style="48" customWidth="1"/>
    <col min="14348" max="14348" width="9.75" style="48" customWidth="1"/>
    <col min="14349" max="14349" width="11.75" style="48" customWidth="1"/>
    <col min="14350" max="14350" width="12.25" style="48" customWidth="1"/>
    <col min="14351" max="14351" width="12.125" style="48" customWidth="1"/>
    <col min="14352" max="14352" width="13.75" style="48" customWidth="1"/>
    <col min="14353" max="14592" width="9.125" style="48"/>
    <col min="14593" max="14593" width="2.375" style="48" customWidth="1"/>
    <col min="14594" max="14594" width="5.125" style="48" customWidth="1"/>
    <col min="14595" max="14595" width="11.25" style="48" customWidth="1"/>
    <col min="14596" max="14596" width="9.375" style="48" customWidth="1"/>
    <col min="14597" max="14597" width="9.625" style="48" customWidth="1"/>
    <col min="14598" max="14598" width="9.125" style="48" customWidth="1"/>
    <col min="14599" max="14599" width="8.875" style="48" customWidth="1"/>
    <col min="14600" max="14600" width="10.375" style="48" customWidth="1"/>
    <col min="14601" max="14601" width="9.625" style="48" customWidth="1"/>
    <col min="14602" max="14602" width="10" style="48" customWidth="1"/>
    <col min="14603" max="14603" width="9.25" style="48" customWidth="1"/>
    <col min="14604" max="14604" width="9.75" style="48" customWidth="1"/>
    <col min="14605" max="14605" width="11.75" style="48" customWidth="1"/>
    <col min="14606" max="14606" width="12.25" style="48" customWidth="1"/>
    <col min="14607" max="14607" width="12.125" style="48" customWidth="1"/>
    <col min="14608" max="14608" width="13.75" style="48" customWidth="1"/>
    <col min="14609" max="14848" width="9.125" style="48"/>
    <col min="14849" max="14849" width="2.375" style="48" customWidth="1"/>
    <col min="14850" max="14850" width="5.125" style="48" customWidth="1"/>
    <col min="14851" max="14851" width="11.25" style="48" customWidth="1"/>
    <col min="14852" max="14852" width="9.375" style="48" customWidth="1"/>
    <col min="14853" max="14853" width="9.625" style="48" customWidth="1"/>
    <col min="14854" max="14854" width="9.125" style="48" customWidth="1"/>
    <col min="14855" max="14855" width="8.875" style="48" customWidth="1"/>
    <col min="14856" max="14856" width="10.375" style="48" customWidth="1"/>
    <col min="14857" max="14857" width="9.625" style="48" customWidth="1"/>
    <col min="14858" max="14858" width="10" style="48" customWidth="1"/>
    <col min="14859" max="14859" width="9.25" style="48" customWidth="1"/>
    <col min="14860" max="14860" width="9.75" style="48" customWidth="1"/>
    <col min="14861" max="14861" width="11.75" style="48" customWidth="1"/>
    <col min="14862" max="14862" width="12.25" style="48" customWidth="1"/>
    <col min="14863" max="14863" width="12.125" style="48" customWidth="1"/>
    <col min="14864" max="14864" width="13.75" style="48" customWidth="1"/>
    <col min="14865" max="15104" width="9.125" style="48"/>
    <col min="15105" max="15105" width="2.375" style="48" customWidth="1"/>
    <col min="15106" max="15106" width="5.125" style="48" customWidth="1"/>
    <col min="15107" max="15107" width="11.25" style="48" customWidth="1"/>
    <col min="15108" max="15108" width="9.375" style="48" customWidth="1"/>
    <col min="15109" max="15109" width="9.625" style="48" customWidth="1"/>
    <col min="15110" max="15110" width="9.125" style="48" customWidth="1"/>
    <col min="15111" max="15111" width="8.875" style="48" customWidth="1"/>
    <col min="15112" max="15112" width="10.375" style="48" customWidth="1"/>
    <col min="15113" max="15113" width="9.625" style="48" customWidth="1"/>
    <col min="15114" max="15114" width="10" style="48" customWidth="1"/>
    <col min="15115" max="15115" width="9.25" style="48" customWidth="1"/>
    <col min="15116" max="15116" width="9.75" style="48" customWidth="1"/>
    <col min="15117" max="15117" width="11.75" style="48" customWidth="1"/>
    <col min="15118" max="15118" width="12.25" style="48" customWidth="1"/>
    <col min="15119" max="15119" width="12.125" style="48" customWidth="1"/>
    <col min="15120" max="15120" width="13.75" style="48" customWidth="1"/>
    <col min="15121" max="15360" width="9.125" style="48"/>
    <col min="15361" max="15361" width="2.375" style="48" customWidth="1"/>
    <col min="15362" max="15362" width="5.125" style="48" customWidth="1"/>
    <col min="15363" max="15363" width="11.25" style="48" customWidth="1"/>
    <col min="15364" max="15364" width="9.375" style="48" customWidth="1"/>
    <col min="15365" max="15365" width="9.625" style="48" customWidth="1"/>
    <col min="15366" max="15366" width="9.125" style="48" customWidth="1"/>
    <col min="15367" max="15367" width="8.875" style="48" customWidth="1"/>
    <col min="15368" max="15368" width="10.375" style="48" customWidth="1"/>
    <col min="15369" max="15369" width="9.625" style="48" customWidth="1"/>
    <col min="15370" max="15370" width="10" style="48" customWidth="1"/>
    <col min="15371" max="15371" width="9.25" style="48" customWidth="1"/>
    <col min="15372" max="15372" width="9.75" style="48" customWidth="1"/>
    <col min="15373" max="15373" width="11.75" style="48" customWidth="1"/>
    <col min="15374" max="15374" width="12.25" style="48" customWidth="1"/>
    <col min="15375" max="15375" width="12.125" style="48" customWidth="1"/>
    <col min="15376" max="15376" width="13.75" style="48" customWidth="1"/>
    <col min="15377" max="15616" width="9.125" style="48"/>
    <col min="15617" max="15617" width="2.375" style="48" customWidth="1"/>
    <col min="15618" max="15618" width="5.125" style="48" customWidth="1"/>
    <col min="15619" max="15619" width="11.25" style="48" customWidth="1"/>
    <col min="15620" max="15620" width="9.375" style="48" customWidth="1"/>
    <col min="15621" max="15621" width="9.625" style="48" customWidth="1"/>
    <col min="15622" max="15622" width="9.125" style="48" customWidth="1"/>
    <col min="15623" max="15623" width="8.875" style="48" customWidth="1"/>
    <col min="15624" max="15624" width="10.375" style="48" customWidth="1"/>
    <col min="15625" max="15625" width="9.625" style="48" customWidth="1"/>
    <col min="15626" max="15626" width="10" style="48" customWidth="1"/>
    <col min="15627" max="15627" width="9.25" style="48" customWidth="1"/>
    <col min="15628" max="15628" width="9.75" style="48" customWidth="1"/>
    <col min="15629" max="15629" width="11.75" style="48" customWidth="1"/>
    <col min="15630" max="15630" width="12.25" style="48" customWidth="1"/>
    <col min="15631" max="15631" width="12.125" style="48" customWidth="1"/>
    <col min="15632" max="15632" width="13.75" style="48" customWidth="1"/>
    <col min="15633" max="15872" width="9.125" style="48"/>
    <col min="15873" max="15873" width="2.375" style="48" customWidth="1"/>
    <col min="15874" max="15874" width="5.125" style="48" customWidth="1"/>
    <col min="15875" max="15875" width="11.25" style="48" customWidth="1"/>
    <col min="15876" max="15876" width="9.375" style="48" customWidth="1"/>
    <col min="15877" max="15877" width="9.625" style="48" customWidth="1"/>
    <col min="15878" max="15878" width="9.125" style="48" customWidth="1"/>
    <col min="15879" max="15879" width="8.875" style="48" customWidth="1"/>
    <col min="15880" max="15880" width="10.375" style="48" customWidth="1"/>
    <col min="15881" max="15881" width="9.625" style="48" customWidth="1"/>
    <col min="15882" max="15882" width="10" style="48" customWidth="1"/>
    <col min="15883" max="15883" width="9.25" style="48" customWidth="1"/>
    <col min="15884" max="15884" width="9.75" style="48" customWidth="1"/>
    <col min="15885" max="15885" width="11.75" style="48" customWidth="1"/>
    <col min="15886" max="15886" width="12.25" style="48" customWidth="1"/>
    <col min="15887" max="15887" width="12.125" style="48" customWidth="1"/>
    <col min="15888" max="15888" width="13.75" style="48" customWidth="1"/>
    <col min="15889" max="16128" width="9.125" style="48"/>
    <col min="16129" max="16129" width="2.375" style="48" customWidth="1"/>
    <col min="16130" max="16130" width="5.125" style="48" customWidth="1"/>
    <col min="16131" max="16131" width="11.25" style="48" customWidth="1"/>
    <col min="16132" max="16132" width="9.375" style="48" customWidth="1"/>
    <col min="16133" max="16133" width="9.625" style="48" customWidth="1"/>
    <col min="16134" max="16134" width="9.125" style="48" customWidth="1"/>
    <col min="16135" max="16135" width="8.875" style="48" customWidth="1"/>
    <col min="16136" max="16136" width="10.375" style="48" customWidth="1"/>
    <col min="16137" max="16137" width="9.625" style="48" customWidth="1"/>
    <col min="16138" max="16138" width="10" style="48" customWidth="1"/>
    <col min="16139" max="16139" width="9.25" style="48" customWidth="1"/>
    <col min="16140" max="16140" width="9.75" style="48" customWidth="1"/>
    <col min="16141" max="16141" width="11.75" style="48" customWidth="1"/>
    <col min="16142" max="16142" width="12.25" style="48" customWidth="1"/>
    <col min="16143" max="16143" width="12.125" style="48" customWidth="1"/>
    <col min="16144" max="16144" width="13.75" style="48" customWidth="1"/>
    <col min="16145" max="16384" width="9.125" style="48"/>
  </cols>
  <sheetData>
    <row r="2" spans="1:16" ht="56.25">
      <c r="B2" s="47" t="s">
        <v>72</v>
      </c>
      <c r="C2" s="47" t="s">
        <v>118</v>
      </c>
      <c r="D2" s="47" t="s">
        <v>119</v>
      </c>
      <c r="E2" s="47"/>
      <c r="F2" s="47"/>
      <c r="G2" s="47" t="s">
        <v>120</v>
      </c>
      <c r="H2" s="47"/>
      <c r="I2" s="47" t="s">
        <v>140</v>
      </c>
      <c r="J2" s="47"/>
      <c r="K2" s="47"/>
      <c r="L2" s="47" t="s">
        <v>141</v>
      </c>
      <c r="M2" s="47"/>
      <c r="N2" s="47" t="s">
        <v>122</v>
      </c>
      <c r="O2" s="47"/>
      <c r="P2" s="47"/>
    </row>
    <row r="3" spans="1:16" ht="37.5">
      <c r="B3" s="17"/>
      <c r="C3" s="17"/>
      <c r="D3" s="17" t="s">
        <v>137</v>
      </c>
      <c r="E3" s="17" t="s">
        <v>138</v>
      </c>
      <c r="F3" s="17" t="s">
        <v>139</v>
      </c>
      <c r="G3" s="17" t="s">
        <v>123</v>
      </c>
      <c r="H3" s="53" t="s">
        <v>124</v>
      </c>
      <c r="I3" s="17" t="s">
        <v>137</v>
      </c>
      <c r="J3" s="17" t="s">
        <v>138</v>
      </c>
      <c r="K3" s="17" t="s">
        <v>139</v>
      </c>
      <c r="L3" s="17" t="s">
        <v>123</v>
      </c>
      <c r="M3" s="53" t="s">
        <v>124</v>
      </c>
      <c r="N3" s="17" t="s">
        <v>125</v>
      </c>
      <c r="O3" s="17" t="s">
        <v>126</v>
      </c>
      <c r="P3" s="17" t="s">
        <v>127</v>
      </c>
    </row>
    <row r="4" spans="1:16" ht="20.25">
      <c r="B4" s="51">
        <v>1</v>
      </c>
      <c r="C4" s="51" t="s">
        <v>128</v>
      </c>
      <c r="D4" s="56">
        <v>52.7</v>
      </c>
      <c r="E4" s="56">
        <v>46.8</v>
      </c>
      <c r="F4" s="54"/>
      <c r="G4" s="57">
        <f>(D4-E4)/E4</f>
        <v>0.1260683760683762</v>
      </c>
      <c r="H4" s="54"/>
      <c r="I4" s="52">
        <v>825</v>
      </c>
      <c r="J4" s="52">
        <v>816</v>
      </c>
      <c r="K4" s="54">
        <v>806</v>
      </c>
      <c r="L4" s="52">
        <f>I4-J4</f>
        <v>9</v>
      </c>
      <c r="M4" s="54">
        <f>I4-K4</f>
        <v>19</v>
      </c>
      <c r="N4" s="55">
        <f>'[1]تاثیر بر شاخص فرابورس'!E80</f>
        <v>6.5771050811847918</v>
      </c>
      <c r="O4" s="52">
        <v>3</v>
      </c>
      <c r="P4" s="52">
        <v>16</v>
      </c>
    </row>
    <row r="5" spans="1:16" ht="20.25">
      <c r="B5" s="51">
        <v>2</v>
      </c>
      <c r="C5" s="51" t="s">
        <v>129</v>
      </c>
      <c r="D5" s="50">
        <v>35840</v>
      </c>
      <c r="E5" s="50">
        <v>35590</v>
      </c>
      <c r="F5" s="54"/>
      <c r="G5" s="57">
        <f t="shared" ref="G5:G12" si="0">(D5-E5)/E5</f>
        <v>7.0244450688395615E-3</v>
      </c>
      <c r="H5" s="54"/>
      <c r="I5" s="52">
        <v>825</v>
      </c>
      <c r="J5" s="52">
        <v>816</v>
      </c>
      <c r="K5" s="54">
        <v>806</v>
      </c>
      <c r="L5" s="52">
        <f t="shared" ref="L5:L12" si="1">I5-J5</f>
        <v>9</v>
      </c>
      <c r="M5" s="54">
        <f t="shared" ref="M5:M12" si="2">I5-K5</f>
        <v>19</v>
      </c>
      <c r="N5" s="55">
        <f>'[1]تاثیر بر شاخص فرابورس'!F80</f>
        <v>4.8648517773245148</v>
      </c>
      <c r="O5" s="52">
        <v>4</v>
      </c>
      <c r="P5" s="52">
        <v>26</v>
      </c>
    </row>
    <row r="6" spans="1:16" ht="20.25">
      <c r="B6" s="51">
        <v>3</v>
      </c>
      <c r="C6" s="51" t="s">
        <v>130</v>
      </c>
      <c r="D6" s="52"/>
      <c r="E6" s="52"/>
      <c r="F6" s="54"/>
      <c r="G6" s="57"/>
      <c r="H6" s="54"/>
      <c r="I6" s="52">
        <v>825</v>
      </c>
      <c r="J6" s="52">
        <v>816</v>
      </c>
      <c r="K6" s="54">
        <v>806</v>
      </c>
      <c r="L6" s="52">
        <f t="shared" si="1"/>
        <v>9</v>
      </c>
      <c r="M6" s="54">
        <f t="shared" si="2"/>
        <v>19</v>
      </c>
      <c r="N6" s="55">
        <f>'[1]تاثیر بر شاخص فرابورس'!L80</f>
        <v>-7.9736945508095953</v>
      </c>
      <c r="O6" s="52">
        <v>2</v>
      </c>
      <c r="P6" s="52">
        <v>13</v>
      </c>
    </row>
    <row r="7" spans="1:16" ht="20.25">
      <c r="A7" s="49"/>
      <c r="B7" s="51">
        <v>4</v>
      </c>
      <c r="C7" s="51" t="s">
        <v>131</v>
      </c>
      <c r="D7" s="56">
        <v>58</v>
      </c>
      <c r="E7" s="56">
        <v>55.4</v>
      </c>
      <c r="F7" s="54"/>
      <c r="G7" s="57">
        <f t="shared" si="0"/>
        <v>4.6931407942238296E-2</v>
      </c>
      <c r="H7" s="54"/>
      <c r="I7" s="52">
        <v>825</v>
      </c>
      <c r="J7" s="52">
        <v>816</v>
      </c>
      <c r="K7" s="54">
        <v>806</v>
      </c>
      <c r="L7" s="52">
        <f t="shared" si="1"/>
        <v>9</v>
      </c>
      <c r="M7" s="54">
        <f t="shared" si="2"/>
        <v>19</v>
      </c>
      <c r="N7" s="55">
        <f>'[1]تاثیر بر شاخص فرابورس'!P80</f>
        <v>-8.3215086496173072</v>
      </c>
      <c r="O7" s="52">
        <v>1</v>
      </c>
      <c r="P7" s="52">
        <v>3</v>
      </c>
    </row>
    <row r="8" spans="1:16" ht="20.25">
      <c r="B8" s="51">
        <v>5</v>
      </c>
      <c r="C8" s="51" t="s">
        <v>132</v>
      </c>
      <c r="D8" s="56">
        <v>91.4</v>
      </c>
      <c r="E8" s="56">
        <v>72.599999999999994</v>
      </c>
      <c r="F8" s="54"/>
      <c r="G8" s="57">
        <f t="shared" si="0"/>
        <v>0.25895316804407731</v>
      </c>
      <c r="H8" s="54"/>
      <c r="I8" s="52">
        <v>825</v>
      </c>
      <c r="J8" s="52">
        <v>816</v>
      </c>
      <c r="K8" s="54">
        <v>806</v>
      </c>
      <c r="L8" s="52">
        <f t="shared" si="1"/>
        <v>9</v>
      </c>
      <c r="M8" s="54">
        <f t="shared" si="2"/>
        <v>19</v>
      </c>
      <c r="N8" s="55">
        <f>'[1]تاثیر بر شاخص فرابورس'!R80</f>
        <v>1.105199283563806</v>
      </c>
      <c r="O8" s="52">
        <v>6</v>
      </c>
      <c r="P8" s="52">
        <v>3</v>
      </c>
    </row>
    <row r="9" spans="1:16" ht="20.25">
      <c r="A9" s="49"/>
      <c r="B9" s="51">
        <v>7</v>
      </c>
      <c r="C9" s="51" t="s">
        <v>133</v>
      </c>
      <c r="D9" s="50">
        <v>2308</v>
      </c>
      <c r="E9" s="50">
        <v>2274</v>
      </c>
      <c r="F9" s="54"/>
      <c r="G9" s="57">
        <f t="shared" si="0"/>
        <v>1.4951627088830254E-2</v>
      </c>
      <c r="H9" s="54"/>
      <c r="I9" s="52">
        <v>825</v>
      </c>
      <c r="J9" s="52">
        <v>816</v>
      </c>
      <c r="K9" s="54">
        <v>806</v>
      </c>
      <c r="L9" s="52">
        <f t="shared" si="1"/>
        <v>9</v>
      </c>
      <c r="M9" s="54">
        <f t="shared" si="2"/>
        <v>19</v>
      </c>
      <c r="N9" s="55">
        <f>'[1]تاثیر بر شاخص فرابورس'!N80</f>
        <v>0.70161394050673098</v>
      </c>
      <c r="O9" s="52">
        <v>8</v>
      </c>
      <c r="P9" s="52">
        <v>3</v>
      </c>
    </row>
    <row r="10" spans="1:16" ht="20.25">
      <c r="B10" s="51">
        <v>9</v>
      </c>
      <c r="C10" s="51" t="s">
        <v>134</v>
      </c>
      <c r="D10" s="50"/>
      <c r="E10" s="50"/>
      <c r="F10" s="54"/>
      <c r="G10" s="57"/>
      <c r="H10" s="54"/>
      <c r="I10" s="52">
        <v>825</v>
      </c>
      <c r="J10" s="52">
        <v>816</v>
      </c>
      <c r="K10" s="54">
        <v>806</v>
      </c>
      <c r="L10" s="52">
        <f t="shared" si="1"/>
        <v>9</v>
      </c>
      <c r="M10" s="54">
        <f t="shared" si="2"/>
        <v>19</v>
      </c>
      <c r="N10" s="55">
        <f>'[1]تاثیر بر شاخص فرابورس'!K80</f>
        <v>3.2940975821384599</v>
      </c>
      <c r="O10" s="52">
        <v>5</v>
      </c>
      <c r="P10" s="52">
        <v>1</v>
      </c>
    </row>
    <row r="11" spans="1:16" ht="20.25">
      <c r="A11" s="49"/>
      <c r="B11" s="51">
        <v>10</v>
      </c>
      <c r="C11" s="51" t="s">
        <v>135</v>
      </c>
      <c r="D11" s="52"/>
      <c r="E11" s="52"/>
      <c r="F11" s="54"/>
      <c r="G11" s="57"/>
      <c r="H11" s="54"/>
      <c r="I11" s="52">
        <v>825</v>
      </c>
      <c r="J11" s="52">
        <v>816</v>
      </c>
      <c r="K11" s="54">
        <v>806</v>
      </c>
      <c r="L11" s="52">
        <f t="shared" si="1"/>
        <v>9</v>
      </c>
      <c r="M11" s="54">
        <f t="shared" si="2"/>
        <v>19</v>
      </c>
      <c r="N11" s="55">
        <f>'[1]تاثیر بر شاخص فرابورس'!J80</f>
        <v>0.124357639360681</v>
      </c>
      <c r="O11" s="52">
        <v>9</v>
      </c>
      <c r="P11" s="52">
        <v>1</v>
      </c>
    </row>
    <row r="12" spans="1:16" ht="20.25">
      <c r="B12" s="51">
        <v>11</v>
      </c>
      <c r="C12" s="51" t="s">
        <v>136</v>
      </c>
      <c r="D12" s="56">
        <v>22.9</v>
      </c>
      <c r="E12" s="56">
        <v>22.76</v>
      </c>
      <c r="F12" s="54"/>
      <c r="G12" s="57">
        <f t="shared" si="0"/>
        <v>6.1511423550086562E-3</v>
      </c>
      <c r="H12" s="54"/>
      <c r="I12" s="52">
        <v>825</v>
      </c>
      <c r="J12" s="52">
        <v>816</v>
      </c>
      <c r="K12" s="54">
        <v>806</v>
      </c>
      <c r="L12" s="52">
        <f t="shared" si="1"/>
        <v>9</v>
      </c>
      <c r="M12" s="54">
        <f t="shared" si="2"/>
        <v>19</v>
      </c>
      <c r="N12" s="55">
        <f>'[1]تاثیر بر شاخص فرابورس'!S80</f>
        <v>1.000415160544166</v>
      </c>
      <c r="O12" s="52">
        <v>7</v>
      </c>
      <c r="P12" s="52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2:H77"/>
  <sheetViews>
    <sheetView showGridLines="0" rightToLeft="1" topLeftCell="A61" zoomScale="90" zoomScaleNormal="90" workbookViewId="0">
      <selection activeCell="D75" sqref="D75"/>
    </sheetView>
  </sheetViews>
  <sheetFormatPr defaultRowHeight="15"/>
  <cols>
    <col min="1" max="1" width="32.25" customWidth="1"/>
    <col min="2" max="2" width="11.625" bestFit="1" customWidth="1"/>
    <col min="3" max="3" width="12.25" customWidth="1"/>
    <col min="4" max="4" width="13.25" customWidth="1"/>
    <col min="5" max="5" width="11.75" customWidth="1"/>
    <col min="6" max="6" width="11.875" customWidth="1"/>
    <col min="7" max="7" width="13.625" customWidth="1"/>
    <col min="8" max="8" width="18.625" customWidth="1"/>
    <col min="11" max="11" width="7.25" customWidth="1"/>
    <col min="12" max="12" width="7" customWidth="1"/>
  </cols>
  <sheetData>
    <row r="2" spans="1:7" ht="17.25">
      <c r="A2" s="266"/>
      <c r="B2" s="345" t="s">
        <v>416</v>
      </c>
      <c r="C2" s="345" t="s">
        <v>792</v>
      </c>
      <c r="D2" s="345" t="s">
        <v>817</v>
      </c>
      <c r="E2" s="345" t="s">
        <v>853</v>
      </c>
      <c r="F2" s="345" t="s">
        <v>898</v>
      </c>
      <c r="G2" s="345" t="s">
        <v>1115</v>
      </c>
    </row>
    <row r="3" spans="1:7" ht="18">
      <c r="A3" s="629" t="s">
        <v>73</v>
      </c>
      <c r="B3" s="630">
        <v>221780.14643838</v>
      </c>
      <c r="C3" s="630">
        <v>268818.95467879297</v>
      </c>
      <c r="D3" s="630">
        <v>285980.08030534798</v>
      </c>
      <c r="E3" s="630">
        <v>378890.114475913</v>
      </c>
      <c r="F3" s="630">
        <v>482554.23035469698</v>
      </c>
      <c r="G3" s="631">
        <v>534992.34185844997</v>
      </c>
    </row>
    <row r="4" spans="1:7" ht="18">
      <c r="A4" s="160" t="s">
        <v>1</v>
      </c>
      <c r="B4" s="122">
        <v>97695.010286821998</v>
      </c>
      <c r="C4" s="122">
        <v>105967.882713431</v>
      </c>
      <c r="D4" s="122">
        <v>107774.938027121</v>
      </c>
      <c r="E4" s="122">
        <v>106765.022</v>
      </c>
      <c r="F4" s="122">
        <v>103949.2135</v>
      </c>
      <c r="G4" s="576">
        <v>101360.4235</v>
      </c>
    </row>
    <row r="5" spans="1:7" ht="18">
      <c r="A5" s="160" t="s">
        <v>2</v>
      </c>
      <c r="B5" s="122">
        <v>449330.49380067299</v>
      </c>
      <c r="C5" s="122">
        <v>537959.94041228702</v>
      </c>
      <c r="D5" s="122">
        <v>537341.59366311296</v>
      </c>
      <c r="E5" s="122">
        <v>547280.115702949</v>
      </c>
      <c r="F5" s="122">
        <v>543696.45648507995</v>
      </c>
      <c r="G5" s="576">
        <v>527318.87454611296</v>
      </c>
    </row>
    <row r="6" spans="1:7" ht="18">
      <c r="A6" s="160" t="s">
        <v>75</v>
      </c>
      <c r="B6" s="122">
        <v>274837.65534792602</v>
      </c>
      <c r="C6" s="122">
        <v>316244.725479652</v>
      </c>
      <c r="D6" s="122">
        <v>322879.91030926298</v>
      </c>
      <c r="E6" s="122">
        <v>326357.40503337502</v>
      </c>
      <c r="F6" s="122">
        <v>335549.55805303197</v>
      </c>
      <c r="G6" s="576">
        <v>333748.82662080601</v>
      </c>
    </row>
    <row r="7" spans="1:7" ht="15.75">
      <c r="A7" s="267" t="s">
        <v>115</v>
      </c>
      <c r="B7" s="347">
        <v>1043643.305873801</v>
      </c>
      <c r="C7" s="347">
        <v>1228991.5032841631</v>
      </c>
      <c r="D7" s="347">
        <v>1253976.522304845</v>
      </c>
      <c r="E7" s="347">
        <v>1359292.6572122369</v>
      </c>
      <c r="F7" s="347">
        <v>1465749.4583928089</v>
      </c>
      <c r="G7" s="577">
        <v>1497420.4665253691</v>
      </c>
    </row>
    <row r="8" spans="1:7">
      <c r="A8" s="836" t="s">
        <v>3</v>
      </c>
      <c r="B8" s="836"/>
      <c r="C8" s="836"/>
      <c r="D8" s="836"/>
    </row>
    <row r="9" spans="1:7" ht="16.5" customHeight="1">
      <c r="A9" s="75"/>
      <c r="B9" s="834" t="s">
        <v>1115</v>
      </c>
      <c r="C9" s="834"/>
      <c r="D9" s="834" t="s">
        <v>898</v>
      </c>
      <c r="E9" s="834"/>
      <c r="F9" s="834" t="s">
        <v>416</v>
      </c>
      <c r="G9" s="835"/>
    </row>
    <row r="10" spans="1:7" ht="18.75">
      <c r="A10" s="68" t="s">
        <v>4</v>
      </c>
      <c r="B10" s="132" t="s">
        <v>370</v>
      </c>
      <c r="C10" s="132" t="s">
        <v>148</v>
      </c>
      <c r="D10" s="132" t="s">
        <v>370</v>
      </c>
      <c r="E10" s="132" t="s">
        <v>148</v>
      </c>
      <c r="F10" s="132" t="s">
        <v>370</v>
      </c>
      <c r="G10" s="133" t="s">
        <v>148</v>
      </c>
    </row>
    <row r="11" spans="1:7" ht="18">
      <c r="A11" s="70" t="s">
        <v>115</v>
      </c>
      <c r="B11" s="264">
        <v>1497420.4665253691</v>
      </c>
      <c r="C11" s="675">
        <v>1</v>
      </c>
      <c r="D11" s="425">
        <v>1465749.4583928089</v>
      </c>
      <c r="E11" s="265">
        <v>1</v>
      </c>
      <c r="F11" s="264">
        <v>1043643.305873801</v>
      </c>
      <c r="G11" s="678">
        <v>1</v>
      </c>
    </row>
    <row r="12" spans="1:7" ht="17.25">
      <c r="A12" s="69" t="s">
        <v>82</v>
      </c>
      <c r="B12" s="122">
        <v>503418.537213812</v>
      </c>
      <c r="C12" s="677">
        <v>0.336190501243749</v>
      </c>
      <c r="D12" s="349">
        <v>450889.33303385897</v>
      </c>
      <c r="E12" s="123">
        <v>0.30761691942104402</v>
      </c>
      <c r="F12" s="122">
        <v>195733.253923935</v>
      </c>
      <c r="G12" s="679">
        <v>0.18754803755489599</v>
      </c>
    </row>
    <row r="13" spans="1:7" ht="17.25">
      <c r="A13" s="69" t="s">
        <v>35</v>
      </c>
      <c r="B13" s="122">
        <v>342970.17508299998</v>
      </c>
      <c r="C13" s="677">
        <v>0.22904066209194501</v>
      </c>
      <c r="D13" s="349">
        <v>351729.47363700002</v>
      </c>
      <c r="E13" s="123">
        <v>0.23996561733181199</v>
      </c>
      <c r="F13" s="122">
        <v>242190.664794863</v>
      </c>
      <c r="G13" s="679">
        <v>0.23206268217481299</v>
      </c>
    </row>
    <row r="14" spans="1:7" ht="17.25">
      <c r="A14" s="69" t="s">
        <v>29</v>
      </c>
      <c r="B14" s="122">
        <v>143543.19951522001</v>
      </c>
      <c r="C14" s="677">
        <v>9.5860316273290405E-2</v>
      </c>
      <c r="D14" s="349">
        <v>149604.62486920899</v>
      </c>
      <c r="E14" s="123">
        <v>0.102066982875266</v>
      </c>
      <c r="F14" s="122">
        <v>122825.80216180701</v>
      </c>
      <c r="G14" s="679">
        <v>0.117689445685631</v>
      </c>
    </row>
    <row r="15" spans="1:7" ht="17.25">
      <c r="A15" s="69" t="s">
        <v>12</v>
      </c>
      <c r="B15" s="122">
        <v>113853.20750816799</v>
      </c>
      <c r="C15" s="677">
        <v>7.6032891264238095E-2</v>
      </c>
      <c r="D15" s="349">
        <v>114099.20750816799</v>
      </c>
      <c r="E15" s="123">
        <v>7.7843595203014801E-2</v>
      </c>
      <c r="F15" s="122">
        <v>115640.76750816801</v>
      </c>
      <c r="G15" s="679">
        <v>0.110804876395338</v>
      </c>
    </row>
    <row r="16" spans="1:7" ht="18" customHeight="1">
      <c r="A16" s="69" t="s">
        <v>28</v>
      </c>
      <c r="B16" s="122">
        <v>45817.352274199999</v>
      </c>
      <c r="C16" s="677">
        <v>3.0597519733729199E-2</v>
      </c>
      <c r="D16" s="349">
        <v>46972.272254800002</v>
      </c>
      <c r="E16" s="123">
        <v>3.2046590217611297E-2</v>
      </c>
      <c r="F16" s="122">
        <v>46432.845082</v>
      </c>
      <c r="G16" s="679">
        <v>4.4491106128567201E-2</v>
      </c>
    </row>
    <row r="17" spans="1:7" ht="17.25">
      <c r="A17" s="69" t="s">
        <v>24</v>
      </c>
      <c r="B17" s="122">
        <v>44499.581729999998</v>
      </c>
      <c r="C17" s="677">
        <v>2.97174926647405E-2</v>
      </c>
      <c r="D17" s="349">
        <v>39819.428169999999</v>
      </c>
      <c r="E17" s="123">
        <v>2.7166599272471802E-2</v>
      </c>
      <c r="F17" s="122">
        <v>37067.202485000002</v>
      </c>
      <c r="G17" s="679">
        <v>3.5517118038681898E-2</v>
      </c>
    </row>
    <row r="18" spans="1:7" ht="20.25" customHeight="1">
      <c r="A18" s="69" t="s">
        <v>13</v>
      </c>
      <c r="B18" s="122">
        <v>41490.9015</v>
      </c>
      <c r="C18" s="677">
        <v>2.7708250573251401E-2</v>
      </c>
      <c r="D18" s="349">
        <v>38868.761500000001</v>
      </c>
      <c r="E18" s="123">
        <v>2.65180118453665E-2</v>
      </c>
      <c r="F18" s="122">
        <v>36291.088900000002</v>
      </c>
      <c r="G18" s="679">
        <v>3.47734601427016E-2</v>
      </c>
    </row>
    <row r="19" spans="1:7" ht="17.25" customHeight="1">
      <c r="A19" s="69" t="s">
        <v>27</v>
      </c>
      <c r="B19" s="122">
        <v>39952.165000000001</v>
      </c>
      <c r="C19" s="677">
        <v>2.6680659102186199E-2</v>
      </c>
      <c r="D19" s="349">
        <v>39254.599000000002</v>
      </c>
      <c r="E19" s="123">
        <v>2.6781247487577198E-2</v>
      </c>
      <c r="F19" s="122">
        <v>42918.510999999999</v>
      </c>
      <c r="G19" s="679">
        <v>4.1123735244069801E-2</v>
      </c>
    </row>
    <row r="20" spans="1:7" ht="21" customHeight="1">
      <c r="A20" s="69" t="s">
        <v>10</v>
      </c>
      <c r="B20" s="122">
        <v>22085.08958906</v>
      </c>
      <c r="C20" s="677">
        <v>1.4748756333153701E-2</v>
      </c>
      <c r="D20" s="349">
        <v>23692.350765859999</v>
      </c>
      <c r="E20" s="123">
        <v>1.6163983981163199E-2</v>
      </c>
      <c r="F20" s="122">
        <v>21576.89693648</v>
      </c>
      <c r="G20" s="679">
        <v>2.06745895029859E-2</v>
      </c>
    </row>
    <row r="21" spans="1:7" ht="17.25">
      <c r="A21" s="69" t="s">
        <v>36</v>
      </c>
      <c r="B21" s="122">
        <v>18812.035098920001</v>
      </c>
      <c r="C21" s="677">
        <v>1.25629611184437E-2</v>
      </c>
      <c r="D21" s="349">
        <v>19728.741759290999</v>
      </c>
      <c r="E21" s="123">
        <v>1.34598322014211E-2</v>
      </c>
      <c r="F21" s="122">
        <v>17169.694577675</v>
      </c>
      <c r="G21" s="679">
        <v>1.6451688504148E-2</v>
      </c>
    </row>
    <row r="22" spans="1:7" ht="17.25">
      <c r="A22" s="69" t="s">
        <v>83</v>
      </c>
      <c r="B22" s="122">
        <v>18549.948797552999</v>
      </c>
      <c r="C22" s="677">
        <v>1.2387935928641699E-2</v>
      </c>
      <c r="D22" s="349">
        <v>18787.873805847001</v>
      </c>
      <c r="E22" s="123">
        <v>1.28179298980931E-2</v>
      </c>
      <c r="F22" s="122">
        <v>18376.469349823001</v>
      </c>
      <c r="G22" s="679">
        <v>1.7607998102797302E-2</v>
      </c>
    </row>
    <row r="23" spans="1:7" ht="17.25">
      <c r="A23" s="69" t="s">
        <v>59</v>
      </c>
      <c r="B23" s="122">
        <v>18459.8</v>
      </c>
      <c r="C23" s="677">
        <v>1.23277332003043E-2</v>
      </c>
      <c r="D23" s="349">
        <v>22244.15</v>
      </c>
      <c r="E23" s="123">
        <v>1.51759564860359E-2</v>
      </c>
      <c r="F23" s="122">
        <v>9213.4599999999991</v>
      </c>
      <c r="G23" s="679">
        <v>8.8281694982807694E-3</v>
      </c>
    </row>
    <row r="24" spans="1:7" ht="17.25">
      <c r="A24" s="69" t="s">
        <v>41</v>
      </c>
      <c r="B24" s="122">
        <v>15556.281374016</v>
      </c>
      <c r="C24" s="677">
        <v>1.0388719616016E-2</v>
      </c>
      <c r="D24" s="349">
        <v>16255.920814925999</v>
      </c>
      <c r="E24" s="123">
        <v>1.10905180430703E-2</v>
      </c>
      <c r="F24" s="122">
        <v>15439.951999999999</v>
      </c>
      <c r="G24" s="679">
        <v>1.47942806829703E-2</v>
      </c>
    </row>
    <row r="25" spans="1:7" ht="17.25">
      <c r="A25" s="69" t="s">
        <v>88</v>
      </c>
      <c r="B25" s="122">
        <v>14359.981241830001</v>
      </c>
      <c r="C25" s="677">
        <v>9.5898123224875207E-3</v>
      </c>
      <c r="D25" s="349">
        <v>14855.534325262</v>
      </c>
      <c r="E25" s="123">
        <v>1.01351115910021E-2</v>
      </c>
      <c r="F25" s="122">
        <v>14574.716667688001</v>
      </c>
      <c r="G25" s="679">
        <v>1.39652279525572E-2</v>
      </c>
    </row>
    <row r="26" spans="1:7" ht="17.25">
      <c r="A26" s="69" t="s">
        <v>57</v>
      </c>
      <c r="B26" s="122">
        <v>13023.855847085</v>
      </c>
      <c r="C26" s="677">
        <v>8.6975276071294093E-3</v>
      </c>
      <c r="D26" s="349">
        <v>12877.023514991</v>
      </c>
      <c r="E26" s="123">
        <v>8.7852828061834205E-3</v>
      </c>
      <c r="F26" s="122">
        <v>7670.4231646219996</v>
      </c>
      <c r="G26" s="679">
        <v>7.3496597175026802E-3</v>
      </c>
    </row>
    <row r="27" spans="1:7" ht="17.25">
      <c r="A27" s="69" t="s">
        <v>14</v>
      </c>
      <c r="B27" s="122">
        <v>12673.715782744001</v>
      </c>
      <c r="C27" s="677">
        <v>8.4636987847189205E-3</v>
      </c>
      <c r="D27" s="349">
        <v>13689.25689843</v>
      </c>
      <c r="E27" s="123">
        <v>9.3394248382941501E-3</v>
      </c>
      <c r="F27" s="122">
        <v>14692.707479303999</v>
      </c>
      <c r="G27" s="679">
        <v>1.4078284598397699E-2</v>
      </c>
    </row>
    <row r="28" spans="1:7" ht="17.25">
      <c r="A28" s="69" t="s">
        <v>42</v>
      </c>
      <c r="B28" s="122">
        <v>12385.160239999999</v>
      </c>
      <c r="C28" s="677">
        <v>8.2709970358149695E-3</v>
      </c>
      <c r="D28" s="349">
        <v>13354.3156</v>
      </c>
      <c r="E28" s="123">
        <v>9.1109128668162495E-3</v>
      </c>
      <c r="F28" s="122">
        <v>16701.264719999999</v>
      </c>
      <c r="G28" s="679">
        <v>1.6002847549543502E-2</v>
      </c>
    </row>
    <row r="29" spans="1:7" ht="17.25">
      <c r="A29" s="69" t="s">
        <v>32</v>
      </c>
      <c r="B29" s="122">
        <v>10029.1040168</v>
      </c>
      <c r="C29" s="677">
        <v>6.69758711130191E-3</v>
      </c>
      <c r="D29" s="349">
        <v>10101.39078224</v>
      </c>
      <c r="E29" s="123">
        <v>6.8916217054694699E-3</v>
      </c>
      <c r="F29" s="122">
        <v>8067.6245600000002</v>
      </c>
      <c r="G29" s="679">
        <v>7.7302508573514001E-3</v>
      </c>
    </row>
    <row r="30" spans="1:7" ht="17.25">
      <c r="A30" s="69" t="s">
        <v>89</v>
      </c>
      <c r="B30" s="122">
        <v>7172.4792334020003</v>
      </c>
      <c r="C30" s="677">
        <v>4.7898899432335801E-3</v>
      </c>
      <c r="D30" s="349">
        <v>7764.3092006650004</v>
      </c>
      <c r="E30" s="123">
        <v>5.2971598633088004E-3</v>
      </c>
      <c r="F30" s="122">
        <v>5857.1753383300002</v>
      </c>
      <c r="G30" s="679">
        <v>5.6122386886063701E-3</v>
      </c>
    </row>
    <row r="31" spans="1:7" ht="17.25">
      <c r="A31" s="69" t="s">
        <v>25</v>
      </c>
      <c r="B31" s="122">
        <v>6629.6879327810002</v>
      </c>
      <c r="C31" s="677">
        <v>4.42740571602083E-3</v>
      </c>
      <c r="D31" s="349">
        <v>6895.3653451130003</v>
      </c>
      <c r="E31" s="123">
        <v>4.7043274044076804E-3</v>
      </c>
      <c r="F31" s="122">
        <v>5912.1647251140002</v>
      </c>
      <c r="G31" s="679">
        <v>5.6649285170894499E-3</v>
      </c>
    </row>
    <row r="32" spans="1:7" ht="17.25">
      <c r="A32" s="69" t="s">
        <v>16</v>
      </c>
      <c r="B32" s="122">
        <v>6131.3800309609996</v>
      </c>
      <c r="C32" s="677">
        <v>4.0946281742684602E-3</v>
      </c>
      <c r="D32" s="349">
        <v>6174.2233425920003</v>
      </c>
      <c r="E32" s="123">
        <v>4.21233199660331E-3</v>
      </c>
      <c r="F32" s="122">
        <v>7178.1673451249999</v>
      </c>
      <c r="G32" s="679">
        <v>6.8779891604009297E-3</v>
      </c>
    </row>
    <row r="33" spans="1:8" ht="17.25">
      <c r="A33" s="69" t="s">
        <v>87</v>
      </c>
      <c r="B33" s="122">
        <v>5971.6256442699996</v>
      </c>
      <c r="C33" s="677">
        <v>3.9879417823950498E-3</v>
      </c>
      <c r="D33" s="349">
        <v>6175.6256442699996</v>
      </c>
      <c r="E33" s="123">
        <v>4.21328870968273E-3</v>
      </c>
      <c r="F33" s="122">
        <v>4790.4911611500002</v>
      </c>
      <c r="G33" s="679">
        <v>4.5901613455366502E-3</v>
      </c>
    </row>
    <row r="34" spans="1:8" ht="17.25">
      <c r="A34" s="69" t="s">
        <v>81</v>
      </c>
      <c r="B34" s="122">
        <v>4768.2</v>
      </c>
      <c r="C34" s="677">
        <v>3.1842759642949098E-3</v>
      </c>
      <c r="D34" s="349">
        <v>5176.6000000000004</v>
      </c>
      <c r="E34" s="123">
        <v>3.53170862206978E-3</v>
      </c>
      <c r="F34" s="122">
        <v>5668.8</v>
      </c>
      <c r="G34" s="679">
        <v>5.4317408717087902E-3</v>
      </c>
    </row>
    <row r="35" spans="1:8" ht="17.25">
      <c r="A35" s="69" t="s">
        <v>22</v>
      </c>
      <c r="B35" s="122">
        <v>4585.24766</v>
      </c>
      <c r="C35" s="677">
        <v>3.0620976288908701E-3</v>
      </c>
      <c r="D35" s="349">
        <v>4642.2502400000003</v>
      </c>
      <c r="E35" s="123">
        <v>3.1671512572757298E-3</v>
      </c>
      <c r="F35" s="122">
        <v>4320.8418199999996</v>
      </c>
      <c r="G35" s="679">
        <v>4.1401519040859796E-3</v>
      </c>
    </row>
    <row r="36" spans="1:8" ht="17.25">
      <c r="A36" s="69" t="s">
        <v>37</v>
      </c>
      <c r="B36" s="122">
        <v>4179.1920778000003</v>
      </c>
      <c r="C36" s="677">
        <v>2.79092757927734E-3</v>
      </c>
      <c r="D36" s="349">
        <v>4986.1606377999997</v>
      </c>
      <c r="E36" s="123">
        <v>3.4017823504893601E-3</v>
      </c>
      <c r="F36" s="122">
        <v>3651.7034039999999</v>
      </c>
      <c r="G36" s="679">
        <v>3.4989956659019399E-3</v>
      </c>
      <c r="H36" s="62"/>
    </row>
    <row r="37" spans="1:8" ht="17.25">
      <c r="A37" s="69" t="s">
        <v>33</v>
      </c>
      <c r="B37" s="122">
        <v>3852.931677</v>
      </c>
      <c r="C37" s="677">
        <v>2.57304595678486E-3</v>
      </c>
      <c r="D37" s="349">
        <v>3799.7734249999999</v>
      </c>
      <c r="E37" s="123">
        <v>2.59237580013602E-3</v>
      </c>
      <c r="F37" s="122">
        <v>2830.7262420000002</v>
      </c>
      <c r="G37" s="679">
        <v>2.7123503078764501E-3</v>
      </c>
    </row>
    <row r="38" spans="1:8" ht="18">
      <c r="A38" s="160" t="s">
        <v>18</v>
      </c>
      <c r="B38" s="122">
        <v>3700.9</v>
      </c>
      <c r="C38" s="751">
        <v>2.47151690706326E-3</v>
      </c>
      <c r="D38" s="349">
        <v>3910.12</v>
      </c>
      <c r="E38" s="161">
        <v>2.6676591811860099E-3</v>
      </c>
      <c r="F38" s="122">
        <v>4521.41</v>
      </c>
      <c r="G38" s="679">
        <v>4.3323326797122504E-3</v>
      </c>
    </row>
    <row r="39" spans="1:8" ht="17.25">
      <c r="A39" s="69" t="s">
        <v>30</v>
      </c>
      <c r="B39" s="122">
        <v>2905.5141680000002</v>
      </c>
      <c r="C39" s="677">
        <v>1.9403462373811301E-3</v>
      </c>
      <c r="D39" s="349">
        <v>2922.0161680000001</v>
      </c>
      <c r="E39" s="123">
        <v>1.99353044360254E-3</v>
      </c>
      <c r="F39" s="122">
        <v>1989.991608</v>
      </c>
      <c r="G39" s="679">
        <v>1.9067737001712999E-3</v>
      </c>
    </row>
    <row r="40" spans="1:8" ht="17.25">
      <c r="A40" s="69" t="s">
        <v>86</v>
      </c>
      <c r="B40" s="122">
        <v>2879.82</v>
      </c>
      <c r="C40" s="677">
        <v>1.92318728398468E-3</v>
      </c>
      <c r="D40" s="349">
        <v>3130.11</v>
      </c>
      <c r="E40" s="123">
        <v>2.1355013860500801E-3</v>
      </c>
      <c r="F40" s="122">
        <v>3292.92</v>
      </c>
      <c r="G40" s="679">
        <v>3.1552159453971402E-3</v>
      </c>
    </row>
    <row r="41" spans="1:8" ht="17.25">
      <c r="A41" s="69" t="s">
        <v>21</v>
      </c>
      <c r="B41" s="122">
        <v>2546.8131802319999</v>
      </c>
      <c r="C41" s="677">
        <v>1.7008003010281099E-3</v>
      </c>
      <c r="D41" s="349">
        <v>2102.5770114820002</v>
      </c>
      <c r="E41" s="123">
        <v>1.4344723100136599E-3</v>
      </c>
      <c r="F41" s="122">
        <v>747.16409024999996</v>
      </c>
      <c r="G41" s="679">
        <v>7.1591901758468097E-4</v>
      </c>
    </row>
    <row r="42" spans="1:8" ht="17.25">
      <c r="A42" s="69" t="s">
        <v>6</v>
      </c>
      <c r="B42" s="122">
        <v>2256.7800000000002</v>
      </c>
      <c r="C42" s="677">
        <v>1.50711176349597E-3</v>
      </c>
      <c r="D42" s="349">
        <v>2440.4279999999999</v>
      </c>
      <c r="E42" s="123">
        <v>1.66496940253072E-3</v>
      </c>
      <c r="F42" s="122">
        <v>2616.6239999999998</v>
      </c>
      <c r="G42" s="679">
        <v>2.5072014406389599E-3</v>
      </c>
    </row>
    <row r="43" spans="1:8" ht="17.25">
      <c r="A43" s="69" t="s">
        <v>19</v>
      </c>
      <c r="B43" s="122">
        <v>2189.3491869999998</v>
      </c>
      <c r="C43" s="677">
        <v>1.4620804483060101E-3</v>
      </c>
      <c r="D43" s="349">
        <v>2416.9891870000001</v>
      </c>
      <c r="E43" s="123">
        <v>1.6489783933812401E-3</v>
      </c>
      <c r="F43" s="122">
        <v>2260.8920659999999</v>
      </c>
      <c r="G43" s="679">
        <v>2.1663455830888902E-3</v>
      </c>
    </row>
    <row r="44" spans="1:8" ht="17.25">
      <c r="A44" s="69" t="s">
        <v>23</v>
      </c>
      <c r="B44" s="122">
        <v>1625.6</v>
      </c>
      <c r="C44" s="677">
        <v>1.08560022808561E-3</v>
      </c>
      <c r="D44" s="349">
        <v>1592.8</v>
      </c>
      <c r="E44" s="123">
        <v>1.08667957602147E-3</v>
      </c>
      <c r="F44" s="122">
        <v>1647.2</v>
      </c>
      <c r="G44" s="679">
        <v>1.5783170272154099E-3</v>
      </c>
    </row>
    <row r="45" spans="1:8" ht="18.75" customHeight="1">
      <c r="A45" s="69" t="s">
        <v>20</v>
      </c>
      <c r="B45" s="122">
        <v>1211.2650599999999</v>
      </c>
      <c r="C45" s="677">
        <v>8.0890109830716601E-4</v>
      </c>
      <c r="D45" s="349">
        <v>1318.65102</v>
      </c>
      <c r="E45" s="123">
        <v>8.9964284990826299E-4</v>
      </c>
      <c r="F45" s="122">
        <v>761.58708000000001</v>
      </c>
      <c r="G45" s="679">
        <v>7.2973886356924699E-4</v>
      </c>
    </row>
    <row r="46" spans="1:8" ht="17.25">
      <c r="A46" s="69" t="s">
        <v>85</v>
      </c>
      <c r="B46" s="122">
        <v>1163.46</v>
      </c>
      <c r="C46" s="677">
        <v>7.7697615733789604E-4</v>
      </c>
      <c r="D46" s="349">
        <v>1180.8599999999999</v>
      </c>
      <c r="E46" s="123">
        <v>8.0563563795876196E-4</v>
      </c>
      <c r="F46" s="122">
        <v>1531.26</v>
      </c>
      <c r="G46" s="679">
        <v>1.4672254316985601E-3</v>
      </c>
    </row>
    <row r="47" spans="1:8" ht="17.25">
      <c r="A47" s="69" t="s">
        <v>34</v>
      </c>
      <c r="B47" s="122">
        <v>579.87521151500005</v>
      </c>
      <c r="C47" s="677">
        <v>3.8724942290961802E-4</v>
      </c>
      <c r="D47" s="349">
        <v>607.68777100399996</v>
      </c>
      <c r="E47" s="123">
        <v>4.1459184414117299E-4</v>
      </c>
      <c r="F47" s="122">
        <v>511.49348246699998</v>
      </c>
      <c r="G47" s="679">
        <v>4.9010373524002704E-4</v>
      </c>
    </row>
    <row r="48" spans="1:8" ht="17.25">
      <c r="A48" s="69" t="s">
        <v>15</v>
      </c>
      <c r="B48" s="122">
        <v>506.31765000000001</v>
      </c>
      <c r="C48" s="677">
        <v>3.3812657254168898E-4</v>
      </c>
      <c r="D48" s="349">
        <v>550.40016000000003</v>
      </c>
      <c r="E48" s="123">
        <v>3.7550766732229402E-4</v>
      </c>
      <c r="F48" s="122">
        <v>210.053</v>
      </c>
      <c r="G48" s="679">
        <v>2.0126895733224801E-4</v>
      </c>
    </row>
    <row r="49" spans="1:7" ht="17.25">
      <c r="A49" s="69" t="s">
        <v>84</v>
      </c>
      <c r="B49" s="122">
        <v>426.24</v>
      </c>
      <c r="C49" s="677">
        <v>2.8464950862402201E-4</v>
      </c>
      <c r="D49" s="349">
        <v>461.12</v>
      </c>
      <c r="E49" s="123">
        <v>3.1459673913549803E-4</v>
      </c>
      <c r="F49" s="122">
        <v>242.88</v>
      </c>
      <c r="G49" s="679">
        <v>2.32723190608353E-4</v>
      </c>
    </row>
    <row r="50" spans="1:7" ht="17.25">
      <c r="A50" s="69" t="s">
        <v>9</v>
      </c>
      <c r="B50" s="122">
        <v>295.68</v>
      </c>
      <c r="C50" s="677">
        <v>1.97459569045493E-4</v>
      </c>
      <c r="D50" s="349">
        <v>342.3</v>
      </c>
      <c r="E50" s="123">
        <v>2.3353240762942601E-4</v>
      </c>
      <c r="F50" s="122">
        <v>348.3</v>
      </c>
      <c r="G50" s="679">
        <v>3.3373471380471502E-4</v>
      </c>
    </row>
    <row r="51" spans="1:7" ht="17.25">
      <c r="A51" s="69" t="s">
        <v>40</v>
      </c>
      <c r="B51" s="122">
        <v>192.036</v>
      </c>
      <c r="C51" s="677">
        <v>1.2824454072382399E-4</v>
      </c>
      <c r="D51" s="349">
        <v>105.453</v>
      </c>
      <c r="E51" s="123">
        <v>7.1944764772847997E-5</v>
      </c>
      <c r="F51" s="122">
        <v>20.575199999999999</v>
      </c>
      <c r="G51" s="679">
        <v>1.9714781749855799E-5</v>
      </c>
    </row>
    <row r="52" spans="1:7" ht="17.25">
      <c r="A52" s="69" t="s">
        <v>31</v>
      </c>
      <c r="B52" s="122">
        <v>168.6</v>
      </c>
      <c r="C52" s="677">
        <v>1.1259362601822901E-4</v>
      </c>
      <c r="D52" s="349">
        <v>228</v>
      </c>
      <c r="E52" s="123">
        <v>1.55551822785595E-4</v>
      </c>
      <c r="F52" s="122">
        <v>144</v>
      </c>
      <c r="G52" s="679">
        <v>1.37978176250011E-4</v>
      </c>
    </row>
    <row r="53" spans="1:7" ht="17.25">
      <c r="A53" s="69" t="s">
        <v>38</v>
      </c>
      <c r="B53" s="122">
        <v>1.38</v>
      </c>
      <c r="C53" s="677">
        <v>9.2158483929509998E-7</v>
      </c>
      <c r="D53" s="349">
        <v>1.38</v>
      </c>
      <c r="E53" s="123">
        <v>9.4149787475490003E-7</v>
      </c>
      <c r="F53" s="122">
        <v>3.54</v>
      </c>
      <c r="G53" s="679">
        <v>3.3919634994794E-6</v>
      </c>
    </row>
    <row r="54" spans="1:7" ht="17.25">
      <c r="A54" s="69" t="s">
        <v>5</v>
      </c>
      <c r="B54" s="264"/>
      <c r="C54" s="675"/>
      <c r="D54" s="425"/>
      <c r="E54" s="265"/>
      <c r="F54" s="264"/>
      <c r="G54" s="678"/>
    </row>
    <row r="55" spans="1:7" ht="17.25">
      <c r="A55" s="69" t="s">
        <v>7</v>
      </c>
      <c r="B55" s="122"/>
      <c r="C55" s="677"/>
      <c r="D55" s="349"/>
      <c r="E55" s="123"/>
      <c r="F55" s="122"/>
      <c r="G55" s="679"/>
    </row>
    <row r="56" spans="1:7" ht="17.25">
      <c r="A56" s="69" t="s">
        <v>8</v>
      </c>
      <c r="B56" s="122"/>
      <c r="C56" s="677"/>
      <c r="D56" s="349"/>
      <c r="E56" s="123"/>
      <c r="F56" s="122"/>
      <c r="G56" s="679"/>
    </row>
    <row r="57" spans="1:7" ht="17.25">
      <c r="A57" s="69" t="s">
        <v>11</v>
      </c>
      <c r="B57" s="122"/>
      <c r="C57" s="677"/>
      <c r="D57" s="349"/>
      <c r="E57" s="123"/>
      <c r="F57" s="122"/>
      <c r="G57" s="679"/>
    </row>
    <row r="58" spans="1:7" ht="17.25">
      <c r="A58" s="69" t="s">
        <v>17</v>
      </c>
      <c r="B58" s="122"/>
      <c r="C58" s="677"/>
      <c r="D58" s="349"/>
      <c r="E58" s="123"/>
      <c r="F58" s="122"/>
      <c r="G58" s="679"/>
    </row>
    <row r="59" spans="1:7" ht="17.25">
      <c r="A59" s="69" t="s">
        <v>26</v>
      </c>
      <c r="B59" s="122"/>
      <c r="C59" s="677"/>
      <c r="D59" s="349"/>
      <c r="E59" s="123"/>
      <c r="F59" s="122"/>
      <c r="G59" s="679"/>
    </row>
    <row r="60" spans="1:7" ht="17.25">
      <c r="A60" s="77" t="s">
        <v>39</v>
      </c>
      <c r="B60" s="588"/>
      <c r="C60" s="684"/>
      <c r="D60" s="590"/>
      <c r="E60" s="589"/>
      <c r="F60" s="588"/>
      <c r="G60" s="685"/>
    </row>
    <row r="61" spans="1:7">
      <c r="B61" s="63"/>
      <c r="C61" s="63"/>
      <c r="D61" s="63"/>
      <c r="E61" s="63"/>
      <c r="F61" s="63"/>
      <c r="G61" s="63"/>
    </row>
    <row r="62" spans="1:7" ht="17.25">
      <c r="B62" s="159"/>
      <c r="C62" s="159"/>
      <c r="D62" s="159"/>
      <c r="E62" s="159"/>
      <c r="F62" s="159"/>
      <c r="G62" s="752" t="s">
        <v>369</v>
      </c>
    </row>
    <row r="63" spans="1:7" ht="16.5">
      <c r="A63" s="75"/>
      <c r="B63" s="834" t="s">
        <v>1115</v>
      </c>
      <c r="C63" s="834"/>
      <c r="D63" s="830" t="s">
        <v>898</v>
      </c>
      <c r="E63" s="830"/>
      <c r="F63" s="830" t="s">
        <v>416</v>
      </c>
      <c r="G63" s="831"/>
    </row>
    <row r="64" spans="1:7" ht="18.75">
      <c r="A64" s="475" t="s">
        <v>4</v>
      </c>
      <c r="B64" s="627" t="s">
        <v>370</v>
      </c>
      <c r="C64" s="627" t="s">
        <v>148</v>
      </c>
      <c r="D64" s="627" t="s">
        <v>370</v>
      </c>
      <c r="E64" s="627" t="s">
        <v>148</v>
      </c>
      <c r="F64" s="627" t="s">
        <v>370</v>
      </c>
      <c r="G64" s="628" t="s">
        <v>148</v>
      </c>
    </row>
    <row r="65" spans="1:8" ht="17.25">
      <c r="A65" s="69" t="s">
        <v>35</v>
      </c>
      <c r="B65" s="122">
        <v>342970.17508299998</v>
      </c>
      <c r="C65" s="123">
        <v>0.22904066209194501</v>
      </c>
      <c r="D65" s="471">
        <v>351729.47363700002</v>
      </c>
      <c r="E65" s="472">
        <v>0.23996561733181199</v>
      </c>
      <c r="F65" s="471">
        <v>242190.664794863</v>
      </c>
      <c r="G65" s="472">
        <v>0.23206268217481299</v>
      </c>
    </row>
    <row r="66" spans="1:8" ht="16.5" customHeight="1">
      <c r="A66" s="69" t="s">
        <v>29</v>
      </c>
      <c r="B66" s="122">
        <v>143543.19951522001</v>
      </c>
      <c r="C66" s="123">
        <v>9.5860316273290405E-2</v>
      </c>
      <c r="D66" s="473">
        <v>149604.62486920899</v>
      </c>
      <c r="E66" s="126">
        <v>0.102066982875266</v>
      </c>
      <c r="F66" s="473">
        <v>122825.80216180701</v>
      </c>
      <c r="G66" s="126">
        <v>0.117689445685631</v>
      </c>
    </row>
    <row r="67" spans="1:8" ht="17.25">
      <c r="A67" s="69" t="s">
        <v>12</v>
      </c>
      <c r="B67" s="122">
        <v>113853.20750816799</v>
      </c>
      <c r="C67" s="123">
        <v>7.6032891264238095E-2</v>
      </c>
      <c r="D67" s="473">
        <v>114099.20750816799</v>
      </c>
      <c r="E67" s="126">
        <v>7.7843595203014801E-2</v>
      </c>
      <c r="F67" s="473">
        <v>115640.76750816801</v>
      </c>
      <c r="G67" s="126">
        <v>0.110804876395338</v>
      </c>
    </row>
    <row r="68" spans="1:8" ht="17.25">
      <c r="A68" s="69" t="s">
        <v>28</v>
      </c>
      <c r="B68" s="122">
        <v>45817.352274199999</v>
      </c>
      <c r="C68" s="123">
        <v>3.0597519733729199E-2</v>
      </c>
      <c r="D68" s="473">
        <v>46972.272254800002</v>
      </c>
      <c r="E68" s="126">
        <v>3.2046590217611297E-2</v>
      </c>
      <c r="F68" s="473">
        <v>46432.845082</v>
      </c>
      <c r="G68" s="126">
        <v>4.4491106128567201E-2</v>
      </c>
    </row>
    <row r="69" spans="1:8" ht="17.25">
      <c r="A69" s="69" t="s">
        <v>24</v>
      </c>
      <c r="B69" s="122">
        <v>44499.581729999998</v>
      </c>
      <c r="C69" s="123">
        <v>2.97174926647405E-2</v>
      </c>
      <c r="D69" s="473">
        <v>39819.428169999999</v>
      </c>
      <c r="E69" s="126">
        <v>2.7166599272471802E-2</v>
      </c>
      <c r="F69" s="473">
        <v>37067.202485000002</v>
      </c>
      <c r="G69" s="126">
        <v>3.5517118038681898E-2</v>
      </c>
    </row>
    <row r="70" spans="1:8" ht="17.25">
      <c r="A70" s="69" t="s">
        <v>13</v>
      </c>
      <c r="B70" s="122">
        <v>41490.9015</v>
      </c>
      <c r="C70" s="123">
        <v>2.7708250573251401E-2</v>
      </c>
      <c r="D70" s="473">
        <v>38868.761500000001</v>
      </c>
      <c r="E70" s="126">
        <v>2.65180118453665E-2</v>
      </c>
      <c r="F70" s="473">
        <v>36291.088900000002</v>
      </c>
      <c r="G70" s="126">
        <v>3.47734601427016E-2</v>
      </c>
    </row>
    <row r="71" spans="1:8" ht="17.25">
      <c r="A71" s="69" t="s">
        <v>27</v>
      </c>
      <c r="B71" s="122">
        <v>39952.165000000001</v>
      </c>
      <c r="C71" s="123">
        <v>2.6680659102186199E-2</v>
      </c>
      <c r="D71" s="473">
        <v>39254.599000000002</v>
      </c>
      <c r="E71" s="126">
        <v>2.6781247487577198E-2</v>
      </c>
      <c r="F71" s="473">
        <v>42918.510999999999</v>
      </c>
      <c r="G71" s="126">
        <v>4.1123735244069801E-2</v>
      </c>
    </row>
    <row r="72" spans="1:8" ht="17.25">
      <c r="A72" s="69" t="s">
        <v>10</v>
      </c>
      <c r="B72" s="122">
        <v>22085.08958906</v>
      </c>
      <c r="C72" s="123">
        <v>1.4748756333153701E-2</v>
      </c>
      <c r="D72" s="473">
        <v>23692.350765859999</v>
      </c>
      <c r="E72" s="126">
        <v>1.6163983981163199E-2</v>
      </c>
      <c r="F72" s="473">
        <v>21576.89693648</v>
      </c>
      <c r="G72" s="126">
        <v>2.06745895029859E-2</v>
      </c>
    </row>
    <row r="73" spans="1:8" ht="18" customHeight="1">
      <c r="A73" s="69" t="s">
        <v>36</v>
      </c>
      <c r="B73" s="122">
        <v>18812.035098920001</v>
      </c>
      <c r="C73" s="123">
        <v>1.25629611184437E-2</v>
      </c>
      <c r="D73" s="473">
        <v>19728.741759290999</v>
      </c>
      <c r="E73" s="126">
        <v>1.34598322014211E-2</v>
      </c>
      <c r="F73" s="473">
        <v>17169.694577675</v>
      </c>
      <c r="G73" s="126">
        <v>1.6451688504148E-2</v>
      </c>
    </row>
    <row r="74" spans="1:8" ht="17.25">
      <c r="A74" s="69" t="s">
        <v>59</v>
      </c>
      <c r="B74" s="127">
        <v>18459.8</v>
      </c>
      <c r="C74" s="123">
        <v>1.23277332003043E-2</v>
      </c>
      <c r="D74" s="474">
        <v>22244.15</v>
      </c>
      <c r="E74" s="129">
        <v>1.51759564860359E-2</v>
      </c>
      <c r="F74" s="474">
        <v>9213.4599999999991</v>
      </c>
      <c r="G74" s="126">
        <v>8.8281694982807694E-3</v>
      </c>
    </row>
    <row r="75" spans="1:8" ht="17.25">
      <c r="A75" s="69" t="s">
        <v>43</v>
      </c>
      <c r="B75" s="125">
        <f>SUM(B65:B74)</f>
        <v>831483.50729856803</v>
      </c>
      <c r="C75" s="424">
        <f>SUM(C65:C74)</f>
        <v>0.55527724235528242</v>
      </c>
      <c r="D75" s="539">
        <f>SUM(D65:D74)</f>
        <v>846013.60946432804</v>
      </c>
      <c r="E75" s="456">
        <f>SUM(E65:E74)</f>
        <v>0.57718841690173972</v>
      </c>
      <c r="F75" s="539">
        <f t="shared" ref="F75:G75" si="0">SUM(F65:F74)</f>
        <v>691326.93344599276</v>
      </c>
      <c r="G75" s="540">
        <f t="shared" si="0"/>
        <v>0.66241687131521709</v>
      </c>
      <c r="H75" s="62"/>
    </row>
    <row r="76" spans="1:8" ht="18" thickBot="1">
      <c r="A76" s="69" t="s">
        <v>116</v>
      </c>
      <c r="B76" s="474">
        <f>B77-B75</f>
        <v>665936.95922680106</v>
      </c>
      <c r="C76" s="541">
        <f>B76/B77</f>
        <v>0.44472275764471719</v>
      </c>
      <c r="D76" s="474">
        <f>D77-D75</f>
        <v>619735.84892848087</v>
      </c>
      <c r="E76" s="541">
        <f t="shared" ref="E76" si="1">E77-E75</f>
        <v>0.42281158309826028</v>
      </c>
      <c r="F76" s="474">
        <f>F77-F75</f>
        <v>352316.37242780824</v>
      </c>
      <c r="G76" s="541">
        <f>G77-G75</f>
        <v>0.33758312868478291</v>
      </c>
      <c r="H76" s="62"/>
    </row>
    <row r="77" spans="1:8" ht="18" thickTop="1">
      <c r="A77" s="77" t="s">
        <v>388</v>
      </c>
      <c r="B77" s="130">
        <f>G7</f>
        <v>1497420.4665253691</v>
      </c>
      <c r="C77" s="131">
        <v>1</v>
      </c>
      <c r="D77" s="130">
        <f>F7</f>
        <v>1465749.4583928089</v>
      </c>
      <c r="E77" s="131">
        <v>1</v>
      </c>
      <c r="F77" s="130">
        <f>B7</f>
        <v>1043643.305873801</v>
      </c>
      <c r="G77" s="542">
        <v>1</v>
      </c>
    </row>
  </sheetData>
  <autoFilter ref="A10:G60">
    <sortState ref="A11:G60">
      <sortCondition descending="1" ref="B10:B60"/>
    </sortState>
  </autoFilter>
  <sortState ref="A11:G60">
    <sortCondition descending="1" ref="B11"/>
  </sortState>
  <mergeCells count="7">
    <mergeCell ref="B63:C63"/>
    <mergeCell ref="D63:E63"/>
    <mergeCell ref="F63:G63"/>
    <mergeCell ref="A8:D8"/>
    <mergeCell ref="B9:C9"/>
    <mergeCell ref="D9:E9"/>
    <mergeCell ref="F9:G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59999389629810485"/>
  </sheetPr>
  <dimension ref="A1:G18"/>
  <sheetViews>
    <sheetView showGridLines="0" rightToLeft="1" zoomScaleNormal="100" workbookViewId="0">
      <selection activeCell="G6" sqref="G6"/>
    </sheetView>
  </sheetViews>
  <sheetFormatPr defaultRowHeight="15"/>
  <cols>
    <col min="1" max="1" width="11.25" customWidth="1"/>
    <col min="2" max="2" width="21" customWidth="1"/>
    <col min="3" max="4" width="12" customWidth="1"/>
    <col min="5" max="5" width="14.25" customWidth="1"/>
    <col min="6" max="6" width="13.625" bestFit="1" customWidth="1"/>
    <col min="7" max="7" width="14.125" customWidth="1"/>
  </cols>
  <sheetData>
    <row r="1" spans="1:7" ht="15.75" customHeight="1">
      <c r="A1" s="729" t="s">
        <v>340</v>
      </c>
      <c r="B1" s="272"/>
      <c r="C1" s="841" t="s">
        <v>47</v>
      </c>
      <c r="D1" s="841"/>
      <c r="E1" s="841"/>
      <c r="F1" s="839" t="s">
        <v>68</v>
      </c>
      <c r="G1" s="840"/>
    </row>
    <row r="2" spans="1:7" ht="37.5">
      <c r="A2" s="686"/>
      <c r="B2" s="687"/>
      <c r="C2" s="671" t="s">
        <v>1007</v>
      </c>
      <c r="D2" s="671" t="s">
        <v>899</v>
      </c>
      <c r="E2" s="671" t="s">
        <v>1008</v>
      </c>
      <c r="F2" s="426" t="s">
        <v>48</v>
      </c>
      <c r="G2" s="359" t="s">
        <v>721</v>
      </c>
    </row>
    <row r="3" spans="1:7" ht="15.75" customHeight="1">
      <c r="A3" s="842" t="s">
        <v>418</v>
      </c>
      <c r="B3" s="734" t="s">
        <v>152</v>
      </c>
      <c r="C3" s="170">
        <v>1</v>
      </c>
      <c r="D3" s="170">
        <v>63</v>
      </c>
      <c r="E3" s="170">
        <v>7</v>
      </c>
      <c r="F3" s="450">
        <f>(C3/D3)-1</f>
        <v>-0.98412698412698418</v>
      </c>
      <c r="G3" s="258">
        <f>C3/E3-1</f>
        <v>-0.85714285714285721</v>
      </c>
    </row>
    <row r="4" spans="1:7" ht="15.75" customHeight="1">
      <c r="A4" s="837"/>
      <c r="B4" s="732" t="s">
        <v>51</v>
      </c>
      <c r="C4" s="739">
        <v>24999.998</v>
      </c>
      <c r="D4" s="739">
        <v>26837275.425000001</v>
      </c>
      <c r="E4" s="739">
        <v>627820.35100000002</v>
      </c>
      <c r="F4" s="202">
        <f>(C4/D4)-1</f>
        <v>-0.99906845990868687</v>
      </c>
      <c r="G4" s="737">
        <f>C4/E4-1</f>
        <v>-0.96017969478023502</v>
      </c>
    </row>
    <row r="5" spans="1:7" ht="15.75" customHeight="1">
      <c r="A5" s="837"/>
      <c r="B5" s="732" t="s">
        <v>55</v>
      </c>
      <c r="C5" s="739">
        <v>93.749992500000005</v>
      </c>
      <c r="D5" s="739">
        <v>38819.471376453002</v>
      </c>
      <c r="E5" s="739">
        <v>2204.8914357359999</v>
      </c>
      <c r="F5" s="202">
        <f t="shared" ref="F5:F17" si="0">(C5/D5)-1</f>
        <v>-0.99758497503505761</v>
      </c>
      <c r="G5" s="738">
        <f>C5/E5-1</f>
        <v>-0.95748090314990686</v>
      </c>
    </row>
    <row r="6" spans="1:7" ht="15.75" customHeight="1">
      <c r="A6" s="837" t="s">
        <v>419</v>
      </c>
      <c r="B6" s="734" t="s">
        <v>152</v>
      </c>
      <c r="C6" s="170">
        <v>785</v>
      </c>
      <c r="D6" s="170">
        <v>2609</v>
      </c>
      <c r="E6" s="170">
        <v>276</v>
      </c>
      <c r="F6" s="450">
        <f t="shared" si="0"/>
        <v>-0.6991184361824454</v>
      </c>
      <c r="G6" s="258">
        <f t="shared" ref="G6:G14" si="1">C6/E6-1</f>
        <v>1.8442028985507246</v>
      </c>
    </row>
    <row r="7" spans="1:7" ht="15.75" customHeight="1">
      <c r="A7" s="837"/>
      <c r="B7" s="732" t="s">
        <v>51</v>
      </c>
      <c r="C7" s="739">
        <v>1234743.0120000001</v>
      </c>
      <c r="D7" s="739">
        <v>5980686.3550000004</v>
      </c>
      <c r="E7" s="739">
        <v>1649059.645</v>
      </c>
      <c r="F7" s="202">
        <f t="shared" si="0"/>
        <v>-0.79354493134927151</v>
      </c>
      <c r="G7" s="737">
        <f t="shared" si="1"/>
        <v>-0.25124417679871114</v>
      </c>
    </row>
    <row r="8" spans="1:7" ht="15.75" customHeight="1">
      <c r="A8" s="837"/>
      <c r="B8" s="733" t="s">
        <v>55</v>
      </c>
      <c r="C8" s="739">
        <v>3616.4622452640001</v>
      </c>
      <c r="D8" s="739">
        <v>16560.310976785</v>
      </c>
      <c r="E8" s="137">
        <v>7875.7349876210001</v>
      </c>
      <c r="F8" s="172">
        <f t="shared" si="0"/>
        <v>-0.78161869965281916</v>
      </c>
      <c r="G8" s="738">
        <f t="shared" si="1"/>
        <v>-0.54080955606704406</v>
      </c>
    </row>
    <row r="9" spans="1:7" ht="15.75" customHeight="1">
      <c r="A9" s="837" t="s">
        <v>420</v>
      </c>
      <c r="B9" s="732" t="s">
        <v>152</v>
      </c>
      <c r="C9" s="163">
        <v>719907</v>
      </c>
      <c r="D9" s="163">
        <v>1487884</v>
      </c>
      <c r="E9" s="739">
        <v>1251359</v>
      </c>
      <c r="F9" s="202">
        <f t="shared" si="0"/>
        <v>-0.51615381306607233</v>
      </c>
      <c r="G9" s="737">
        <f t="shared" si="1"/>
        <v>-0.42469986630535284</v>
      </c>
    </row>
    <row r="10" spans="1:7" ht="15.75" customHeight="1">
      <c r="A10" s="837"/>
      <c r="B10" s="732" t="s">
        <v>51</v>
      </c>
      <c r="C10" s="739">
        <v>8531858.4110000003</v>
      </c>
      <c r="D10" s="739">
        <v>15017540.373</v>
      </c>
      <c r="E10" s="739">
        <v>14200850.873</v>
      </c>
      <c r="F10" s="202">
        <f t="shared" si="0"/>
        <v>-0.43187378231794815</v>
      </c>
      <c r="G10" s="737">
        <f t="shared" si="1"/>
        <v>-0.3992009008966092</v>
      </c>
    </row>
    <row r="11" spans="1:7" ht="15.75" customHeight="1" thickBot="1">
      <c r="A11" s="837"/>
      <c r="B11" s="120" t="s">
        <v>55</v>
      </c>
      <c r="C11" s="739">
        <v>17223.590641718001</v>
      </c>
      <c r="D11" s="739">
        <v>39501.367669835003</v>
      </c>
      <c r="E11" s="739">
        <v>27457.790455416001</v>
      </c>
      <c r="F11" s="202">
        <f t="shared" si="0"/>
        <v>-0.56397482776600927</v>
      </c>
      <c r="G11" s="737">
        <f t="shared" si="1"/>
        <v>-0.37272481302949567</v>
      </c>
    </row>
    <row r="12" spans="1:7" ht="15.75" customHeight="1" thickTop="1">
      <c r="A12" s="837" t="s">
        <v>43</v>
      </c>
      <c r="B12" s="730" t="s">
        <v>152</v>
      </c>
      <c r="C12" s="121">
        <v>720693</v>
      </c>
      <c r="D12" s="121">
        <v>1490556</v>
      </c>
      <c r="E12" s="121">
        <v>1251642</v>
      </c>
      <c r="F12" s="592">
        <f>(C12/D12)-1</f>
        <v>-0.51649384524969211</v>
      </c>
      <c r="G12" s="273">
        <f t="shared" si="1"/>
        <v>-0.42420196829444845</v>
      </c>
    </row>
    <row r="13" spans="1:7" ht="15.75" customHeight="1">
      <c r="A13" s="837"/>
      <c r="B13" s="730" t="s">
        <v>51</v>
      </c>
      <c r="C13" s="156">
        <v>9791601.4210000001</v>
      </c>
      <c r="D13" s="156">
        <v>47835502.152999997</v>
      </c>
      <c r="E13" s="156">
        <v>16477730.869000001</v>
      </c>
      <c r="F13" s="362">
        <f>(C13/D13)-1</f>
        <v>-0.79530681229849032</v>
      </c>
      <c r="G13" s="735">
        <f t="shared" si="1"/>
        <v>-0.40576760848660276</v>
      </c>
    </row>
    <row r="14" spans="1:7" ht="15.75" customHeight="1" thickBot="1">
      <c r="A14" s="837"/>
      <c r="B14" s="119" t="s">
        <v>55</v>
      </c>
      <c r="C14" s="134">
        <v>20933.802879481998</v>
      </c>
      <c r="D14" s="134">
        <v>94881.150023073002</v>
      </c>
      <c r="E14" s="134">
        <v>37538.416878773001</v>
      </c>
      <c r="F14" s="593">
        <f>(C14/D14)-1</f>
        <v>-0.77936815822329975</v>
      </c>
      <c r="G14" s="274">
        <f t="shared" si="1"/>
        <v>-0.4423365549195678</v>
      </c>
    </row>
    <row r="15" spans="1:7" ht="15.75" customHeight="1" thickTop="1">
      <c r="A15" s="837" t="s">
        <v>421</v>
      </c>
      <c r="B15" s="730" t="s">
        <v>152</v>
      </c>
      <c r="C15" s="156">
        <f>C12/15</f>
        <v>48046.2</v>
      </c>
      <c r="D15" s="156">
        <f>D12/19</f>
        <v>78450.31578947368</v>
      </c>
      <c r="E15" s="156">
        <f>E12/17</f>
        <v>73626</v>
      </c>
      <c r="F15" s="362">
        <f>(C15/D15)-1</f>
        <v>-0.38755887064960992</v>
      </c>
      <c r="G15" s="735">
        <f>C15/E15-1</f>
        <v>-0.34742889740037486</v>
      </c>
    </row>
    <row r="16" spans="1:7" ht="15.75">
      <c r="A16" s="837"/>
      <c r="B16" s="730" t="s">
        <v>51</v>
      </c>
      <c r="C16" s="156">
        <f t="shared" ref="C16:C17" si="2">C13/15</f>
        <v>652773.4280666667</v>
      </c>
      <c r="D16" s="156">
        <f>D13/19</f>
        <v>2517658.0080526313</v>
      </c>
      <c r="E16" s="156">
        <f>E13/17</f>
        <v>969278.2864117648</v>
      </c>
      <c r="F16" s="362">
        <f t="shared" si="0"/>
        <v>-0.74072196224475428</v>
      </c>
      <c r="G16" s="735">
        <f>C16/E16-1</f>
        <v>-0.32653662295148311</v>
      </c>
    </row>
    <row r="17" spans="1:7" ht="15.75">
      <c r="A17" s="838"/>
      <c r="B17" s="731" t="s">
        <v>55</v>
      </c>
      <c r="C17" s="135">
        <f t="shared" si="2"/>
        <v>1395.5868586321333</v>
      </c>
      <c r="D17" s="135">
        <f>D14/19</f>
        <v>4993.7447380564736</v>
      </c>
      <c r="E17" s="135">
        <f>E14/17</f>
        <v>2208.1421693395882</v>
      </c>
      <c r="F17" s="363">
        <f t="shared" si="0"/>
        <v>-0.72053300041617974</v>
      </c>
      <c r="G17" s="736">
        <f>C17/E17-1</f>
        <v>-0.36798142890884344</v>
      </c>
    </row>
    <row r="18" spans="1:7" ht="15.75">
      <c r="E18" s="759"/>
    </row>
  </sheetData>
  <mergeCells count="7">
    <mergeCell ref="A15:A17"/>
    <mergeCell ref="F1:G1"/>
    <mergeCell ref="C1:E1"/>
    <mergeCell ref="A3:A5"/>
    <mergeCell ref="A6:A8"/>
    <mergeCell ref="A9:A11"/>
    <mergeCell ref="A12:A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59999389629810485"/>
  </sheetPr>
  <dimension ref="A2:G24"/>
  <sheetViews>
    <sheetView showGridLines="0" rightToLeft="1" zoomScaleNormal="100" workbookViewId="0">
      <selection activeCell="G18" sqref="G18"/>
    </sheetView>
  </sheetViews>
  <sheetFormatPr defaultRowHeight="15"/>
  <cols>
    <col min="1" max="1" width="19.25" customWidth="1"/>
    <col min="2" max="2" width="17.875" customWidth="1"/>
    <col min="3" max="3" width="13.25" customWidth="1"/>
    <col min="4" max="4" width="11.625" customWidth="1"/>
    <col min="5" max="6" width="12.625" customWidth="1"/>
    <col min="7" max="7" width="17.375" customWidth="1"/>
  </cols>
  <sheetData>
    <row r="2" spans="1:7" ht="18.75" customHeight="1">
      <c r="A2" s="162"/>
      <c r="B2" s="101" t="s">
        <v>340</v>
      </c>
      <c r="C2" s="841" t="s">
        <v>47</v>
      </c>
      <c r="D2" s="841"/>
      <c r="E2" s="317"/>
      <c r="F2" s="839" t="s">
        <v>68</v>
      </c>
      <c r="G2" s="840"/>
    </row>
    <row r="3" spans="1:7" ht="18.75">
      <c r="A3" s="222"/>
      <c r="B3" s="222"/>
      <c r="C3" s="533" t="s">
        <v>1007</v>
      </c>
      <c r="D3" s="636" t="s">
        <v>900</v>
      </c>
      <c r="E3" s="533" t="s">
        <v>1009</v>
      </c>
      <c r="F3" s="300" t="s">
        <v>48</v>
      </c>
      <c r="G3" s="324" t="s">
        <v>721</v>
      </c>
    </row>
    <row r="4" spans="1:7" ht="15.75" customHeight="1">
      <c r="A4" s="837" t="s">
        <v>71</v>
      </c>
      <c r="B4" s="223" t="s">
        <v>52</v>
      </c>
      <c r="C4" s="226">
        <v>2470.248</v>
      </c>
      <c r="D4" s="672">
        <v>12530.1</v>
      </c>
      <c r="E4" s="261">
        <v>4155.2780000000002</v>
      </c>
      <c r="F4" s="143">
        <f>(C4/D4)-1</f>
        <v>-0.80285488543587036</v>
      </c>
      <c r="G4" s="322">
        <f>(C4/E4)-1</f>
        <v>-0.40551558764539941</v>
      </c>
    </row>
    <row r="5" spans="1:7" ht="15.75" customHeight="1">
      <c r="A5" s="837"/>
      <c r="B5" s="223" t="s">
        <v>53</v>
      </c>
      <c r="C5" s="226">
        <v>4.6349999999999998</v>
      </c>
      <c r="D5" s="672">
        <v>120.19</v>
      </c>
      <c r="E5" s="261">
        <v>327382.527</v>
      </c>
      <c r="F5" s="143">
        <f t="shared" ref="F5:F24" si="0">(C5/D5)-1</f>
        <v>-0.96143605957234379</v>
      </c>
      <c r="G5" s="322">
        <f>(C5/E5)-1</f>
        <v>-0.99998584224991338</v>
      </c>
    </row>
    <row r="6" spans="1:7" ht="15.75" customHeight="1">
      <c r="A6" s="837"/>
      <c r="B6" s="223" t="s">
        <v>1</v>
      </c>
      <c r="C6" s="226">
        <v>6806703.4100000001</v>
      </c>
      <c r="D6" s="672">
        <v>17207217.311000001</v>
      </c>
      <c r="E6" s="261">
        <v>9003242.4389999993</v>
      </c>
      <c r="F6" s="143">
        <f t="shared" si="0"/>
        <v>-0.60442741629997887</v>
      </c>
      <c r="G6" s="322">
        <f t="shared" ref="G6:G24" si="1">(C6/E6)-1</f>
        <v>-0.24397199607611275</v>
      </c>
    </row>
    <row r="7" spans="1:7" ht="15.75" customHeight="1">
      <c r="A7" s="837"/>
      <c r="B7" s="223" t="s">
        <v>2</v>
      </c>
      <c r="C7" s="226">
        <v>2795301.1030000001</v>
      </c>
      <c r="D7" s="672">
        <v>29994708.846000001</v>
      </c>
      <c r="E7" s="261">
        <v>7069914.7779999999</v>
      </c>
      <c r="F7" s="143">
        <f t="shared" si="0"/>
        <v>-0.90680685992480392</v>
      </c>
      <c r="G7" s="322">
        <f t="shared" si="1"/>
        <v>-0.60462025487232829</v>
      </c>
    </row>
    <row r="8" spans="1:7" ht="16.5" customHeight="1">
      <c r="A8" s="837"/>
      <c r="B8" s="218" t="s">
        <v>422</v>
      </c>
      <c r="C8" s="137">
        <v>187122.02499999999</v>
      </c>
      <c r="D8" s="137">
        <v>620925.70600000001</v>
      </c>
      <c r="E8" s="137">
        <v>73035.846999999994</v>
      </c>
      <c r="F8" s="314">
        <f t="shared" si="0"/>
        <v>-0.69864023474653825</v>
      </c>
      <c r="G8" s="323">
        <f t="shared" si="1"/>
        <v>1.5620573004376879</v>
      </c>
    </row>
    <row r="9" spans="1:7" ht="15.75" customHeight="1">
      <c r="A9" s="837" t="s">
        <v>55</v>
      </c>
      <c r="B9" s="219" t="s">
        <v>52</v>
      </c>
      <c r="C9" s="163">
        <v>2480.7089755779998</v>
      </c>
      <c r="D9" s="163">
        <v>12569.797210891</v>
      </c>
      <c r="E9" s="261">
        <v>4240.0285099869998</v>
      </c>
      <c r="F9" s="143">
        <f t="shared" si="0"/>
        <v>-0.80264526674872605</v>
      </c>
      <c r="G9" s="258">
        <f t="shared" si="1"/>
        <v>-0.41493106243627453</v>
      </c>
    </row>
    <row r="10" spans="1:7" ht="15.75" customHeight="1">
      <c r="A10" s="837"/>
      <c r="B10" s="223" t="s">
        <v>53</v>
      </c>
      <c r="C10" s="164">
        <v>0.57701484000000003</v>
      </c>
      <c r="D10" s="164">
        <v>2.1286</v>
      </c>
      <c r="E10" s="164">
        <v>0.90526097100000003</v>
      </c>
      <c r="F10" s="143">
        <f>(C10/D10)-1</f>
        <v>-0.72892284130414353</v>
      </c>
      <c r="G10" s="322">
        <f t="shared" si="1"/>
        <v>-0.36259834623976073</v>
      </c>
    </row>
    <row r="11" spans="1:7" ht="15.75" customHeight="1">
      <c r="A11" s="837"/>
      <c r="B11" s="223" t="s">
        <v>1</v>
      </c>
      <c r="C11" s="226">
        <v>11226.472100617</v>
      </c>
      <c r="D11" s="672">
        <v>33427.539986208001</v>
      </c>
      <c r="E11" s="261">
        <v>17398.343430725999</v>
      </c>
      <c r="F11" s="143">
        <f t="shared" si="0"/>
        <v>-0.66415500197594635</v>
      </c>
      <c r="G11" s="322">
        <f t="shared" si="1"/>
        <v>-0.3547390218317733</v>
      </c>
    </row>
    <row r="12" spans="1:7" ht="15.75" customHeight="1">
      <c r="A12" s="837"/>
      <c r="B12" s="223" t="s">
        <v>2</v>
      </c>
      <c r="C12" s="226">
        <v>5491.9839360149999</v>
      </c>
      <c r="D12" s="672">
        <v>44410.674754795</v>
      </c>
      <c r="E12" s="261">
        <v>15397.305469733999</v>
      </c>
      <c r="F12" s="143">
        <f t="shared" si="0"/>
        <v>-0.87633639960802368</v>
      </c>
      <c r="G12" s="322">
        <f t="shared" si="1"/>
        <v>-0.64331525754227448</v>
      </c>
    </row>
    <row r="13" spans="1:7" ht="16.5" customHeight="1">
      <c r="A13" s="837"/>
      <c r="B13" s="218" t="s">
        <v>422</v>
      </c>
      <c r="C13" s="622">
        <v>1734.060852432</v>
      </c>
      <c r="D13" s="622">
        <v>4471.0094711789998</v>
      </c>
      <c r="E13" s="622">
        <v>501.83420735499999</v>
      </c>
      <c r="F13" s="314">
        <f t="shared" si="0"/>
        <v>-0.61215451150124034</v>
      </c>
      <c r="G13" s="323">
        <f>(C13/E13)-1</f>
        <v>2.4554456970393748</v>
      </c>
    </row>
    <row r="14" spans="1:7" ht="15.75" customHeight="1">
      <c r="A14" s="837" t="s">
        <v>152</v>
      </c>
      <c r="B14" s="223" t="s">
        <v>52</v>
      </c>
      <c r="C14" s="226">
        <v>1883</v>
      </c>
      <c r="D14" s="672">
        <v>3453</v>
      </c>
      <c r="E14" s="261">
        <v>1159</v>
      </c>
      <c r="F14" s="143">
        <f t="shared" si="0"/>
        <v>-0.45467709238343468</v>
      </c>
      <c r="G14" s="258">
        <f t="shared" si="1"/>
        <v>0.6246764452113891</v>
      </c>
    </row>
    <row r="15" spans="1:7" ht="15.75" customHeight="1">
      <c r="A15" s="837"/>
      <c r="B15" s="223" t="s">
        <v>53</v>
      </c>
      <c r="C15" s="230">
        <v>75</v>
      </c>
      <c r="D15" s="674">
        <v>60</v>
      </c>
      <c r="E15" s="262">
        <v>105</v>
      </c>
      <c r="F15" s="143">
        <f t="shared" si="0"/>
        <v>0.25</v>
      </c>
      <c r="G15" s="322">
        <f>(C15/E15)-1</f>
        <v>-0.2857142857142857</v>
      </c>
    </row>
    <row r="16" spans="1:7" ht="15.75" customHeight="1">
      <c r="A16" s="837"/>
      <c r="B16" s="223" t="s">
        <v>1</v>
      </c>
      <c r="C16" s="226">
        <v>337204</v>
      </c>
      <c r="D16" s="672">
        <v>516834</v>
      </c>
      <c r="E16" s="261">
        <v>567265</v>
      </c>
      <c r="F16" s="143">
        <f t="shared" si="0"/>
        <v>-0.34755840366539348</v>
      </c>
      <c r="G16" s="322">
        <f t="shared" si="1"/>
        <v>-0.40556177447929975</v>
      </c>
    </row>
    <row r="17" spans="1:7" ht="15.75" customHeight="1">
      <c r="A17" s="837"/>
      <c r="B17" s="223" t="s">
        <v>2</v>
      </c>
      <c r="C17" s="226">
        <v>373076</v>
      </c>
      <c r="D17" s="672">
        <v>951967</v>
      </c>
      <c r="E17" s="261">
        <v>680852</v>
      </c>
      <c r="F17" s="143">
        <f t="shared" si="0"/>
        <v>-0.60809986060441168</v>
      </c>
      <c r="G17" s="322">
        <f t="shared" si="1"/>
        <v>-0.45204537843760462</v>
      </c>
    </row>
    <row r="18" spans="1:7" ht="16.5" customHeight="1">
      <c r="A18" s="837"/>
      <c r="B18" s="218" t="s">
        <v>422</v>
      </c>
      <c r="C18" s="137">
        <v>8455</v>
      </c>
      <c r="D18" s="137">
        <v>18242</v>
      </c>
      <c r="E18" s="137">
        <v>2261</v>
      </c>
      <c r="F18" s="314">
        <f t="shared" si="0"/>
        <v>-0.5365091546979498</v>
      </c>
      <c r="G18" s="323">
        <f>(C18/E18)-1</f>
        <v>2.7394957983193278</v>
      </c>
    </row>
    <row r="19" spans="1:7" ht="15.75" customHeight="1">
      <c r="A19" s="837" t="s">
        <v>43</v>
      </c>
      <c r="B19" s="224" t="s">
        <v>71</v>
      </c>
      <c r="C19" s="156">
        <v>9791601.4210000001</v>
      </c>
      <c r="D19" s="156">
        <v>47835502.152999997</v>
      </c>
      <c r="E19" s="156">
        <v>16477730.869000001</v>
      </c>
      <c r="F19" s="357">
        <f t="shared" si="0"/>
        <v>-0.79530681229849032</v>
      </c>
      <c r="G19" s="319">
        <f t="shared" si="1"/>
        <v>-0.40576760848660276</v>
      </c>
    </row>
    <row r="20" spans="1:7" ht="15.75" customHeight="1">
      <c r="A20" s="837"/>
      <c r="B20" s="224" t="s">
        <v>55</v>
      </c>
      <c r="C20" s="156">
        <v>20933.802879481998</v>
      </c>
      <c r="D20" s="156">
        <v>94881.150023073002</v>
      </c>
      <c r="E20" s="156">
        <v>37538.416878773001</v>
      </c>
      <c r="F20" s="357">
        <f t="shared" si="0"/>
        <v>-0.77936815822329975</v>
      </c>
      <c r="G20" s="320">
        <f t="shared" si="1"/>
        <v>-0.4423365549195678</v>
      </c>
    </row>
    <row r="21" spans="1:7" ht="15.75">
      <c r="A21" s="837"/>
      <c r="B21" s="225" t="s">
        <v>152</v>
      </c>
      <c r="C21" s="135">
        <v>720693</v>
      </c>
      <c r="D21" s="135">
        <v>1490556</v>
      </c>
      <c r="E21" s="135">
        <v>1251642</v>
      </c>
      <c r="F21" s="201">
        <f t="shared" si="0"/>
        <v>-0.51649384524969211</v>
      </c>
      <c r="G21" s="321">
        <f t="shared" si="1"/>
        <v>-0.42420196829444845</v>
      </c>
    </row>
    <row r="22" spans="1:7" ht="15.75" customHeight="1">
      <c r="A22" s="837" t="s">
        <v>421</v>
      </c>
      <c r="B22" s="742" t="s">
        <v>71</v>
      </c>
      <c r="C22" s="171">
        <f>C19/15</f>
        <v>652773.4280666667</v>
      </c>
      <c r="D22" s="171">
        <f>D19/19</f>
        <v>2517658.0080526313</v>
      </c>
      <c r="E22" s="174">
        <f>E19/17</f>
        <v>969278.2864117648</v>
      </c>
      <c r="F22" s="357">
        <f>(C22/D22)-1</f>
        <v>-0.74072196224475428</v>
      </c>
      <c r="G22" s="320">
        <f>(C22/E22)-1</f>
        <v>-0.32653662295148311</v>
      </c>
    </row>
    <row r="23" spans="1:7" ht="15.75" customHeight="1">
      <c r="A23" s="837"/>
      <c r="B23" s="743" t="s">
        <v>55</v>
      </c>
      <c r="C23" s="156">
        <f>C20/15</f>
        <v>1395.5868586321333</v>
      </c>
      <c r="D23" s="156">
        <f>D20/19</f>
        <v>4993.7447380564736</v>
      </c>
      <c r="E23" s="157">
        <f>E20/17</f>
        <v>2208.1421693395882</v>
      </c>
      <c r="F23" s="357">
        <f t="shared" si="0"/>
        <v>-0.72053300041617974</v>
      </c>
      <c r="G23" s="320">
        <f t="shared" si="1"/>
        <v>-0.36798142890884344</v>
      </c>
    </row>
    <row r="24" spans="1:7" ht="15.75">
      <c r="A24" s="838"/>
      <c r="B24" s="744" t="s">
        <v>152</v>
      </c>
      <c r="C24" s="135">
        <f>C21/15</f>
        <v>48046.2</v>
      </c>
      <c r="D24" s="135">
        <f t="shared" ref="D24" si="2">D21/19</f>
        <v>78450.31578947368</v>
      </c>
      <c r="E24" s="410">
        <f>E21/17</f>
        <v>73626</v>
      </c>
      <c r="F24" s="201">
        <f t="shared" si="0"/>
        <v>-0.38755887064960992</v>
      </c>
      <c r="G24" s="321">
        <f t="shared" si="1"/>
        <v>-0.34742889740037486</v>
      </c>
    </row>
  </sheetData>
  <mergeCells count="7">
    <mergeCell ref="F2:G2"/>
    <mergeCell ref="A22:A24"/>
    <mergeCell ref="C2:D2"/>
    <mergeCell ref="A4:A8"/>
    <mergeCell ref="A9:A13"/>
    <mergeCell ref="A14:A18"/>
    <mergeCell ref="A19:A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A2:R46"/>
  <sheetViews>
    <sheetView showGridLines="0" rightToLeft="1" topLeftCell="G1" zoomScaleNormal="100" workbookViewId="0">
      <selection activeCell="Q20" sqref="Q20"/>
    </sheetView>
  </sheetViews>
  <sheetFormatPr defaultRowHeight="15"/>
  <cols>
    <col min="1" max="1" width="12" customWidth="1"/>
    <col min="2" max="2" width="12.75" customWidth="1"/>
    <col min="3" max="3" width="10.125" customWidth="1"/>
    <col min="4" max="4" width="8.125" customWidth="1"/>
    <col min="5" max="5" width="14.25" bestFit="1" customWidth="1"/>
    <col min="6" max="6" width="11.25" bestFit="1" customWidth="1"/>
    <col min="7" max="7" width="15.375" customWidth="1"/>
    <col min="8" max="8" width="11.25" customWidth="1"/>
    <col min="9" max="9" width="20.125" bestFit="1" customWidth="1"/>
    <col min="10" max="10" width="5.25" customWidth="1"/>
    <col min="11" max="11" width="12.625" customWidth="1"/>
    <col min="12" max="12" width="8.875" customWidth="1"/>
    <col min="13" max="13" width="9.25" customWidth="1"/>
    <col min="14" max="14" width="11.25" bestFit="1" customWidth="1"/>
    <col min="15" max="15" width="12.875" customWidth="1"/>
    <col min="16" max="16" width="11.25" bestFit="1" customWidth="1"/>
    <col min="17" max="17" width="11.375" customWidth="1"/>
    <col min="18" max="18" width="20.125" bestFit="1" customWidth="1"/>
  </cols>
  <sheetData>
    <row r="2" spans="1:18" ht="20.25" customHeight="1">
      <c r="A2" s="165"/>
      <c r="B2" s="166" t="s">
        <v>423</v>
      </c>
      <c r="C2" s="868"/>
      <c r="D2" s="850"/>
      <c r="E2" s="841" t="s">
        <v>47</v>
      </c>
      <c r="F2" s="841"/>
      <c r="G2" s="841"/>
      <c r="H2" s="839" t="s">
        <v>68</v>
      </c>
      <c r="I2" s="840"/>
      <c r="K2" s="166" t="s">
        <v>423</v>
      </c>
      <c r="L2" s="850"/>
      <c r="M2" s="850"/>
      <c r="N2" s="255"/>
      <c r="O2" s="275" t="s">
        <v>47</v>
      </c>
      <c r="P2" s="276"/>
      <c r="Q2" s="839" t="s">
        <v>68</v>
      </c>
      <c r="R2" s="840"/>
    </row>
    <row r="3" spans="1:18" ht="18.75" customHeight="1">
      <c r="A3" s="167"/>
      <c r="B3" s="168"/>
      <c r="C3" s="863"/>
      <c r="D3" s="864"/>
      <c r="E3" s="348" t="s">
        <v>1007</v>
      </c>
      <c r="F3" s="532" t="s">
        <v>900</v>
      </c>
      <c r="G3" s="348" t="s">
        <v>1009</v>
      </c>
      <c r="H3" s="355" t="s">
        <v>48</v>
      </c>
      <c r="I3" s="324" t="s">
        <v>721</v>
      </c>
      <c r="K3" s="176"/>
      <c r="L3" s="851"/>
      <c r="M3" s="851"/>
      <c r="N3" s="416" t="s">
        <v>1007</v>
      </c>
      <c r="O3" s="416" t="s">
        <v>900</v>
      </c>
      <c r="P3" s="416" t="s">
        <v>1009</v>
      </c>
      <c r="Q3" s="355" t="s">
        <v>48</v>
      </c>
      <c r="R3" s="292" t="s">
        <v>721</v>
      </c>
    </row>
    <row r="4" spans="1:18" ht="19.5" customHeight="1">
      <c r="A4" s="865" t="s">
        <v>52</v>
      </c>
      <c r="B4" s="861" t="s">
        <v>61</v>
      </c>
      <c r="C4" s="855" t="s">
        <v>152</v>
      </c>
      <c r="D4" s="855"/>
      <c r="E4" s="226">
        <v>1384</v>
      </c>
      <c r="F4" s="672">
        <v>2677</v>
      </c>
      <c r="G4" s="261">
        <v>912</v>
      </c>
      <c r="H4" s="632">
        <f>E4/F4-1</f>
        <v>-0.48300336197235716</v>
      </c>
      <c r="I4" s="634">
        <f>E4/G4-1</f>
        <v>0.51754385964912286</v>
      </c>
      <c r="K4" s="848" t="s">
        <v>368</v>
      </c>
      <c r="L4" s="858" t="s">
        <v>152</v>
      </c>
      <c r="M4" s="859"/>
      <c r="N4" s="163">
        <f>E22+E25+E28+E31</f>
        <v>710280</v>
      </c>
      <c r="O4" s="163">
        <f t="shared" ref="N4:P6" si="0">F22+F25+F28+F31</f>
        <v>1468801</v>
      </c>
      <c r="P4" s="173">
        <f t="shared" si="0"/>
        <v>1248117</v>
      </c>
      <c r="Q4" s="256">
        <f>N4/O4-1</f>
        <v>-0.51642189786090831</v>
      </c>
      <c r="R4" s="256">
        <f>N4/P4-1</f>
        <v>-0.43091873598388608</v>
      </c>
    </row>
    <row r="5" spans="1:18" ht="16.5" customHeight="1">
      <c r="A5" s="866"/>
      <c r="B5" s="848"/>
      <c r="C5" s="855" t="s">
        <v>51</v>
      </c>
      <c r="D5" s="855"/>
      <c r="E5" s="226">
        <v>1139.365</v>
      </c>
      <c r="F5" s="672">
        <v>8715.1389999999992</v>
      </c>
      <c r="G5" s="261">
        <v>290.91000000000003</v>
      </c>
      <c r="H5" s="411">
        <f t="shared" ref="H5:H39" si="1">E5/F5-1</f>
        <v>-0.86926599793761183</v>
      </c>
      <c r="I5" s="412">
        <f t="shared" ref="I5:I39" si="2">E5/G5-1</f>
        <v>2.9165549482657864</v>
      </c>
      <c r="K5" s="848"/>
      <c r="L5" s="854" t="s">
        <v>51</v>
      </c>
      <c r="M5" s="855"/>
      <c r="N5" s="534">
        <f>E23+E26+E29+E32</f>
        <v>9602004.5130000003</v>
      </c>
      <c r="O5" s="534">
        <f t="shared" si="0"/>
        <v>47201926.157000005</v>
      </c>
      <c r="P5" s="535">
        <f t="shared" si="0"/>
        <v>16073157.217</v>
      </c>
      <c r="Q5" s="256">
        <f t="shared" ref="Q5:Q15" si="3">N5/O5-1</f>
        <v>-0.79657600240586723</v>
      </c>
      <c r="R5" s="256">
        <f>N5/P5-1</f>
        <v>-0.40260619719165658</v>
      </c>
    </row>
    <row r="6" spans="1:18" ht="18.75" customHeight="1">
      <c r="A6" s="866"/>
      <c r="B6" s="848"/>
      <c r="C6" s="857" t="s">
        <v>55</v>
      </c>
      <c r="D6" s="857"/>
      <c r="E6" s="137">
        <v>1150.5439128979999</v>
      </c>
      <c r="F6" s="137">
        <v>8739.8959666659994</v>
      </c>
      <c r="G6" s="137">
        <v>292.22159001400001</v>
      </c>
      <c r="H6" s="633">
        <f t="shared" si="1"/>
        <v>-0.8683572530741579</v>
      </c>
      <c r="I6" s="635">
        <f t="shared" si="2"/>
        <v>2.9372310336237599</v>
      </c>
      <c r="K6" s="848"/>
      <c r="L6" s="856" t="s">
        <v>55</v>
      </c>
      <c r="M6" s="857"/>
      <c r="N6" s="137">
        <f t="shared" si="0"/>
        <v>16718.456036632</v>
      </c>
      <c r="O6" s="137">
        <f t="shared" si="0"/>
        <v>77838.214741003001</v>
      </c>
      <c r="P6" s="152">
        <f t="shared" si="0"/>
        <v>32795.648900460001</v>
      </c>
      <c r="Q6" s="257">
        <f>N6/O6-1</f>
        <v>-0.78521532010644657</v>
      </c>
      <c r="R6" s="257">
        <f>N6/P6-1</f>
        <v>-0.49022334982987625</v>
      </c>
    </row>
    <row r="7" spans="1:18" ht="17.25" customHeight="1">
      <c r="A7" s="866"/>
      <c r="B7" s="848" t="s">
        <v>62</v>
      </c>
      <c r="C7" s="855" t="s">
        <v>152</v>
      </c>
      <c r="D7" s="855"/>
      <c r="E7" s="534">
        <v>499</v>
      </c>
      <c r="F7" s="672">
        <v>776</v>
      </c>
      <c r="G7" s="534">
        <v>247</v>
      </c>
      <c r="H7" s="632">
        <f t="shared" si="1"/>
        <v>-0.35695876288659789</v>
      </c>
      <c r="I7" s="634">
        <f t="shared" si="2"/>
        <v>1.0202429149797569</v>
      </c>
      <c r="K7" s="848" t="s">
        <v>363</v>
      </c>
      <c r="L7" s="854" t="s">
        <v>152</v>
      </c>
      <c r="M7" s="855"/>
      <c r="N7" s="534">
        <f>E4+E7</f>
        <v>1883</v>
      </c>
      <c r="O7" s="534">
        <f t="shared" ref="N7:O9" si="4">F4+F7</f>
        <v>3453</v>
      </c>
      <c r="P7" s="535">
        <f>G4+G7+G10</f>
        <v>1159</v>
      </c>
      <c r="Q7" s="256">
        <f t="shared" si="3"/>
        <v>-0.45467709238343468</v>
      </c>
      <c r="R7" s="256">
        <f t="shared" ref="R7:R14" si="5">N7/P7-1</f>
        <v>0.6246764452113891</v>
      </c>
    </row>
    <row r="8" spans="1:18" ht="16.5" customHeight="1">
      <c r="A8" s="866"/>
      <c r="B8" s="848"/>
      <c r="C8" s="855" t="s">
        <v>51</v>
      </c>
      <c r="D8" s="855"/>
      <c r="E8" s="534">
        <v>1330.883</v>
      </c>
      <c r="F8" s="672">
        <v>3814.9609999999998</v>
      </c>
      <c r="G8" s="534">
        <v>3864.3679999999999</v>
      </c>
      <c r="H8" s="411">
        <f t="shared" si="1"/>
        <v>-0.65114112568909621</v>
      </c>
      <c r="I8" s="412">
        <f t="shared" si="2"/>
        <v>-0.65560138164895265</v>
      </c>
      <c r="K8" s="848"/>
      <c r="L8" s="854" t="s">
        <v>51</v>
      </c>
      <c r="M8" s="855"/>
      <c r="N8" s="534">
        <f t="shared" si="4"/>
        <v>2470.248</v>
      </c>
      <c r="O8" s="534">
        <f t="shared" si="4"/>
        <v>12530.099999999999</v>
      </c>
      <c r="P8" s="535">
        <f>G5+G8+G11</f>
        <v>4155.2780000000002</v>
      </c>
      <c r="Q8" s="256">
        <f>N8/O8-1</f>
        <v>-0.80285488543587036</v>
      </c>
      <c r="R8" s="256">
        <f t="shared" si="5"/>
        <v>-0.40551558764539941</v>
      </c>
    </row>
    <row r="9" spans="1:18" ht="18.75" customHeight="1">
      <c r="A9" s="866"/>
      <c r="B9" s="848"/>
      <c r="C9" s="855" t="s">
        <v>55</v>
      </c>
      <c r="D9" s="855"/>
      <c r="E9" s="574">
        <v>1330.1650626799999</v>
      </c>
      <c r="F9" s="672">
        <v>3829.901244225</v>
      </c>
      <c r="G9" s="574">
        <v>3947.8069199729998</v>
      </c>
      <c r="H9" s="633">
        <f t="shared" si="1"/>
        <v>-0.65268946172287912</v>
      </c>
      <c r="I9" s="635">
        <f t="shared" si="2"/>
        <v>-0.66306227998376954</v>
      </c>
      <c r="K9" s="848"/>
      <c r="L9" s="856" t="s">
        <v>55</v>
      </c>
      <c r="M9" s="857"/>
      <c r="N9" s="137">
        <f t="shared" si="4"/>
        <v>2480.7089755779998</v>
      </c>
      <c r="O9" s="137">
        <f t="shared" si="4"/>
        <v>12569.797210891</v>
      </c>
      <c r="P9" s="152">
        <f>G6+G9+G12</f>
        <v>4240.0285099869998</v>
      </c>
      <c r="Q9" s="257">
        <f t="shared" si="3"/>
        <v>-0.80264526674872605</v>
      </c>
      <c r="R9" s="257">
        <f t="shared" si="5"/>
        <v>-0.41493106243627453</v>
      </c>
    </row>
    <row r="10" spans="1:18" ht="20.25" customHeight="1">
      <c r="A10" s="866"/>
      <c r="B10" s="848" t="s">
        <v>712</v>
      </c>
      <c r="C10" s="858" t="s">
        <v>152</v>
      </c>
      <c r="D10" s="859"/>
      <c r="E10" s="591"/>
      <c r="F10" s="591"/>
      <c r="G10" s="173"/>
      <c r="H10" s="632" t="s">
        <v>153</v>
      </c>
      <c r="I10" s="634" t="s">
        <v>153</v>
      </c>
      <c r="K10" s="848" t="s">
        <v>660</v>
      </c>
      <c r="L10" s="854" t="s">
        <v>152</v>
      </c>
      <c r="M10" s="855"/>
      <c r="N10" s="534">
        <f>E16+E19+E13</f>
        <v>75</v>
      </c>
      <c r="O10" s="534">
        <f t="shared" ref="O10:P12" si="6">F19+F16+F13</f>
        <v>60</v>
      </c>
      <c r="P10" s="535">
        <f t="shared" si="6"/>
        <v>105</v>
      </c>
      <c r="Q10" s="256">
        <f>N10/O10-1</f>
        <v>0.25</v>
      </c>
      <c r="R10" s="256">
        <f>N10/P10-1</f>
        <v>-0.2857142857142857</v>
      </c>
    </row>
    <row r="11" spans="1:18" ht="16.5" customHeight="1">
      <c r="A11" s="866"/>
      <c r="B11" s="848"/>
      <c r="C11" s="854" t="s">
        <v>51</v>
      </c>
      <c r="D11" s="855"/>
      <c r="E11" s="572"/>
      <c r="F11" s="669"/>
      <c r="G11" s="575"/>
      <c r="H11" s="411" t="s">
        <v>153</v>
      </c>
      <c r="I11" s="412" t="s">
        <v>153</v>
      </c>
      <c r="K11" s="848"/>
      <c r="L11" s="854" t="s">
        <v>51</v>
      </c>
      <c r="M11" s="855"/>
      <c r="N11" s="534">
        <f>E17+E20+E14</f>
        <v>4.6349999999999998</v>
      </c>
      <c r="O11" s="534">
        <f t="shared" si="6"/>
        <v>120.19</v>
      </c>
      <c r="P11" s="535">
        <f>G20+G17+G14</f>
        <v>327382.527</v>
      </c>
      <c r="Q11" s="256">
        <f t="shared" si="3"/>
        <v>-0.96143605957234379</v>
      </c>
      <c r="R11" s="256">
        <f>N11/P11-1</f>
        <v>-0.99998584224991338</v>
      </c>
    </row>
    <row r="12" spans="1:18" ht="16.5" customHeight="1">
      <c r="A12" s="867"/>
      <c r="B12" s="849"/>
      <c r="C12" s="856" t="s">
        <v>55</v>
      </c>
      <c r="D12" s="857"/>
      <c r="E12" s="573"/>
      <c r="F12" s="670"/>
      <c r="G12" s="152"/>
      <c r="H12" s="633" t="s">
        <v>153</v>
      </c>
      <c r="I12" s="635" t="s">
        <v>153</v>
      </c>
      <c r="K12" s="848"/>
      <c r="L12" s="856" t="s">
        <v>55</v>
      </c>
      <c r="M12" s="857"/>
      <c r="N12" s="145">
        <f>E18+E21+E15</f>
        <v>0.57701484000000003</v>
      </c>
      <c r="O12" s="145">
        <f t="shared" si="6"/>
        <v>2.1286</v>
      </c>
      <c r="P12" s="152">
        <f t="shared" si="6"/>
        <v>0.90526097100000003</v>
      </c>
      <c r="Q12" s="526">
        <f t="shared" si="3"/>
        <v>-0.72892284130414353</v>
      </c>
      <c r="R12" s="172">
        <f t="shared" si="5"/>
        <v>-0.36259834623976073</v>
      </c>
    </row>
    <row r="13" spans="1:18" ht="16.5" customHeight="1">
      <c r="A13" s="862" t="s">
        <v>53</v>
      </c>
      <c r="B13" s="848" t="s">
        <v>424</v>
      </c>
      <c r="C13" s="854" t="s">
        <v>152</v>
      </c>
      <c r="D13" s="855"/>
      <c r="E13" s="621">
        <v>75</v>
      </c>
      <c r="F13" s="672">
        <v>60</v>
      </c>
      <c r="G13" s="621">
        <v>62</v>
      </c>
      <c r="H13" s="632">
        <f t="shared" si="1"/>
        <v>0.25</v>
      </c>
      <c r="I13" s="634">
        <f>E13/G13-1</f>
        <v>0.20967741935483875</v>
      </c>
      <c r="K13" s="860" t="s">
        <v>367</v>
      </c>
      <c r="L13" s="854" t="s">
        <v>152</v>
      </c>
      <c r="M13" s="855"/>
      <c r="N13" s="534">
        <f>E34</f>
        <v>8455</v>
      </c>
      <c r="O13" s="534">
        <f t="shared" ref="N13:P14" si="7">F34</f>
        <v>18242</v>
      </c>
      <c r="P13" s="535">
        <f t="shared" si="7"/>
        <v>2261</v>
      </c>
      <c r="Q13" s="256">
        <f t="shared" si="3"/>
        <v>-0.5365091546979498</v>
      </c>
      <c r="R13" s="256">
        <f>N13/P13-1</f>
        <v>2.7394957983193278</v>
      </c>
    </row>
    <row r="14" spans="1:18" ht="18" customHeight="1">
      <c r="A14" s="843"/>
      <c r="B14" s="848"/>
      <c r="C14" s="854" t="s">
        <v>51</v>
      </c>
      <c r="D14" s="855"/>
      <c r="E14" s="621">
        <v>4.6349999999999998</v>
      </c>
      <c r="F14" s="672">
        <v>120.19</v>
      </c>
      <c r="G14" s="621">
        <v>0.88</v>
      </c>
      <c r="H14" s="411">
        <f t="shared" si="1"/>
        <v>-0.96143605957234379</v>
      </c>
      <c r="I14" s="412">
        <f t="shared" si="2"/>
        <v>4.2670454545454541</v>
      </c>
      <c r="K14" s="860"/>
      <c r="L14" s="854" t="s">
        <v>51</v>
      </c>
      <c r="M14" s="855"/>
      <c r="N14" s="534">
        <f t="shared" si="7"/>
        <v>187122.02499999999</v>
      </c>
      <c r="O14" s="534">
        <f t="shared" si="7"/>
        <v>620925.70600000001</v>
      </c>
      <c r="P14" s="535">
        <f t="shared" si="7"/>
        <v>73035.846999999994</v>
      </c>
      <c r="Q14" s="256">
        <f t="shared" si="3"/>
        <v>-0.69864023474653825</v>
      </c>
      <c r="R14" s="256">
        <f t="shared" si="5"/>
        <v>1.5620573004376879</v>
      </c>
    </row>
    <row r="15" spans="1:18" ht="18" customHeight="1">
      <c r="A15" s="843"/>
      <c r="B15" s="848"/>
      <c r="C15" s="856" t="s">
        <v>55</v>
      </c>
      <c r="D15" s="857"/>
      <c r="E15" s="137">
        <v>0.57701484000000003</v>
      </c>
      <c r="F15" s="137">
        <v>2.1286</v>
      </c>
      <c r="G15" s="137">
        <v>0.49992999999999999</v>
      </c>
      <c r="H15" s="633">
        <f t="shared" si="1"/>
        <v>-0.72892284130414353</v>
      </c>
      <c r="I15" s="635">
        <f t="shared" si="2"/>
        <v>0.15419126677734885</v>
      </c>
      <c r="K15" s="860"/>
      <c r="L15" s="856" t="s">
        <v>55</v>
      </c>
      <c r="M15" s="857"/>
      <c r="N15" s="137">
        <f t="shared" ref="N15" si="8">E36</f>
        <v>1734.060852432</v>
      </c>
      <c r="O15" s="137">
        <f>F36</f>
        <v>4471.0094711789998</v>
      </c>
      <c r="P15" s="152">
        <f>G36</f>
        <v>501.83420735499999</v>
      </c>
      <c r="Q15" s="526">
        <f t="shared" si="3"/>
        <v>-0.61215451150124034</v>
      </c>
      <c r="R15" s="172">
        <f>N15/P15-1</f>
        <v>2.4554456970393748</v>
      </c>
    </row>
    <row r="16" spans="1:18" ht="16.5" customHeight="1">
      <c r="A16" s="843"/>
      <c r="B16" s="848" t="s">
        <v>854</v>
      </c>
      <c r="C16" s="854" t="s">
        <v>152</v>
      </c>
      <c r="D16" s="855"/>
      <c r="E16" s="574"/>
      <c r="F16" s="672"/>
      <c r="G16" s="574">
        <v>6</v>
      </c>
      <c r="H16" s="632" t="s">
        <v>153</v>
      </c>
      <c r="I16" s="634" t="s">
        <v>153</v>
      </c>
      <c r="K16" s="848" t="s">
        <v>43</v>
      </c>
      <c r="L16" s="844" t="s">
        <v>152</v>
      </c>
      <c r="M16" s="845"/>
      <c r="N16" s="388">
        <f>SUM(N13,N10,N4,N7)</f>
        <v>720693</v>
      </c>
      <c r="O16" s="388">
        <f>SUM(O13,O10,O4,O7)</f>
        <v>1490556</v>
      </c>
      <c r="P16" s="389">
        <f>SUM(P13,P10,P4,P7)</f>
        <v>1251642</v>
      </c>
      <c r="Q16" s="769">
        <f>N16/O16-1</f>
        <v>-0.51649384524969211</v>
      </c>
      <c r="R16" s="766">
        <f t="shared" ref="R16:R18" si="9">N16/P16-1</f>
        <v>-0.42420196829444845</v>
      </c>
    </row>
    <row r="17" spans="1:18" ht="16.5" customHeight="1">
      <c r="A17" s="843"/>
      <c r="B17" s="848"/>
      <c r="C17" s="854" t="s">
        <v>51</v>
      </c>
      <c r="D17" s="855"/>
      <c r="E17" s="534"/>
      <c r="F17" s="672"/>
      <c r="G17" s="534">
        <v>3.4000000000000002E-2</v>
      </c>
      <c r="H17" s="411" t="s">
        <v>153</v>
      </c>
      <c r="I17" s="412" t="s">
        <v>153</v>
      </c>
      <c r="K17" s="848"/>
      <c r="L17" s="846" t="s">
        <v>51</v>
      </c>
      <c r="M17" s="847"/>
      <c r="N17" s="391">
        <f>SUM(N5,N8,N11,N14)</f>
        <v>9791601.4210000001</v>
      </c>
      <c r="O17" s="391">
        <f t="shared" ref="O17" si="10">SUM(O5,O8,O11,O14)</f>
        <v>47835502.153000005</v>
      </c>
      <c r="P17" s="392">
        <f>SUM(P5,P8,P11,P14)</f>
        <v>16477730.869000001</v>
      </c>
      <c r="Q17" s="770">
        <f t="shared" ref="Q17:Q18" si="11">N17/O17-1</f>
        <v>-0.79530681229849032</v>
      </c>
      <c r="R17" s="767">
        <f t="shared" si="9"/>
        <v>-0.40576760848660276</v>
      </c>
    </row>
    <row r="18" spans="1:18" ht="16.5" customHeight="1">
      <c r="A18" s="843"/>
      <c r="B18" s="848"/>
      <c r="C18" s="856" t="s">
        <v>55</v>
      </c>
      <c r="D18" s="857"/>
      <c r="E18" s="137"/>
      <c r="F18" s="137"/>
      <c r="G18" s="137">
        <v>3.1099999999999999E-2</v>
      </c>
      <c r="H18" s="633" t="s">
        <v>153</v>
      </c>
      <c r="I18" s="635" t="s">
        <v>153</v>
      </c>
      <c r="K18" s="848"/>
      <c r="L18" s="852" t="s">
        <v>55</v>
      </c>
      <c r="M18" s="853"/>
      <c r="N18" s="393">
        <f>SUM(N6,N9,N12,N15)</f>
        <v>20933.802879482002</v>
      </c>
      <c r="O18" s="393">
        <f t="shared" ref="O18:P18" si="12">SUM(O6,O9,O12,O15)</f>
        <v>94881.150023073002</v>
      </c>
      <c r="P18" s="394">
        <f t="shared" si="12"/>
        <v>37538.416878773001</v>
      </c>
      <c r="Q18" s="771">
        <f t="shared" si="11"/>
        <v>-0.77936815822329975</v>
      </c>
      <c r="R18" s="768">
        <f t="shared" si="9"/>
        <v>-0.44233655491956769</v>
      </c>
    </row>
    <row r="19" spans="1:18" ht="16.5" customHeight="1">
      <c r="A19" s="843"/>
      <c r="B19" s="848" t="s">
        <v>64</v>
      </c>
      <c r="C19" s="858" t="s">
        <v>152</v>
      </c>
      <c r="D19" s="859"/>
      <c r="E19" s="163"/>
      <c r="F19" s="163"/>
      <c r="G19" s="163">
        <v>37</v>
      </c>
      <c r="H19" s="632" t="s">
        <v>153</v>
      </c>
      <c r="I19" s="634" t="s">
        <v>153</v>
      </c>
      <c r="K19" s="848" t="s">
        <v>421</v>
      </c>
      <c r="L19" s="844" t="s">
        <v>152</v>
      </c>
      <c r="M19" s="845"/>
      <c r="N19" s="388">
        <f>N16/15</f>
        <v>48046.2</v>
      </c>
      <c r="O19" s="388">
        <f>O16/19</f>
        <v>78450.31578947368</v>
      </c>
      <c r="P19" s="389">
        <f>P16/17</f>
        <v>73626</v>
      </c>
      <c r="Q19" s="769">
        <f>N19/O19-1</f>
        <v>-0.38755887064960992</v>
      </c>
      <c r="R19" s="761">
        <f>(N19/P19)-1</f>
        <v>-0.34742889740037486</v>
      </c>
    </row>
    <row r="20" spans="1:18" ht="16.5" customHeight="1">
      <c r="A20" s="843"/>
      <c r="B20" s="848"/>
      <c r="C20" s="855" t="s">
        <v>51</v>
      </c>
      <c r="D20" s="855"/>
      <c r="E20" s="534"/>
      <c r="F20" s="672"/>
      <c r="G20" s="534">
        <v>327381.61300000001</v>
      </c>
      <c r="H20" s="411" t="s">
        <v>153</v>
      </c>
      <c r="I20" s="412" t="s">
        <v>153</v>
      </c>
      <c r="K20" s="848"/>
      <c r="L20" s="846" t="s">
        <v>51</v>
      </c>
      <c r="M20" s="847"/>
      <c r="N20" s="391">
        <f>N17/15</f>
        <v>652773.4280666667</v>
      </c>
      <c r="O20" s="391">
        <f>O17/19</f>
        <v>2517658.0080526317</v>
      </c>
      <c r="P20" s="392">
        <f>P17/17</f>
        <v>969278.2864117648</v>
      </c>
      <c r="Q20" s="770">
        <f>N20/O20-1</f>
        <v>-0.74072196224475439</v>
      </c>
      <c r="R20" s="761">
        <f>(N20/P20)-1</f>
        <v>-0.32653662295148311</v>
      </c>
    </row>
    <row r="21" spans="1:18" ht="16.5" customHeight="1">
      <c r="A21" s="843"/>
      <c r="B21" s="849"/>
      <c r="C21" s="854" t="s">
        <v>55</v>
      </c>
      <c r="D21" s="855"/>
      <c r="E21" s="137"/>
      <c r="F21" s="137"/>
      <c r="G21" s="137">
        <v>0.37423097100000002</v>
      </c>
      <c r="H21" s="633" t="s">
        <v>153</v>
      </c>
      <c r="I21" s="635" t="s">
        <v>153</v>
      </c>
      <c r="K21" s="849"/>
      <c r="L21" s="852" t="s">
        <v>55</v>
      </c>
      <c r="M21" s="853"/>
      <c r="N21" s="393">
        <f>N18/15</f>
        <v>1395.5868586321335</v>
      </c>
      <c r="O21" s="393">
        <f>O18/19</f>
        <v>4993.7447380564736</v>
      </c>
      <c r="P21" s="394">
        <f>P18/17</f>
        <v>2208.1421693395882</v>
      </c>
      <c r="Q21" s="771">
        <f>N21/O21-1</f>
        <v>-0.72053300041617963</v>
      </c>
      <c r="R21" s="762">
        <f>(N21/P21)-1</f>
        <v>-0.36798142890884333</v>
      </c>
    </row>
    <row r="22" spans="1:18" ht="16.5" customHeight="1">
      <c r="A22" s="843" t="s">
        <v>1</v>
      </c>
      <c r="B22" s="861" t="s">
        <v>65</v>
      </c>
      <c r="C22" s="858" t="s">
        <v>152</v>
      </c>
      <c r="D22" s="859"/>
      <c r="E22" s="163">
        <v>23313</v>
      </c>
      <c r="F22" s="163">
        <v>44356</v>
      </c>
      <c r="G22" s="163">
        <v>18516</v>
      </c>
      <c r="H22" s="632">
        <f t="shared" si="1"/>
        <v>-0.47441157904229414</v>
      </c>
      <c r="I22" s="634">
        <f t="shared" si="2"/>
        <v>0.25907323395981852</v>
      </c>
    </row>
    <row r="23" spans="1:18" ht="16.5" customHeight="1">
      <c r="A23" s="843"/>
      <c r="B23" s="848"/>
      <c r="C23" s="854" t="s">
        <v>51</v>
      </c>
      <c r="D23" s="855"/>
      <c r="E23" s="534">
        <v>596352.44799999997</v>
      </c>
      <c r="F23" s="672">
        <v>1554871.125</v>
      </c>
      <c r="G23" s="534">
        <v>787177.85600000003</v>
      </c>
      <c r="H23" s="411">
        <f t="shared" si="1"/>
        <v>-0.61646181576624237</v>
      </c>
      <c r="I23" s="412">
        <f t="shared" si="2"/>
        <v>-0.24241714441723328</v>
      </c>
    </row>
    <row r="24" spans="1:18" ht="16.5" customHeight="1">
      <c r="A24" s="843"/>
      <c r="B24" s="848"/>
      <c r="C24" s="856" t="s">
        <v>55</v>
      </c>
      <c r="D24" s="857"/>
      <c r="E24" s="137">
        <v>187.091329925</v>
      </c>
      <c r="F24" s="137">
        <v>448.35024085399999</v>
      </c>
      <c r="G24" s="137">
        <v>138.36763709300001</v>
      </c>
      <c r="H24" s="633">
        <f t="shared" si="1"/>
        <v>-0.58271165513676149</v>
      </c>
      <c r="I24" s="635">
        <f t="shared" si="2"/>
        <v>0.35213214488335653</v>
      </c>
      <c r="N24" s="62"/>
    </row>
    <row r="25" spans="1:18" ht="16.5" customHeight="1">
      <c r="A25" s="843"/>
      <c r="B25" s="848" t="s">
        <v>66</v>
      </c>
      <c r="C25" s="854" t="s">
        <v>152</v>
      </c>
      <c r="D25" s="855"/>
      <c r="E25" s="163">
        <v>313891</v>
      </c>
      <c r="F25" s="163">
        <v>472478</v>
      </c>
      <c r="G25" s="163">
        <v>548749</v>
      </c>
      <c r="H25" s="632">
        <f t="shared" si="1"/>
        <v>-0.33564949055829052</v>
      </c>
      <c r="I25" s="634">
        <f t="shared" si="2"/>
        <v>-0.42798802366838029</v>
      </c>
    </row>
    <row r="26" spans="1:18" ht="16.5" customHeight="1">
      <c r="A26" s="843"/>
      <c r="B26" s="848"/>
      <c r="C26" s="854" t="s">
        <v>51</v>
      </c>
      <c r="D26" s="855"/>
      <c r="E26" s="534">
        <v>6210350.9620000003</v>
      </c>
      <c r="F26" s="672">
        <v>15652346.186000001</v>
      </c>
      <c r="G26" s="534">
        <v>8216064.5829999996</v>
      </c>
      <c r="H26" s="411">
        <f t="shared" si="1"/>
        <v>-0.60323194438704952</v>
      </c>
      <c r="I26" s="412">
        <f t="shared" si="2"/>
        <v>-0.24412096579061171</v>
      </c>
    </row>
    <row r="27" spans="1:18" ht="16.5" customHeight="1">
      <c r="A27" s="843"/>
      <c r="B27" s="849"/>
      <c r="C27" s="856" t="s">
        <v>55</v>
      </c>
      <c r="D27" s="857"/>
      <c r="E27" s="137">
        <v>11039.380770692</v>
      </c>
      <c r="F27" s="137">
        <v>32979.189745354</v>
      </c>
      <c r="G27" s="137">
        <v>17259.975793632999</v>
      </c>
      <c r="H27" s="633">
        <f t="shared" si="1"/>
        <v>-0.66526221972305455</v>
      </c>
      <c r="I27" s="635">
        <f t="shared" si="2"/>
        <v>-0.36040577908780747</v>
      </c>
    </row>
    <row r="28" spans="1:18" ht="16.5" customHeight="1">
      <c r="A28" s="843" t="s">
        <v>2</v>
      </c>
      <c r="B28" s="861" t="s">
        <v>65</v>
      </c>
      <c r="C28" s="854" t="s">
        <v>152</v>
      </c>
      <c r="D28" s="855"/>
      <c r="E28" s="163">
        <v>4807</v>
      </c>
      <c r="F28" s="163">
        <v>8550</v>
      </c>
      <c r="G28" s="163">
        <v>17503</v>
      </c>
      <c r="H28" s="632">
        <f t="shared" si="1"/>
        <v>-0.43777777777777782</v>
      </c>
      <c r="I28" s="634">
        <f t="shared" si="2"/>
        <v>-0.72536136662286466</v>
      </c>
    </row>
    <row r="29" spans="1:18" ht="16.5" customHeight="1">
      <c r="A29" s="843"/>
      <c r="B29" s="848"/>
      <c r="C29" s="855" t="s">
        <v>51</v>
      </c>
      <c r="D29" s="855"/>
      <c r="E29" s="534">
        <v>60501.902999999998</v>
      </c>
      <c r="F29" s="672">
        <v>80300.748000000007</v>
      </c>
      <c r="G29" s="534">
        <v>308272.663</v>
      </c>
      <c r="H29" s="411">
        <f t="shared" si="1"/>
        <v>-0.24655866219328382</v>
      </c>
      <c r="I29" s="412">
        <f t="shared" si="2"/>
        <v>-0.80373899387893499</v>
      </c>
    </row>
    <row r="30" spans="1:18" ht="16.5" customHeight="1">
      <c r="A30" s="843"/>
      <c r="B30" s="848"/>
      <c r="C30" s="856" t="s">
        <v>55</v>
      </c>
      <c r="D30" s="857"/>
      <c r="E30" s="137">
        <v>55.518174371999997</v>
      </c>
      <c r="F30" s="137">
        <v>64.582412188999996</v>
      </c>
      <c r="G30" s="137">
        <v>238.746818577</v>
      </c>
      <c r="H30" s="633">
        <f t="shared" si="1"/>
        <v>-0.14035149059582297</v>
      </c>
      <c r="I30" s="635">
        <f t="shared" si="2"/>
        <v>-0.76746004531953826</v>
      </c>
    </row>
    <row r="31" spans="1:18" ht="16.5" customHeight="1">
      <c r="A31" s="843"/>
      <c r="B31" s="848" t="s">
        <v>66</v>
      </c>
      <c r="C31" s="855" t="s">
        <v>152</v>
      </c>
      <c r="D31" s="855"/>
      <c r="E31" s="226">
        <v>368269</v>
      </c>
      <c r="F31" s="672">
        <v>943417</v>
      </c>
      <c r="G31" s="163">
        <v>663349</v>
      </c>
      <c r="H31" s="632">
        <f t="shared" si="1"/>
        <v>-0.60964345565110656</v>
      </c>
      <c r="I31" s="634">
        <f t="shared" si="2"/>
        <v>-0.44483371498261093</v>
      </c>
    </row>
    <row r="32" spans="1:18" ht="16.5" customHeight="1">
      <c r="A32" s="843"/>
      <c r="B32" s="848"/>
      <c r="C32" s="855" t="s">
        <v>51</v>
      </c>
      <c r="D32" s="855"/>
      <c r="E32" s="226">
        <v>2734799.2</v>
      </c>
      <c r="F32" s="672">
        <v>29914408.098000001</v>
      </c>
      <c r="G32" s="534">
        <v>6761642.1150000002</v>
      </c>
      <c r="H32" s="411">
        <f t="shared" si="1"/>
        <v>-0.90857919732054326</v>
      </c>
      <c r="I32" s="412">
        <f t="shared" si="2"/>
        <v>-0.59554215477729411</v>
      </c>
    </row>
    <row r="33" spans="1:9" ht="16.5" customHeight="1">
      <c r="A33" s="843"/>
      <c r="B33" s="849"/>
      <c r="C33" s="856" t="s">
        <v>55</v>
      </c>
      <c r="D33" s="857"/>
      <c r="E33" s="226">
        <v>5436.4657616430004</v>
      </c>
      <c r="F33" s="672">
        <v>44346.092342606004</v>
      </c>
      <c r="G33" s="137">
        <v>15158.558651157</v>
      </c>
      <c r="H33" s="633">
        <f t="shared" si="1"/>
        <v>-0.87740823431200377</v>
      </c>
      <c r="I33" s="635">
        <f t="shared" si="2"/>
        <v>-0.64135998106732561</v>
      </c>
    </row>
    <row r="34" spans="1:9" ht="16.5" customHeight="1">
      <c r="A34" s="843" t="s">
        <v>54</v>
      </c>
      <c r="B34" s="861" t="s">
        <v>425</v>
      </c>
      <c r="C34" s="855" t="s">
        <v>152</v>
      </c>
      <c r="D34" s="855"/>
      <c r="E34" s="163">
        <v>8455</v>
      </c>
      <c r="F34" s="163">
        <v>18242</v>
      </c>
      <c r="G34" s="163">
        <v>2261</v>
      </c>
      <c r="H34" s="632">
        <f t="shared" si="1"/>
        <v>-0.5365091546979498</v>
      </c>
      <c r="I34" s="634">
        <f t="shared" si="2"/>
        <v>2.7394957983193278</v>
      </c>
    </row>
    <row r="35" spans="1:9" ht="18" customHeight="1">
      <c r="A35" s="843"/>
      <c r="B35" s="848"/>
      <c r="C35" s="855" t="s">
        <v>51</v>
      </c>
      <c r="D35" s="855"/>
      <c r="E35" s="534">
        <v>187122.02499999999</v>
      </c>
      <c r="F35" s="672">
        <v>620925.70600000001</v>
      </c>
      <c r="G35" s="534">
        <v>73035.846999999994</v>
      </c>
      <c r="H35" s="411">
        <f t="shared" si="1"/>
        <v>-0.69864023474653825</v>
      </c>
      <c r="I35" s="412">
        <f t="shared" si="2"/>
        <v>1.5620573004376879</v>
      </c>
    </row>
    <row r="36" spans="1:9" ht="17.25" customHeight="1">
      <c r="A36" s="843"/>
      <c r="B36" s="848"/>
      <c r="C36" s="855" t="s">
        <v>55</v>
      </c>
      <c r="D36" s="855"/>
      <c r="E36" s="137">
        <v>1734.060852432</v>
      </c>
      <c r="F36" s="137">
        <v>4471.0094711789998</v>
      </c>
      <c r="G36" s="137">
        <v>501.83420735499999</v>
      </c>
      <c r="H36" s="633">
        <f t="shared" si="1"/>
        <v>-0.61215451150124034</v>
      </c>
      <c r="I36" s="635">
        <f t="shared" si="2"/>
        <v>2.4554456970393748</v>
      </c>
    </row>
    <row r="37" spans="1:9" ht="16.5" customHeight="1">
      <c r="A37" s="167"/>
      <c r="B37" s="861" t="s">
        <v>43</v>
      </c>
      <c r="C37" s="844" t="s">
        <v>152</v>
      </c>
      <c r="D37" s="845"/>
      <c r="E37" s="171">
        <v>720693</v>
      </c>
      <c r="F37" s="171">
        <v>1490556</v>
      </c>
      <c r="G37" s="171">
        <v>1251642</v>
      </c>
      <c r="H37" s="427">
        <f>E37/F37-1</f>
        <v>-0.51649384524969211</v>
      </c>
      <c r="I37" s="766">
        <f t="shared" si="2"/>
        <v>-0.42420196829444845</v>
      </c>
    </row>
    <row r="38" spans="1:9" ht="19.5" customHeight="1">
      <c r="A38" s="167"/>
      <c r="B38" s="848"/>
      <c r="C38" s="847" t="s">
        <v>51</v>
      </c>
      <c r="D38" s="847"/>
      <c r="E38" s="156">
        <v>9791601.4210000001</v>
      </c>
      <c r="F38" s="156">
        <v>47835502.152999997</v>
      </c>
      <c r="G38" s="156">
        <v>16477730.869000001</v>
      </c>
      <c r="H38" s="395">
        <f t="shared" si="1"/>
        <v>-0.79530681229849032</v>
      </c>
      <c r="I38" s="767">
        <f t="shared" si="2"/>
        <v>-0.40576760848660276</v>
      </c>
    </row>
    <row r="39" spans="1:9" ht="17.25" customHeight="1">
      <c r="A39" s="169"/>
      <c r="B39" s="849"/>
      <c r="C39" s="853" t="s">
        <v>55</v>
      </c>
      <c r="D39" s="853"/>
      <c r="E39" s="135">
        <v>20933.802879481998</v>
      </c>
      <c r="F39" s="135">
        <v>94881.150023073002</v>
      </c>
      <c r="G39" s="135">
        <v>37538.416878773001</v>
      </c>
      <c r="H39" s="396">
        <f t="shared" si="1"/>
        <v>-0.77936815822329975</v>
      </c>
      <c r="I39" s="768">
        <f t="shared" si="2"/>
        <v>-0.4423365549195678</v>
      </c>
    </row>
    <row r="40" spans="1:9" ht="16.5" customHeight="1">
      <c r="B40" s="848" t="s">
        <v>421</v>
      </c>
      <c r="C40" s="844" t="s">
        <v>152</v>
      </c>
      <c r="D40" s="845"/>
      <c r="E40" s="388">
        <f>E37/15</f>
        <v>48046.2</v>
      </c>
      <c r="F40" s="388">
        <f>F37/19</f>
        <v>78450.31578947368</v>
      </c>
      <c r="G40" s="389">
        <f>G37/17</f>
        <v>73626</v>
      </c>
      <c r="H40" s="427">
        <f>E40/F40-1</f>
        <v>-0.38755887064960992</v>
      </c>
      <c r="I40" s="414">
        <f>(E40/G40)-1</f>
        <v>-0.34742889740037486</v>
      </c>
    </row>
    <row r="41" spans="1:9" ht="16.5" customHeight="1">
      <c r="B41" s="848"/>
      <c r="C41" s="846" t="s">
        <v>51</v>
      </c>
      <c r="D41" s="847"/>
      <c r="E41" s="391">
        <f>E38/15</f>
        <v>652773.4280666667</v>
      </c>
      <c r="F41" s="391">
        <f>F38/19</f>
        <v>2517658.0080526313</v>
      </c>
      <c r="G41" s="392">
        <f>G38/17</f>
        <v>969278.2864117648</v>
      </c>
      <c r="H41" s="395">
        <f>E41/F41-1</f>
        <v>-0.74072196224475428</v>
      </c>
      <c r="I41" s="414">
        <f>(E41/G41)-1</f>
        <v>-0.32653662295148311</v>
      </c>
    </row>
    <row r="42" spans="1:9" ht="17.25" customHeight="1">
      <c r="B42" s="849"/>
      <c r="C42" s="852" t="s">
        <v>55</v>
      </c>
      <c r="D42" s="853"/>
      <c r="E42" s="393">
        <f>E39/15</f>
        <v>1395.5868586321333</v>
      </c>
      <c r="F42" s="393">
        <f>F39/19</f>
        <v>4993.7447380564736</v>
      </c>
      <c r="G42" s="394">
        <f>G39/17</f>
        <v>2208.1421693395882</v>
      </c>
      <c r="H42" s="396">
        <f>E42/F42-1</f>
        <v>-0.72053300041617974</v>
      </c>
      <c r="I42" s="415">
        <f>(E42/G42)-1</f>
        <v>-0.36798142890884344</v>
      </c>
    </row>
    <row r="43" spans="1:9" ht="17.25" customHeight="1"/>
    <row r="44" spans="1:9" ht="17.25" customHeight="1">
      <c r="C44" s="63"/>
    </row>
    <row r="45" spans="1:9" ht="17.25" customHeight="1"/>
    <row r="46" spans="1:9">
      <c r="C46" s="63"/>
    </row>
  </sheetData>
  <mergeCells count="88">
    <mergeCell ref="K4:K6"/>
    <mergeCell ref="L4:M4"/>
    <mergeCell ref="L5:M5"/>
    <mergeCell ref="L6:M6"/>
    <mergeCell ref="K7:K9"/>
    <mergeCell ref="L7:M7"/>
    <mergeCell ref="L8:M8"/>
    <mergeCell ref="L9:M9"/>
    <mergeCell ref="B19:B21"/>
    <mergeCell ref="C21:D21"/>
    <mergeCell ref="C19:D19"/>
    <mergeCell ref="C20:D20"/>
    <mergeCell ref="B10:B12"/>
    <mergeCell ref="C10:D10"/>
    <mergeCell ref="C11:D11"/>
    <mergeCell ref="C12:D12"/>
    <mergeCell ref="E2:G2"/>
    <mergeCell ref="H2:I2"/>
    <mergeCell ref="C3:D3"/>
    <mergeCell ref="C4:D4"/>
    <mergeCell ref="A4:A12"/>
    <mergeCell ref="C2:D2"/>
    <mergeCell ref="C5:D5"/>
    <mergeCell ref="C6:D6"/>
    <mergeCell ref="B7:B9"/>
    <mergeCell ref="C7:D7"/>
    <mergeCell ref="C8:D8"/>
    <mergeCell ref="C9:D9"/>
    <mergeCell ref="B4:B6"/>
    <mergeCell ref="B40:B42"/>
    <mergeCell ref="C40:D40"/>
    <mergeCell ref="C41:D41"/>
    <mergeCell ref="C42:D42"/>
    <mergeCell ref="B25:B27"/>
    <mergeCell ref="C28:D28"/>
    <mergeCell ref="C29:D29"/>
    <mergeCell ref="A13:A21"/>
    <mergeCell ref="B37:B39"/>
    <mergeCell ref="C37:D37"/>
    <mergeCell ref="C38:D38"/>
    <mergeCell ref="C39:D39"/>
    <mergeCell ref="B34:B36"/>
    <mergeCell ref="C34:D34"/>
    <mergeCell ref="C35:D35"/>
    <mergeCell ref="C36:D36"/>
    <mergeCell ref="B16:B18"/>
    <mergeCell ref="C16:D16"/>
    <mergeCell ref="C17:D17"/>
    <mergeCell ref="B13:B15"/>
    <mergeCell ref="C13:D13"/>
    <mergeCell ref="C14:D14"/>
    <mergeCell ref="C15:D15"/>
    <mergeCell ref="B22:B24"/>
    <mergeCell ref="B31:B33"/>
    <mergeCell ref="C31:D31"/>
    <mergeCell ref="C32:D32"/>
    <mergeCell ref="C33:D33"/>
    <mergeCell ref="B28:B30"/>
    <mergeCell ref="C24:D24"/>
    <mergeCell ref="C25:D25"/>
    <mergeCell ref="C26:D26"/>
    <mergeCell ref="C27:D27"/>
    <mergeCell ref="C30:D30"/>
    <mergeCell ref="L12:M12"/>
    <mergeCell ref="L21:M21"/>
    <mergeCell ref="L13:M13"/>
    <mergeCell ref="C22:D22"/>
    <mergeCell ref="C23:D23"/>
    <mergeCell ref="C18:D18"/>
    <mergeCell ref="L14:M14"/>
    <mergeCell ref="L15:M15"/>
    <mergeCell ref="K13:K15"/>
    <mergeCell ref="A22:A27"/>
    <mergeCell ref="A28:A33"/>
    <mergeCell ref="A34:A36"/>
    <mergeCell ref="Q2:R2"/>
    <mergeCell ref="L19:M19"/>
    <mergeCell ref="L20:M20"/>
    <mergeCell ref="K19:K21"/>
    <mergeCell ref="K16:K18"/>
    <mergeCell ref="L2:M2"/>
    <mergeCell ref="L3:M3"/>
    <mergeCell ref="L16:M16"/>
    <mergeCell ref="L17:M17"/>
    <mergeCell ref="L18:M18"/>
    <mergeCell ref="K10:K12"/>
    <mergeCell ref="L10:M10"/>
    <mergeCell ref="L11:M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K64"/>
  <sheetViews>
    <sheetView showGridLines="0" rightToLeft="1" zoomScaleNormal="100" workbookViewId="0">
      <selection activeCell="E65" sqref="E65"/>
    </sheetView>
  </sheetViews>
  <sheetFormatPr defaultRowHeight="17.25"/>
  <cols>
    <col min="1" max="1" width="5.125" customWidth="1"/>
    <col min="2" max="2" width="32.25" style="28" customWidth="1"/>
    <col min="3" max="3" width="12.875" style="27" customWidth="1"/>
    <col min="4" max="4" width="12" style="27" customWidth="1"/>
    <col min="5" max="5" width="11.125" style="27" customWidth="1"/>
    <col min="6" max="6" width="13.875" style="27" customWidth="1"/>
    <col min="7" max="7" width="17.375" customWidth="1"/>
    <col min="8" max="8" width="16.25" bestFit="1" customWidth="1"/>
    <col min="9" max="9" width="31.375" customWidth="1"/>
    <col min="10" max="10" width="18.375" customWidth="1"/>
    <col min="11" max="11" width="14.125" customWidth="1"/>
    <col min="13" max="13" width="12.125" bestFit="1" customWidth="1"/>
    <col min="14" max="14" width="20.125" bestFit="1" customWidth="1"/>
  </cols>
  <sheetData>
    <row r="1" spans="1:11" ht="18.75">
      <c r="A1" s="220" t="s">
        <v>72</v>
      </c>
      <c r="B1" s="220"/>
      <c r="C1" s="869" t="s">
        <v>47</v>
      </c>
      <c r="D1" s="869"/>
      <c r="E1" s="869"/>
      <c r="F1" s="869" t="s">
        <v>68</v>
      </c>
      <c r="G1" s="869"/>
    </row>
    <row r="2" spans="1:11" ht="24" customHeight="1">
      <c r="A2" s="512"/>
      <c r="B2" s="513" t="s">
        <v>4</v>
      </c>
      <c r="C2" s="513" t="s">
        <v>1007</v>
      </c>
      <c r="D2" s="513" t="s">
        <v>900</v>
      </c>
      <c r="E2" s="513" t="s">
        <v>1009</v>
      </c>
      <c r="F2" s="514" t="s">
        <v>48</v>
      </c>
      <c r="G2" s="515" t="s">
        <v>721</v>
      </c>
      <c r="I2" s="689" t="s">
        <v>4</v>
      </c>
      <c r="J2" s="690" t="s">
        <v>1007</v>
      </c>
      <c r="K2" s="691" t="s">
        <v>900</v>
      </c>
    </row>
    <row r="3" spans="1:11" ht="19.5" customHeight="1">
      <c r="A3" s="516">
        <v>1</v>
      </c>
      <c r="B3" s="482" t="s">
        <v>29</v>
      </c>
      <c r="C3" s="141">
        <v>3086.7560943210001</v>
      </c>
      <c r="D3" s="138">
        <v>5785.2051600550003</v>
      </c>
      <c r="E3" s="141">
        <v>2343.2438201999998</v>
      </c>
      <c r="F3" s="139">
        <f>Table3[[#This Row],[فروردین‌ماه 1397]]/Table3[[#This Row],[اسفندماه 1396]]-1</f>
        <v>-0.4664396492566818</v>
      </c>
      <c r="G3" s="517">
        <f>Table3[[#This Row],[فروردین‌ماه 1397]]/Table3[[#This Row],[فروردین‌ماه 1396]]-1</f>
        <v>0.31730043101427663</v>
      </c>
      <c r="I3" s="341" t="s">
        <v>29</v>
      </c>
      <c r="J3" s="163">
        <v>3086.7560943210001</v>
      </c>
      <c r="K3" s="173">
        <v>5785.2051600550003</v>
      </c>
    </row>
    <row r="4" spans="1:11">
      <c r="A4" s="516">
        <v>2</v>
      </c>
      <c r="B4" s="482" t="s">
        <v>16</v>
      </c>
      <c r="C4" s="141">
        <v>3005.5457550370002</v>
      </c>
      <c r="D4" s="138">
        <v>14696.304920349001</v>
      </c>
      <c r="E4" s="141">
        <v>5521.5249966769998</v>
      </c>
      <c r="F4" s="139">
        <f>Table3[[#This Row],[فروردین‌ماه 1397]]/Table3[[#This Row],[اسفندماه 1396]]-1</f>
        <v>-0.79548969817063198</v>
      </c>
      <c r="G4" s="517">
        <f>Table3[[#This Row],[فروردین‌ماه 1397]]/Table3[[#This Row],[فروردین‌ماه 1396]]-1</f>
        <v>-0.45566745476189685</v>
      </c>
      <c r="I4" s="580" t="s">
        <v>16</v>
      </c>
      <c r="J4" s="583">
        <v>3005.5457550370002</v>
      </c>
      <c r="K4" s="584">
        <v>14696.304920349001</v>
      </c>
    </row>
    <row r="5" spans="1:11" ht="17.25" customHeight="1">
      <c r="A5" s="516">
        <v>3</v>
      </c>
      <c r="B5" s="581" t="s">
        <v>12</v>
      </c>
      <c r="C5" s="141">
        <v>2638.3417184959999</v>
      </c>
      <c r="D5" s="138">
        <v>2603.3997024109999</v>
      </c>
      <c r="E5" s="141">
        <v>744.68588694799996</v>
      </c>
      <c r="F5" s="139">
        <f>Table3[[#This Row],[فروردین‌ماه 1397]]/Table3[[#This Row],[اسفندماه 1396]]-1</f>
        <v>1.3421687055061193E-2</v>
      </c>
      <c r="G5" s="517">
        <f>Table3[[#This Row],[فروردین‌ماه 1397]]/Table3[[#This Row],[فروردین‌ماه 1396]]-1</f>
        <v>2.5428920632683218</v>
      </c>
      <c r="I5" s="580" t="s">
        <v>12</v>
      </c>
      <c r="J5" s="583">
        <v>2638.3417184959999</v>
      </c>
      <c r="K5" s="584">
        <v>2603.3997024109999</v>
      </c>
    </row>
    <row r="6" spans="1:11">
      <c r="A6" s="516">
        <v>4</v>
      </c>
      <c r="B6" s="482" t="s">
        <v>57</v>
      </c>
      <c r="C6" s="141">
        <v>1734.060852432</v>
      </c>
      <c r="D6" s="138">
        <v>4471.0094711789998</v>
      </c>
      <c r="E6" s="141">
        <v>501.83420735499999</v>
      </c>
      <c r="F6" s="139">
        <f>Table3[[#This Row],[فروردین‌ماه 1397]]/Table3[[#This Row],[اسفندماه 1396]]-1</f>
        <v>-0.61215451150124034</v>
      </c>
      <c r="G6" s="517">
        <f>Table3[[#This Row],[فروردین‌ماه 1397]]/Table3[[#This Row],[فروردین‌ماه 1396]]-1</f>
        <v>2.4554456970393748</v>
      </c>
      <c r="I6" s="580" t="s">
        <v>9</v>
      </c>
      <c r="J6" s="583">
        <v>1695.883082569</v>
      </c>
      <c r="K6" s="584">
        <v>5752.0868573830003</v>
      </c>
    </row>
    <row r="7" spans="1:11">
      <c r="A7" s="516">
        <v>5</v>
      </c>
      <c r="B7" s="482" t="s">
        <v>9</v>
      </c>
      <c r="C7" s="141">
        <v>1695.883082569</v>
      </c>
      <c r="D7" s="138">
        <v>5752.0868573830003</v>
      </c>
      <c r="E7" s="141">
        <v>760.86127386199996</v>
      </c>
      <c r="F7" s="139">
        <f>Table3[[#This Row],[فروردین‌ماه 1397]]/Table3[[#This Row],[اسفندماه 1396]]-1</f>
        <v>-0.70517081459013853</v>
      </c>
      <c r="G7" s="517">
        <f>Table3[[#This Row],[فروردین‌ماه 1397]]/Table3[[#This Row],[فروردین‌ماه 1396]]-1</f>
        <v>1.2288991973017516</v>
      </c>
      <c r="I7" s="580" t="s">
        <v>35</v>
      </c>
      <c r="J7" s="583">
        <v>1490.7006042600001</v>
      </c>
      <c r="K7" s="584">
        <v>34434.340570081004</v>
      </c>
    </row>
    <row r="8" spans="1:11">
      <c r="A8" s="516">
        <v>6</v>
      </c>
      <c r="B8" s="581" t="s">
        <v>35</v>
      </c>
      <c r="C8" s="141">
        <v>1490.7006042600001</v>
      </c>
      <c r="D8" s="138">
        <v>34434.340570081004</v>
      </c>
      <c r="E8" s="141">
        <v>3812.9013396370001</v>
      </c>
      <c r="F8" s="139">
        <f>Table3[[#This Row],[فروردین‌ماه 1397]]/Table3[[#This Row],[اسفندماه 1396]]-1</f>
        <v>-0.95670889642198564</v>
      </c>
      <c r="G8" s="517">
        <f>Table3[[#This Row],[فروردین‌ماه 1397]]/Table3[[#This Row],[فروردین‌ماه 1396]]-1</f>
        <v>-0.60903771918684912</v>
      </c>
      <c r="I8" s="580" t="s">
        <v>28</v>
      </c>
      <c r="J8" s="583">
        <v>1247.202159165</v>
      </c>
      <c r="K8" s="584">
        <v>3369.1289980010001</v>
      </c>
    </row>
    <row r="9" spans="1:11">
      <c r="A9" s="516">
        <v>7</v>
      </c>
      <c r="B9" s="482" t="s">
        <v>28</v>
      </c>
      <c r="C9" s="141">
        <v>1247.202159165</v>
      </c>
      <c r="D9" s="138">
        <v>3369.1289980010001</v>
      </c>
      <c r="E9" s="141">
        <v>1343.46372978</v>
      </c>
      <c r="F9" s="139">
        <f>Table3[[#This Row],[فروردین‌ماه 1397]]/Table3[[#This Row],[اسفندماه 1396]]-1</f>
        <v>-0.6298146613249298</v>
      </c>
      <c r="G9" s="517">
        <f>Table3[[#This Row],[فروردین‌ماه 1397]]/Table3[[#This Row],[فروردین‌ماه 1396]]-1</f>
        <v>-7.1651782241090589E-2</v>
      </c>
      <c r="I9" s="580" t="s">
        <v>8</v>
      </c>
      <c r="J9" s="583">
        <v>828.360999687</v>
      </c>
      <c r="K9" s="584">
        <v>1906.0022448090001</v>
      </c>
    </row>
    <row r="10" spans="1:11">
      <c r="A10" s="516">
        <v>8</v>
      </c>
      <c r="B10" s="482" t="s">
        <v>8</v>
      </c>
      <c r="C10" s="141">
        <v>828.360999687</v>
      </c>
      <c r="D10" s="138">
        <v>1906.0022448090001</v>
      </c>
      <c r="E10" s="141">
        <v>3079.3488007400001</v>
      </c>
      <c r="F10" s="139">
        <f>Table3[[#This Row],[فروردین‌ماه 1397]]/Table3[[#This Row],[اسفندماه 1396]]-1</f>
        <v>-0.56539348159581526</v>
      </c>
      <c r="G10" s="517">
        <f>Table3[[#This Row],[فروردین‌ماه 1397]]/Table3[[#This Row],[فروردین‌ماه 1396]]-1</f>
        <v>-0.73099474814677179</v>
      </c>
      <c r="I10" s="580" t="s">
        <v>88</v>
      </c>
      <c r="J10" s="583">
        <v>413.98589223599998</v>
      </c>
      <c r="K10" s="584">
        <v>374.14903509700002</v>
      </c>
    </row>
    <row r="11" spans="1:11">
      <c r="A11" s="516">
        <v>9</v>
      </c>
      <c r="B11" s="581" t="s">
        <v>59</v>
      </c>
      <c r="C11" s="141">
        <v>590.88619189600001</v>
      </c>
      <c r="D11" s="138">
        <v>1945.6678357379999</v>
      </c>
      <c r="E11" s="141">
        <v>978.39698700500003</v>
      </c>
      <c r="F11" s="139" t="s">
        <v>153</v>
      </c>
      <c r="G11" s="517">
        <f>Table3[[#This Row],[فروردین‌ماه 1397]]/Table3[[#This Row],[فروردین‌ماه 1396]]-1</f>
        <v>-0.39606703644419505</v>
      </c>
      <c r="I11" s="580" t="s">
        <v>26</v>
      </c>
      <c r="J11" s="583">
        <v>385.86122286599999</v>
      </c>
      <c r="K11" s="584">
        <v>1526.4174554189999</v>
      </c>
    </row>
    <row r="12" spans="1:11">
      <c r="A12" s="516">
        <v>10</v>
      </c>
      <c r="B12" s="727" t="s">
        <v>88</v>
      </c>
      <c r="C12" s="141">
        <v>413.98589223599998</v>
      </c>
      <c r="D12" s="141">
        <v>374.14903509700002</v>
      </c>
      <c r="E12" s="141">
        <v>65.586347707000002</v>
      </c>
      <c r="F12" s="139">
        <f>Table3[[#This Row],[فروردین‌ماه 1397]]/Table3[[#This Row],[اسفندماه 1396]]-1</f>
        <v>0.10647323232751904</v>
      </c>
      <c r="G12" s="517">
        <f>Table3[[#This Row],[فروردین‌ماه 1397]]/Table3[[#This Row],[فروردین‌ماه 1396]]-1</f>
        <v>5.312074184789763</v>
      </c>
      <c r="I12" s="580" t="s">
        <v>34</v>
      </c>
      <c r="J12" s="583">
        <v>378.55981820199997</v>
      </c>
      <c r="K12" s="584">
        <v>732.28969806500004</v>
      </c>
    </row>
    <row r="13" spans="1:11">
      <c r="A13" s="516">
        <v>11</v>
      </c>
      <c r="B13" s="482" t="s">
        <v>26</v>
      </c>
      <c r="C13" s="141">
        <v>385.86122286599999</v>
      </c>
      <c r="D13" s="138">
        <v>1526.4174554189999</v>
      </c>
      <c r="E13" s="141">
        <v>851.83446910999999</v>
      </c>
      <c r="F13" s="139">
        <f>Table3[[#This Row],[فروردین‌ماه 1397]]/Table3[[#This Row],[اسفندماه 1396]]-1</f>
        <v>-0.74721120916421813</v>
      </c>
      <c r="G13" s="517">
        <f>Table3[[#This Row],[فروردین‌ماه 1397]]/Table3[[#This Row],[فروردین‌ماه 1396]]-1</f>
        <v>-0.54702323413943399</v>
      </c>
      <c r="I13" s="291" t="s">
        <v>154</v>
      </c>
      <c r="J13" s="137">
        <f>SUM(Table3[فروردین‌ماه 1397])-C62-C6</f>
        <v>4028.5446802109977</v>
      </c>
      <c r="K13" s="152">
        <f>SUM(Table3[اسفندماه 1396])-D62-D6</f>
        <v>19230.815910223988</v>
      </c>
    </row>
    <row r="14" spans="1:11" ht="15">
      <c r="A14" s="516">
        <v>12</v>
      </c>
      <c r="B14" s="482" t="s">
        <v>34</v>
      </c>
      <c r="C14" s="141">
        <v>378.55981820199997</v>
      </c>
      <c r="D14" s="138">
        <v>732.28969806500004</v>
      </c>
      <c r="E14" s="141">
        <v>519.12677357300004</v>
      </c>
      <c r="F14" s="139">
        <f>Table3[[#This Row],[فروردین‌ماه 1397]]/Table3[[#This Row],[اسفندماه 1396]]-1</f>
        <v>-0.48304636921384358</v>
      </c>
      <c r="G14" s="517">
        <f>Table3[[#This Row],[فروردین‌ماه 1397]]/Table3[[#This Row],[فروردین‌ماه 1396]]-1</f>
        <v>-0.27077577679825338</v>
      </c>
    </row>
    <row r="15" spans="1:11" ht="15">
      <c r="A15" s="516">
        <v>13</v>
      </c>
      <c r="B15" s="482" t="s">
        <v>27</v>
      </c>
      <c r="C15" s="141">
        <v>361.93345906799999</v>
      </c>
      <c r="D15" s="138">
        <v>763.24652747699997</v>
      </c>
      <c r="E15" s="141">
        <v>155.76292063099999</v>
      </c>
      <c r="F15" s="139">
        <f>Table3[[#This Row],[فروردین‌ماه 1397]]/Table3[[#This Row],[اسفندماه 1396]]-1</f>
        <v>-0.52579743760588982</v>
      </c>
      <c r="G15" s="517">
        <f>Table3[[#This Row],[فروردین‌ماه 1397]]/Table3[[#This Row],[فروردین‌ماه 1396]]-1</f>
        <v>1.32361756958458</v>
      </c>
    </row>
    <row r="16" spans="1:11" ht="15">
      <c r="A16" s="516">
        <v>14</v>
      </c>
      <c r="B16" s="482" t="s">
        <v>18</v>
      </c>
      <c r="C16" s="141">
        <v>351.26938058799999</v>
      </c>
      <c r="D16" s="138">
        <v>887.47009293300005</v>
      </c>
      <c r="E16" s="141">
        <v>2342.4163320020002</v>
      </c>
      <c r="F16" s="139">
        <f>Table3[[#This Row],[فروردین‌ماه 1397]]/Table3[[#This Row],[اسفندماه 1396]]-1</f>
        <v>-0.60419017678996956</v>
      </c>
      <c r="G16" s="517">
        <f>Table3[[#This Row],[فروردین‌ماه 1397]]/Table3[[#This Row],[فروردین‌ماه 1396]]-1</f>
        <v>-0.85003973213942741</v>
      </c>
    </row>
    <row r="17" spans="1:7" ht="15">
      <c r="A17" s="516">
        <v>15</v>
      </c>
      <c r="B17" s="482" t="s">
        <v>30</v>
      </c>
      <c r="C17" s="141">
        <v>265.52667906599999</v>
      </c>
      <c r="D17" s="138">
        <v>685.84219178800004</v>
      </c>
      <c r="E17" s="141">
        <v>854.38585482300005</v>
      </c>
      <c r="F17" s="139">
        <f>Table3[[#This Row],[فروردین‌ماه 1397]]/Table3[[#This Row],[اسفندماه 1396]]-1</f>
        <v>-0.612845808780343</v>
      </c>
      <c r="G17" s="517">
        <f>Table3[[#This Row],[فروردین‌ماه 1397]]/Table3[[#This Row],[فروردین‌ماه 1396]]-1</f>
        <v>-0.68921924729078277</v>
      </c>
    </row>
    <row r="18" spans="1:7" ht="15">
      <c r="A18" s="516">
        <v>16</v>
      </c>
      <c r="B18" s="482" t="s">
        <v>24</v>
      </c>
      <c r="C18" s="141">
        <v>265.26473968599998</v>
      </c>
      <c r="D18" s="436">
        <v>5766.6310375100002</v>
      </c>
      <c r="E18" s="141">
        <v>1197.122073387</v>
      </c>
      <c r="F18" s="139">
        <f>Table3[[#This Row],[فروردین‌ماه 1397]]/Table3[[#This Row],[اسفندماه 1396]]-1</f>
        <v>-0.95400004994934795</v>
      </c>
      <c r="G18" s="517">
        <f>Table3[[#This Row],[فروردین‌ماه 1397]]/Table3[[#This Row],[فروردین‌ماه 1396]]-1</f>
        <v>-0.77841462822960872</v>
      </c>
    </row>
    <row r="19" spans="1:7" ht="15">
      <c r="A19" s="516">
        <v>17</v>
      </c>
      <c r="B19" s="482" t="s">
        <v>39</v>
      </c>
      <c r="C19" s="141">
        <v>255.555721154</v>
      </c>
      <c r="D19" s="138">
        <v>3370.8340129479998</v>
      </c>
      <c r="E19" s="141">
        <v>1457.4656899229999</v>
      </c>
      <c r="F19" s="139">
        <f>Table3[[#This Row],[فروردین‌ماه 1397]]/Table3[[#This Row],[اسفندماه 1396]]-1</f>
        <v>-0.92418620431253418</v>
      </c>
      <c r="G19" s="517">
        <f>Table3[[#This Row],[فروردین‌ماه 1397]]/Table3[[#This Row],[فروردین‌ماه 1396]]-1</f>
        <v>-0.82465747020946933</v>
      </c>
    </row>
    <row r="20" spans="1:7" ht="15">
      <c r="A20" s="516">
        <v>18</v>
      </c>
      <c r="B20" s="482" t="s">
        <v>41</v>
      </c>
      <c r="C20" s="141">
        <v>245.47559063400001</v>
      </c>
      <c r="D20" s="138">
        <v>1780.1886875119999</v>
      </c>
      <c r="E20" s="141">
        <v>1538.9531724579999</v>
      </c>
      <c r="F20" s="139">
        <f>Table3[[#This Row],[فروردین‌ماه 1397]]/Table3[[#This Row],[اسفندماه 1396]]-1</f>
        <v>-0.86210698205420133</v>
      </c>
      <c r="G20" s="517">
        <f>Table3[[#This Row],[فروردین‌ماه 1397]]/Table3[[#This Row],[فروردین‌ماه 1396]]-1</f>
        <v>-0.84049183885047718</v>
      </c>
    </row>
    <row r="21" spans="1:7" ht="15">
      <c r="A21" s="516">
        <v>19</v>
      </c>
      <c r="B21" s="482" t="s">
        <v>33</v>
      </c>
      <c r="C21" s="141">
        <v>211.81734291800001</v>
      </c>
      <c r="D21" s="138">
        <v>448.78864626000001</v>
      </c>
      <c r="E21" s="141">
        <v>675.67674819900003</v>
      </c>
      <c r="F21" s="139">
        <f>Table3[[#This Row],[فروردین‌ماه 1397]]/Table3[[#This Row],[اسفندماه 1396]]-1</f>
        <v>-0.52802428340558705</v>
      </c>
      <c r="G21" s="517">
        <f>Table3[[#This Row],[فروردین‌ماه 1397]]/Table3[[#This Row],[فروردین‌ماه 1396]]-1</f>
        <v>-0.68651083009354097</v>
      </c>
    </row>
    <row r="22" spans="1:7" ht="15">
      <c r="A22" s="516">
        <v>20</v>
      </c>
      <c r="B22" s="482" t="s">
        <v>22</v>
      </c>
      <c r="C22" s="141">
        <v>183.59244459999999</v>
      </c>
      <c r="D22" s="138">
        <v>377.76140822500003</v>
      </c>
      <c r="E22" s="141">
        <v>958.79386372199997</v>
      </c>
      <c r="F22" s="139">
        <f>Table3[[#This Row],[فروردین‌ماه 1397]]/Table3[[#This Row],[اسفندماه 1396]]-1</f>
        <v>-0.51399894059413886</v>
      </c>
      <c r="G22" s="517">
        <f>Table3[[#This Row],[فروردین‌ماه 1397]]/Table3[[#This Row],[فروردین‌ماه 1396]]-1</f>
        <v>-0.80851729287534091</v>
      </c>
    </row>
    <row r="23" spans="1:7" ht="15">
      <c r="A23" s="516">
        <v>21</v>
      </c>
      <c r="B23" s="482" t="s">
        <v>31</v>
      </c>
      <c r="C23" s="141">
        <v>179.962698222</v>
      </c>
      <c r="D23" s="436">
        <v>84.507041834000006</v>
      </c>
      <c r="E23" s="141">
        <v>406.11625870400002</v>
      </c>
      <c r="F23" s="139">
        <f>Table3[[#This Row],[فروردین‌ماه 1397]]/Table3[[#This Row],[اسفندماه 1396]]-1</f>
        <v>1.1295586061988385</v>
      </c>
      <c r="G23" s="517">
        <f>Table3[[#This Row],[فروردین‌ماه 1397]]/Table3[[#This Row],[فروردین‌ماه 1396]]-1</f>
        <v>-0.55686901382304232</v>
      </c>
    </row>
    <row r="24" spans="1:7" ht="15">
      <c r="A24" s="516">
        <v>22</v>
      </c>
      <c r="B24" s="482" t="s">
        <v>10</v>
      </c>
      <c r="C24" s="638">
        <v>146.28711344300001</v>
      </c>
      <c r="D24" s="140">
        <v>480.74560703499998</v>
      </c>
      <c r="E24" s="141">
        <v>998.99381707600003</v>
      </c>
      <c r="F24" s="139">
        <f>Table3[[#This Row],[فروردین‌ماه 1397]]/Table3[[#This Row],[اسفندماه 1396]]-1</f>
        <v>-0.69570785192354379</v>
      </c>
      <c r="G24" s="517">
        <f>Table3[[#This Row],[فروردین‌ماه 1397]]/Table3[[#This Row],[فروردین‌ماه 1396]]-1</f>
        <v>-0.85356554671061491</v>
      </c>
    </row>
    <row r="25" spans="1:7" ht="15">
      <c r="A25" s="516">
        <v>23</v>
      </c>
      <c r="B25" s="482" t="s">
        <v>36</v>
      </c>
      <c r="C25" s="638">
        <v>139.30016469099999</v>
      </c>
      <c r="D25" s="140">
        <v>373.074239089</v>
      </c>
      <c r="E25" s="141">
        <v>715.58723854200002</v>
      </c>
      <c r="F25" s="139">
        <f>Table3[[#This Row],[فروردین‌ماه 1397]]/Table3[[#This Row],[اسفندماه 1396]]-1</f>
        <v>-0.62661542906003553</v>
      </c>
      <c r="G25" s="517">
        <f>Table3[[#This Row],[فروردین‌ماه 1397]]/Table3[[#This Row],[فروردین‌ماه 1396]]-1</f>
        <v>-0.80533447609431619</v>
      </c>
    </row>
    <row r="26" spans="1:7" ht="15">
      <c r="A26" s="516">
        <v>24</v>
      </c>
      <c r="B26" s="482" t="s">
        <v>23</v>
      </c>
      <c r="C26" s="141">
        <v>133.354011595</v>
      </c>
      <c r="D26" s="138">
        <v>621.78315280899994</v>
      </c>
      <c r="E26" s="141">
        <v>493.42363554399998</v>
      </c>
      <c r="F26" s="139">
        <f>Table3[[#This Row],[فروردین‌ماه 1397]]/Table3[[#This Row],[اسفندماه 1396]]-1</f>
        <v>-0.78552971242055536</v>
      </c>
      <c r="G26" s="517">
        <f>Table3[[#This Row],[فروردین‌ماه 1397]]/Table3[[#This Row],[فروردین‌ماه 1396]]-1</f>
        <v>-0.72973728457904719</v>
      </c>
    </row>
    <row r="27" spans="1:7" ht="15">
      <c r="A27" s="516">
        <v>25</v>
      </c>
      <c r="B27" s="482" t="s">
        <v>14</v>
      </c>
      <c r="C27" s="141">
        <v>108.693335899</v>
      </c>
      <c r="D27" s="138">
        <v>157.830384036</v>
      </c>
      <c r="E27" s="141">
        <v>385.322404893</v>
      </c>
      <c r="F27" s="139">
        <f>Table3[[#This Row],[فروردین‌ماه 1397]]/Table3[[#This Row],[اسفندماه 1396]]-1</f>
        <v>-0.31132819220532459</v>
      </c>
      <c r="G27" s="517">
        <f>Table3[[#This Row],[فروردین‌ماه 1397]]/Table3[[#This Row],[فروردین‌ماه 1396]]-1</f>
        <v>-0.71791586858495027</v>
      </c>
    </row>
    <row r="28" spans="1:7" ht="15">
      <c r="A28" s="516">
        <v>26</v>
      </c>
      <c r="B28" s="482" t="s">
        <v>21</v>
      </c>
      <c r="C28" s="141">
        <v>91.169256978000007</v>
      </c>
      <c r="D28" s="138">
        <v>195.2376931</v>
      </c>
      <c r="E28" s="141">
        <v>1361.519898342</v>
      </c>
      <c r="F28" s="139">
        <f>Table3[[#This Row],[فروردین‌ماه 1397]]/Table3[[#This Row],[اسفندماه 1396]]-1</f>
        <v>-0.5330345512159711</v>
      </c>
      <c r="G28" s="517">
        <f>Table3[[#This Row],[فروردین‌ماه 1397]]/Table3[[#This Row],[فروردین‌ماه 1396]]-1</f>
        <v>-0.93303861582263914</v>
      </c>
    </row>
    <row r="29" spans="1:7" ht="15">
      <c r="A29" s="516">
        <v>27</v>
      </c>
      <c r="B29" s="482" t="s">
        <v>32</v>
      </c>
      <c r="C29" s="141">
        <v>80.263618643000001</v>
      </c>
      <c r="D29" s="138">
        <v>294.71471743500001</v>
      </c>
      <c r="E29" s="141">
        <v>519.63396821799995</v>
      </c>
      <c r="F29" s="139">
        <f>Table3[[#This Row],[فروردین‌ماه 1397]]/Table3[[#This Row],[اسفندماه 1396]]-1</f>
        <v>-0.72765656448527272</v>
      </c>
      <c r="G29" s="517">
        <f>Table3[[#This Row],[فروردین‌ماه 1397]]/Table3[[#This Row],[فروردین‌ماه 1396]]-1</f>
        <v>-0.84553816041270169</v>
      </c>
    </row>
    <row r="30" spans="1:7" ht="15">
      <c r="A30" s="516">
        <v>28</v>
      </c>
      <c r="B30" s="482" t="s">
        <v>85</v>
      </c>
      <c r="C30" s="141">
        <v>80.039140000000003</v>
      </c>
      <c r="D30" s="138"/>
      <c r="E30" s="141"/>
      <c r="F30" s="139" t="s">
        <v>153</v>
      </c>
      <c r="G30" s="517" t="s">
        <v>153</v>
      </c>
    </row>
    <row r="31" spans="1:7" ht="15">
      <c r="A31" s="516">
        <v>29</v>
      </c>
      <c r="B31" s="482" t="s">
        <v>25</v>
      </c>
      <c r="C31" s="141">
        <v>75.094144420000006</v>
      </c>
      <c r="D31" s="138">
        <v>223.355702968</v>
      </c>
      <c r="E31" s="141">
        <v>580.84944437800004</v>
      </c>
      <c r="F31" s="139">
        <f>Table3[[#This Row],[فروردین‌ماه 1397]]/Table3[[#This Row],[اسفندماه 1396]]-1</f>
        <v>-0.66379123782320137</v>
      </c>
      <c r="G31" s="517">
        <f>Table3[[#This Row],[فروردین‌ماه 1397]]/Table3[[#This Row],[فروردین‌ماه 1396]]-1</f>
        <v>-0.87071668029154403</v>
      </c>
    </row>
    <row r="32" spans="1:7" ht="15">
      <c r="A32" s="516">
        <v>30</v>
      </c>
      <c r="B32" s="482" t="s">
        <v>37</v>
      </c>
      <c r="C32" s="141">
        <v>56.832390975999999</v>
      </c>
      <c r="D32" s="138">
        <v>135.15137037700001</v>
      </c>
      <c r="E32" s="141">
        <v>136.45872008699999</v>
      </c>
      <c r="F32" s="139">
        <f>Table3[[#This Row],[فروردین‌ماه 1397]]/Table3[[#This Row],[اسفندماه 1396]]-1</f>
        <v>-0.57949082708175259</v>
      </c>
      <c r="G32" s="517">
        <f>Table3[[#This Row],[فروردین‌ماه 1397]]/Table3[[#This Row],[فروردین‌ماه 1396]]-1</f>
        <v>-0.58351953660589662</v>
      </c>
    </row>
    <row r="33" spans="1:11" ht="15">
      <c r="A33" s="516">
        <v>31</v>
      </c>
      <c r="B33" s="482" t="s">
        <v>7</v>
      </c>
      <c r="C33" s="141">
        <v>52.937140499000002</v>
      </c>
      <c r="D33" s="138">
        <v>45.138259294000001</v>
      </c>
      <c r="E33" s="141"/>
      <c r="F33" s="139">
        <f>Table3[[#This Row],[فروردین‌ماه 1397]]/Table3[[#This Row],[اسفندماه 1396]]-1</f>
        <v>0.17277762428106458</v>
      </c>
      <c r="G33" s="517" t="s">
        <v>153</v>
      </c>
    </row>
    <row r="34" spans="1:11" ht="15">
      <c r="A34" s="516">
        <v>32</v>
      </c>
      <c r="B34" s="482" t="s">
        <v>13</v>
      </c>
      <c r="C34" s="141">
        <v>37.271020903999997</v>
      </c>
      <c r="D34" s="138">
        <v>106.292652765</v>
      </c>
      <c r="E34" s="141">
        <v>1297.31650659</v>
      </c>
      <c r="F34" s="139">
        <f>Table3[[#This Row],[فروردین‌ماه 1397]]/Table3[[#This Row],[اسفندماه 1396]]-1</f>
        <v>-0.64935468318396716</v>
      </c>
      <c r="G34" s="517">
        <f>Table3[[#This Row],[فروردین‌ماه 1397]]/Table3[[#This Row],[فروردین‌ماه 1396]]-1</f>
        <v>-0.9712706801195593</v>
      </c>
    </row>
    <row r="35" spans="1:11" ht="15">
      <c r="A35" s="516">
        <v>33</v>
      </c>
      <c r="B35" s="482" t="s">
        <v>15</v>
      </c>
      <c r="C35" s="141">
        <v>35.637153155999997</v>
      </c>
      <c r="D35" s="138">
        <v>292.307614747</v>
      </c>
      <c r="E35" s="141">
        <v>867.32139611699995</v>
      </c>
      <c r="F35" s="139">
        <f>Table3[[#This Row],[فروردین‌ماه 1397]]/Table3[[#This Row],[اسفندماه 1396]]-1</f>
        <v>-0.87808339106442745</v>
      </c>
      <c r="G35" s="517">
        <f>Table3[[#This Row],[فروردین‌ماه 1397]]/Table3[[#This Row],[فروردین‌ماه 1396]]-1</f>
        <v>-0.95891124868411226</v>
      </c>
    </row>
    <row r="36" spans="1:11" ht="15">
      <c r="A36" s="516">
        <v>34</v>
      </c>
      <c r="B36" s="581" t="s">
        <v>6</v>
      </c>
      <c r="C36" s="141">
        <v>25.683035839999999</v>
      </c>
      <c r="D36" s="138">
        <v>60.808329852</v>
      </c>
      <c r="E36" s="141"/>
      <c r="F36" s="139">
        <f>Table3[[#This Row],[فروردین‌ماه 1397]]/Table3[[#This Row],[اسفندماه 1396]]-1</f>
        <v>-0.57763951250578083</v>
      </c>
      <c r="G36" s="517" t="s">
        <v>153</v>
      </c>
    </row>
    <row r="37" spans="1:11" ht="15">
      <c r="A37" s="516">
        <v>35</v>
      </c>
      <c r="B37" s="482" t="s">
        <v>5</v>
      </c>
      <c r="C37" s="141">
        <v>25.538495325</v>
      </c>
      <c r="D37" s="138">
        <v>49.539105749999997</v>
      </c>
      <c r="E37" s="141"/>
      <c r="F37" s="139">
        <f>Table3[[#This Row],[فروردین‌ماه 1397]]/Table3[[#This Row],[اسفندماه 1396]]-1</f>
        <v>-0.48447807164948675</v>
      </c>
      <c r="G37" s="517" t="s">
        <v>153</v>
      </c>
      <c r="J37" s="62"/>
    </row>
    <row r="38" spans="1:11" ht="15">
      <c r="A38" s="516">
        <v>36</v>
      </c>
      <c r="B38" s="667" t="s">
        <v>11</v>
      </c>
      <c r="C38" s="141">
        <v>12.368578023</v>
      </c>
      <c r="D38" s="138">
        <v>15.377105233</v>
      </c>
      <c r="E38" s="141">
        <v>15.767068206999999</v>
      </c>
      <c r="F38" s="139">
        <f>Table3[[#This Row],[فروردین‌ماه 1397]]/Table3[[#This Row],[اسفندماه 1396]]-1</f>
        <v>-0.19564977701677932</v>
      </c>
      <c r="G38" s="517">
        <f>Table3[[#This Row],[فروردین‌ماه 1397]]/Table3[[#This Row],[فروردین‌ماه 1396]]-1</f>
        <v>-0.21554357090249632</v>
      </c>
      <c r="J38" s="62"/>
    </row>
    <row r="39" spans="1:11" ht="15">
      <c r="A39" s="516">
        <v>37</v>
      </c>
      <c r="B39" s="667" t="s">
        <v>20</v>
      </c>
      <c r="C39" s="141">
        <v>9.8168348470000009</v>
      </c>
      <c r="D39" s="138">
        <v>16.170527543999999</v>
      </c>
      <c r="E39" s="141"/>
      <c r="F39" s="139">
        <f>Table3[[#This Row],[فروردین‌ماه 1397]]/Table3[[#This Row],[اسفندماه 1396]]-1</f>
        <v>-0.39291808382327675</v>
      </c>
      <c r="G39" s="517" t="s">
        <v>153</v>
      </c>
      <c r="K39" s="62"/>
    </row>
    <row r="40" spans="1:11" ht="15">
      <c r="A40" s="516">
        <v>38</v>
      </c>
      <c r="B40" s="667" t="s">
        <v>38</v>
      </c>
      <c r="C40" s="141">
        <v>3.2407001969999998</v>
      </c>
      <c r="D40" s="138">
        <v>7.29150133</v>
      </c>
      <c r="E40" s="141">
        <v>4.8140498200000001</v>
      </c>
      <c r="F40" s="139">
        <f>Table3[[#This Row],[فروردین‌ماه 1397]]/Table3[[#This Row],[اسفندماه 1396]]-1</f>
        <v>-0.55555103807407524</v>
      </c>
      <c r="G40" s="517">
        <f>Table3[[#This Row],[فروردین‌ماه 1397]]/Table3[[#This Row],[فروردین‌ماه 1396]]-1</f>
        <v>-0.32682454104723002</v>
      </c>
    </row>
    <row r="41" spans="1:11" ht="15">
      <c r="A41" s="516">
        <v>39</v>
      </c>
      <c r="B41" s="667" t="s">
        <v>19</v>
      </c>
      <c r="C41" s="141">
        <v>3.1337532440000002</v>
      </c>
      <c r="D41" s="138">
        <v>21.830959561</v>
      </c>
      <c r="E41" s="141">
        <v>15.133398959000001</v>
      </c>
      <c r="F41" s="139">
        <f>Table3[[#This Row],[فروردین‌ماه 1397]]/Table3[[#This Row],[اسفندماه 1396]]-1</f>
        <v>-0.85645371037202112</v>
      </c>
      <c r="G41" s="517">
        <f>Table3[[#This Row],[فروردین‌ماه 1397]]/Table3[[#This Row],[فروردین‌ماه 1396]]-1</f>
        <v>-0.79292469243095431</v>
      </c>
    </row>
    <row r="42" spans="1:11" ht="15">
      <c r="A42" s="516">
        <v>40</v>
      </c>
      <c r="B42" s="667" t="s">
        <v>42</v>
      </c>
      <c r="C42" s="141">
        <v>0.53213425599999997</v>
      </c>
      <c r="D42" s="138">
        <v>5.3929999999999999E-2</v>
      </c>
      <c r="E42" s="141">
        <v>35.892818003999999</v>
      </c>
      <c r="F42" s="139">
        <f>Table3[[#This Row],[فروردین‌ماه 1397]]/Table3[[#This Row],[اسفندماه 1396]]-1</f>
        <v>8.8671287965881689</v>
      </c>
      <c r="G42" s="517">
        <f>Table3[[#This Row],[فروردین‌ماه 1397]]/Table3[[#This Row],[فروردین‌ماه 1396]]-1</f>
        <v>-0.98517435282064791</v>
      </c>
    </row>
    <row r="43" spans="1:11" ht="15">
      <c r="A43" s="516">
        <v>41</v>
      </c>
      <c r="B43" s="667" t="s">
        <v>40</v>
      </c>
      <c r="C43" s="141">
        <v>5.9878420000000002E-2</v>
      </c>
      <c r="D43" s="138">
        <v>0.30906324000000002</v>
      </c>
      <c r="E43" s="141">
        <v>0.434451066</v>
      </c>
      <c r="F43" s="139">
        <f>Table3[[#This Row],[فروردین‌ماه 1397]]/Table3[[#This Row],[اسفندماه 1396]]-1</f>
        <v>-0.80625835670395485</v>
      </c>
      <c r="G43" s="517">
        <f>Table3[[#This Row],[فروردین‌ماه 1397]]/Table3[[#This Row],[فروردین‌ماه 1396]]-1</f>
        <v>-0.86217453544008571</v>
      </c>
    </row>
    <row r="44" spans="1:11" ht="15">
      <c r="A44" s="516">
        <v>42</v>
      </c>
      <c r="B44" s="667" t="s">
        <v>17</v>
      </c>
      <c r="C44" s="141">
        <v>8.5310230000000004E-3</v>
      </c>
      <c r="D44" s="138">
        <v>22.866511834000001</v>
      </c>
      <c r="E44" s="141">
        <v>0.42861650299999998</v>
      </c>
      <c r="F44" s="139">
        <f>Table3[[#This Row],[فروردین‌ماه 1397]]/Table3[[#This Row],[اسفندماه 1396]]-1</f>
        <v>-0.99962692066625947</v>
      </c>
      <c r="G44" s="517">
        <f>Table3[[#This Row],[فروردین‌ماه 1397]]/Table3[[#This Row],[فروردین‌ماه 1396]]-1</f>
        <v>-0.9800963730040978</v>
      </c>
    </row>
    <row r="45" spans="1:11" ht="15">
      <c r="A45" s="516">
        <v>43</v>
      </c>
      <c r="B45" s="667" t="s">
        <v>58</v>
      </c>
      <c r="C45" s="141"/>
      <c r="D45" s="138"/>
      <c r="E45" s="141">
        <v>1.7899984000000001E-2</v>
      </c>
      <c r="F45" s="139" t="s">
        <v>153</v>
      </c>
      <c r="G45" s="517" t="s">
        <v>153</v>
      </c>
    </row>
    <row r="46" spans="1:11" ht="15">
      <c r="A46" s="516"/>
      <c r="B46" s="581"/>
      <c r="C46" s="138"/>
      <c r="D46" s="138"/>
      <c r="E46" s="138"/>
      <c r="F46" s="139"/>
      <c r="G46" s="517"/>
    </row>
    <row r="47" spans="1:11" ht="15">
      <c r="A47" s="516"/>
      <c r="B47" s="581"/>
      <c r="C47" s="138"/>
      <c r="D47" s="138"/>
      <c r="E47" s="138"/>
      <c r="F47" s="139"/>
      <c r="G47" s="517"/>
    </row>
    <row r="48" spans="1:11" ht="15">
      <c r="A48" s="518">
        <v>44</v>
      </c>
      <c r="B48" s="582"/>
      <c r="C48" s="519"/>
      <c r="D48" s="519"/>
      <c r="E48" s="519"/>
      <c r="F48" s="139"/>
      <c r="G48" s="517"/>
    </row>
    <row r="49" spans="1:10" ht="15">
      <c r="B49"/>
      <c r="C49"/>
      <c r="D49"/>
      <c r="E49"/>
      <c r="F49"/>
    </row>
    <row r="50" spans="1:10" ht="18.75" customHeight="1">
      <c r="A50" s="417" t="s">
        <v>72</v>
      </c>
      <c r="B50" s="417" t="s">
        <v>426</v>
      </c>
      <c r="C50" s="841" t="s">
        <v>47</v>
      </c>
      <c r="D50" s="841"/>
      <c r="E50" s="841"/>
      <c r="F50" s="839" t="s">
        <v>68</v>
      </c>
      <c r="G50" s="840"/>
      <c r="H50" s="418" t="s">
        <v>661</v>
      </c>
    </row>
    <row r="51" spans="1:10" ht="18.75">
      <c r="A51" s="421"/>
      <c r="B51" s="358"/>
      <c r="C51" s="308" t="s">
        <v>1007</v>
      </c>
      <c r="D51" s="308" t="s">
        <v>900</v>
      </c>
      <c r="E51" s="342" t="s">
        <v>1009</v>
      </c>
      <c r="F51" s="527" t="s">
        <v>48</v>
      </c>
      <c r="G51" s="528" t="s">
        <v>721</v>
      </c>
      <c r="H51" s="342" t="s">
        <v>1007</v>
      </c>
      <c r="I51" s="666"/>
    </row>
    <row r="52" spans="1:10">
      <c r="A52" s="304" t="s">
        <v>901</v>
      </c>
      <c r="B52" s="420" t="s">
        <v>29</v>
      </c>
      <c r="C52" s="422">
        <v>3086.7560943210001</v>
      </c>
      <c r="D52" s="422">
        <v>5785.2051600550003</v>
      </c>
      <c r="E52" s="422">
        <v>2343.2438201999998</v>
      </c>
      <c r="F52" s="143">
        <v>-0.4664396492566818</v>
      </c>
      <c r="G52" s="419">
        <v>0.31730043101427663</v>
      </c>
      <c r="H52" s="310">
        <v>5.6967333922846187E-3</v>
      </c>
      <c r="I52" s="63"/>
    </row>
    <row r="53" spans="1:10">
      <c r="A53" s="304">
        <v>2</v>
      </c>
      <c r="B53" s="420" t="s">
        <v>16</v>
      </c>
      <c r="C53" s="422">
        <v>3005.5457550370002</v>
      </c>
      <c r="D53" s="422">
        <v>14696.304920349001</v>
      </c>
      <c r="E53" s="422">
        <v>5521.5249966769998</v>
      </c>
      <c r="F53" s="143">
        <v>-0.79548969817063198</v>
      </c>
      <c r="G53" s="419">
        <v>-0.45566745476189685</v>
      </c>
      <c r="H53" s="310">
        <v>2.2126089812633674E-2</v>
      </c>
      <c r="I53" s="63"/>
      <c r="J53" s="676"/>
    </row>
    <row r="54" spans="1:10">
      <c r="A54" s="304">
        <v>3</v>
      </c>
      <c r="B54" s="420" t="s">
        <v>12</v>
      </c>
      <c r="C54" s="422">
        <v>2638.3417184959999</v>
      </c>
      <c r="D54" s="422">
        <v>2603.3997024109999</v>
      </c>
      <c r="E54" s="422">
        <v>744.68588694799996</v>
      </c>
      <c r="F54" s="143">
        <v>1.3421687055061193E-2</v>
      </c>
      <c r="G54" s="419">
        <v>2.5428920632683218</v>
      </c>
      <c r="H54" s="310">
        <v>1.0172498989189673E-2</v>
      </c>
      <c r="I54" s="63"/>
      <c r="J54" s="676"/>
    </row>
    <row r="55" spans="1:10">
      <c r="A55" s="304">
        <v>4</v>
      </c>
      <c r="B55" s="420" t="s">
        <v>9</v>
      </c>
      <c r="C55" s="422">
        <v>1695.883082569</v>
      </c>
      <c r="D55" s="422">
        <v>5752.0868573830003</v>
      </c>
      <c r="E55" s="422">
        <v>760.86127386199996</v>
      </c>
      <c r="F55" s="143">
        <v>-0.70517081459013853</v>
      </c>
      <c r="G55" s="419">
        <v>1.2288991973017516</v>
      </c>
      <c r="H55" s="310">
        <v>6.1020701305547461E-3</v>
      </c>
      <c r="I55" s="63"/>
      <c r="J55" s="676"/>
    </row>
    <row r="56" spans="1:10">
      <c r="A56" s="304">
        <v>5</v>
      </c>
      <c r="B56" s="420" t="s">
        <v>35</v>
      </c>
      <c r="C56" s="422">
        <v>1490.7006042600001</v>
      </c>
      <c r="D56" s="422">
        <v>34434.340570081004</v>
      </c>
      <c r="E56" s="422">
        <v>3812.9013396370001</v>
      </c>
      <c r="F56" s="143">
        <v>-0.95670889642198564</v>
      </c>
      <c r="G56" s="419">
        <v>-0.60903771918684912</v>
      </c>
      <c r="H56" s="310">
        <v>1.790185981253713E-3</v>
      </c>
      <c r="I56" s="63"/>
      <c r="J56" s="676"/>
    </row>
    <row r="57" spans="1:10">
      <c r="A57" s="304">
        <v>6</v>
      </c>
      <c r="B57" s="529" t="s">
        <v>28</v>
      </c>
      <c r="C57" s="534">
        <v>1247.202159165</v>
      </c>
      <c r="D57" s="534">
        <v>3369.1289980010001</v>
      </c>
      <c r="E57" s="534">
        <v>1343.46372978</v>
      </c>
      <c r="F57" s="143">
        <v>-0.6298146613249298</v>
      </c>
      <c r="G57" s="525">
        <v>-7.1651782241090589E-2</v>
      </c>
      <c r="H57" s="310">
        <v>3.7529797665377808E-3</v>
      </c>
      <c r="I57" s="63"/>
      <c r="J57" s="676"/>
    </row>
    <row r="58" spans="1:10">
      <c r="A58" s="304">
        <v>7</v>
      </c>
      <c r="B58" s="529" t="s">
        <v>8</v>
      </c>
      <c r="C58" s="534">
        <v>828.360999687</v>
      </c>
      <c r="D58" s="534">
        <v>1906.0022448090001</v>
      </c>
      <c r="E58" s="290">
        <v>3079.3488007400001</v>
      </c>
      <c r="F58" s="143">
        <v>-0.56539348159581526</v>
      </c>
      <c r="G58" s="525">
        <v>-0.73099474814677179</v>
      </c>
      <c r="H58" s="310">
        <v>0.18680342968188854</v>
      </c>
      <c r="I58" s="63"/>
      <c r="J58" s="676"/>
    </row>
    <row r="59" spans="1:10">
      <c r="A59" s="304">
        <v>8</v>
      </c>
      <c r="B59" s="529" t="s">
        <v>88</v>
      </c>
      <c r="C59" s="534">
        <v>413.98589223599998</v>
      </c>
      <c r="D59" s="534">
        <v>374.14903509700002</v>
      </c>
      <c r="E59" s="534">
        <v>65.586347707000002</v>
      </c>
      <c r="F59" s="143">
        <v>0.10647323232751904</v>
      </c>
      <c r="G59" s="525">
        <v>5.312074184789763</v>
      </c>
      <c r="H59" s="310">
        <v>3.4841724996507291E-2</v>
      </c>
      <c r="I59" s="63"/>
      <c r="J59" s="676"/>
    </row>
    <row r="60" spans="1:10">
      <c r="A60" s="304">
        <v>9</v>
      </c>
      <c r="B60" s="648" t="s">
        <v>26</v>
      </c>
      <c r="C60" s="422">
        <v>385.86122286599999</v>
      </c>
      <c r="D60" s="422">
        <v>1526.4174554189999</v>
      </c>
      <c r="E60" s="422">
        <v>851.83446910999999</v>
      </c>
      <c r="F60" s="143">
        <v>-0.74721120916421813</v>
      </c>
      <c r="G60" s="419">
        <v>-0.54702323413943399</v>
      </c>
      <c r="H60" s="310">
        <v>1.6691755389342201E-3</v>
      </c>
      <c r="I60" s="63"/>
      <c r="J60" s="676"/>
    </row>
    <row r="61" spans="1:10">
      <c r="A61" s="304">
        <v>10</v>
      </c>
      <c r="B61" s="648" t="s">
        <v>34</v>
      </c>
      <c r="C61" s="422">
        <v>378.55981820199997</v>
      </c>
      <c r="D61" s="422">
        <v>732.28969806500004</v>
      </c>
      <c r="E61" s="422">
        <v>519.12677357300004</v>
      </c>
      <c r="F61" s="143">
        <v>-0.48304636921384358</v>
      </c>
      <c r="G61" s="419">
        <v>-0.27077577679825338</v>
      </c>
      <c r="H61" s="310">
        <v>1.3143337140218141E-2</v>
      </c>
      <c r="I61" s="63"/>
      <c r="J61" s="676"/>
    </row>
    <row r="62" spans="1:10" ht="18">
      <c r="A62" s="294"/>
      <c r="B62" s="295" t="s">
        <v>43</v>
      </c>
      <c r="C62" s="296">
        <f>SUM(C52:C61)</f>
        <v>15171.197346839001</v>
      </c>
      <c r="D62" s="296">
        <f>SUM(D52:D61)</f>
        <v>71179.324641669999</v>
      </c>
      <c r="E62" s="296">
        <f>SUM(E52:E61)</f>
        <v>19042.577438234002</v>
      </c>
      <c r="F62" s="315">
        <f>C62/D62-1</f>
        <v>-0.78685949293262281</v>
      </c>
      <c r="G62" s="203">
        <f>C62/E62-1</f>
        <v>-0.20330126549056227</v>
      </c>
      <c r="H62" s="437">
        <v>5.7114425889426687E-3</v>
      </c>
      <c r="I62" s="63"/>
      <c r="J62" s="676"/>
    </row>
    <row r="63" spans="1:10">
      <c r="I63" s="63"/>
    </row>
    <row r="64" spans="1:10">
      <c r="I64" s="692"/>
    </row>
  </sheetData>
  <mergeCells count="4">
    <mergeCell ref="F50:G50"/>
    <mergeCell ref="C1:E1"/>
    <mergeCell ref="C50:E50"/>
    <mergeCell ref="F1:G1"/>
  </mergeCells>
  <conditionalFormatting sqref="F52:F62">
    <cfRule type="top10" priority="3" rank="10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2367456-0B15-4F4E-99C8-F6038336D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F3:G37</xm:sqref>
        </x14:conditionalFormatting>
        <x14:conditionalFormatting xmlns:xm="http://schemas.microsoft.com/office/excel/2006/main">
          <x14:cfRule type="iconSet" priority="1" id="{DE9B71E0-71D2-4897-A9CC-28129E5BAC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F38:G45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L64"/>
  <sheetViews>
    <sheetView showGridLines="0" rightToLeft="1" topLeftCell="A49" zoomScaleNormal="100" workbookViewId="0">
      <selection activeCell="G56" sqref="G56"/>
    </sheetView>
  </sheetViews>
  <sheetFormatPr defaultRowHeight="15"/>
  <cols>
    <col min="1" max="1" width="5.25" customWidth="1"/>
    <col min="2" max="2" width="29.875" style="26" customWidth="1"/>
    <col min="3" max="3" width="13" style="26" customWidth="1"/>
    <col min="4" max="4" width="14.375" style="26" customWidth="1"/>
    <col min="5" max="5" width="12.625" style="26" customWidth="1"/>
    <col min="6" max="6" width="13" style="26" customWidth="1"/>
    <col min="7" max="7" width="16.875" customWidth="1"/>
    <col min="8" max="8" width="14" customWidth="1"/>
    <col min="9" max="9" width="28.375" customWidth="1"/>
    <col min="10" max="10" width="14.25" customWidth="1"/>
    <col min="11" max="11" width="11.25" customWidth="1"/>
  </cols>
  <sheetData>
    <row r="1" spans="1:12" ht="18.75">
      <c r="A1" s="231" t="s">
        <v>72</v>
      </c>
      <c r="B1" s="231"/>
      <c r="C1" s="869" t="s">
        <v>47</v>
      </c>
      <c r="D1" s="869"/>
      <c r="E1" s="869"/>
      <c r="F1" s="869" t="s">
        <v>68</v>
      </c>
      <c r="G1" s="869"/>
    </row>
    <row r="2" spans="1:12" ht="21" customHeight="1" thickBot="1">
      <c r="A2" s="29"/>
      <c r="B2" s="235" t="s">
        <v>4</v>
      </c>
      <c r="C2" s="435" t="s">
        <v>1007</v>
      </c>
      <c r="D2" s="446" t="s">
        <v>900</v>
      </c>
      <c r="E2" s="435" t="s">
        <v>1009</v>
      </c>
      <c r="F2" s="260" t="s">
        <v>48</v>
      </c>
      <c r="G2" s="240" t="s">
        <v>48</v>
      </c>
      <c r="I2" s="79" t="s">
        <v>4</v>
      </c>
      <c r="J2" s="78" t="s">
        <v>1007</v>
      </c>
      <c r="K2" s="78" t="s">
        <v>900</v>
      </c>
    </row>
    <row r="3" spans="1:12" ht="18" thickTop="1">
      <c r="A3" s="234">
        <v>1</v>
      </c>
      <c r="B3" s="623" t="s">
        <v>12</v>
      </c>
      <c r="C3" s="141">
        <v>2683999.7519999999</v>
      </c>
      <c r="D3" s="138">
        <v>2321509.6740000001</v>
      </c>
      <c r="E3" s="141">
        <v>727077.36600000004</v>
      </c>
      <c r="F3" s="139">
        <f>Table5[[#This Row],[فروردین‌ماه 1397]]/Table5[[#This Row],[اسفندماه 1396]]-1</f>
        <v>0.15614411693379826</v>
      </c>
      <c r="G3" s="142">
        <f>Table5[[#This Row],[فروردین‌ماه 1397]]/Table5[[#This Row],[فروردین‌ماه 1396]]-1</f>
        <v>2.6914912738460899</v>
      </c>
      <c r="I3" s="100" t="s">
        <v>12</v>
      </c>
      <c r="J3" s="765">
        <v>2683999.7519999999</v>
      </c>
      <c r="K3" s="765">
        <v>2321509.6740000001</v>
      </c>
    </row>
    <row r="4" spans="1:12" ht="17.25">
      <c r="A4" s="234">
        <v>2</v>
      </c>
      <c r="B4" s="531" t="s">
        <v>16</v>
      </c>
      <c r="C4" s="141">
        <v>2156381.6409999998</v>
      </c>
      <c r="D4" s="138">
        <v>5247634.4380000001</v>
      </c>
      <c r="E4" s="141">
        <v>3815320.5780000002</v>
      </c>
      <c r="F4" s="139">
        <f>Table5[[#This Row],[فروردین‌ماه 1397]]/Table5[[#This Row],[اسفندماه 1396]]-1</f>
        <v>-0.58907548411054167</v>
      </c>
      <c r="G4" s="142">
        <f>Table5[[#This Row],[فروردین‌ماه 1397]]/Table5[[#This Row],[فروردین‌ماه 1396]]-1</f>
        <v>-0.43480984181665283</v>
      </c>
      <c r="I4" s="100" t="s">
        <v>16</v>
      </c>
      <c r="J4" s="765">
        <v>2156381.6409999998</v>
      </c>
      <c r="K4" s="765">
        <v>5247634.4380000001</v>
      </c>
    </row>
    <row r="5" spans="1:12" ht="17.25">
      <c r="A5" s="234">
        <v>3</v>
      </c>
      <c r="B5" s="531" t="s">
        <v>29</v>
      </c>
      <c r="C5" s="141">
        <v>1081412.0830000001</v>
      </c>
      <c r="D5" s="138">
        <v>1887914.304</v>
      </c>
      <c r="E5" s="141">
        <v>976559.97699999996</v>
      </c>
      <c r="F5" s="139">
        <f>Table5[[#This Row],[فروردین‌ماه 1397]]/Table5[[#This Row],[اسفندماه 1396]]-1</f>
        <v>-0.4271921767271063</v>
      </c>
      <c r="G5" s="142">
        <f>Table5[[#This Row],[فروردین‌ماه 1397]]/Table5[[#This Row],[فروردین‌ماه 1396]]-1</f>
        <v>0.10736883393696584</v>
      </c>
      <c r="I5" s="100" t="s">
        <v>29</v>
      </c>
      <c r="J5" s="765">
        <v>1081412.0830000001</v>
      </c>
      <c r="K5" s="765">
        <v>1887914.304</v>
      </c>
      <c r="L5" s="60"/>
    </row>
    <row r="6" spans="1:12" ht="17.25">
      <c r="A6" s="234">
        <v>4</v>
      </c>
      <c r="B6" s="531" t="s">
        <v>27</v>
      </c>
      <c r="C6" s="141">
        <v>605385.81499999994</v>
      </c>
      <c r="D6" s="138">
        <v>1239566.784</v>
      </c>
      <c r="E6" s="141">
        <v>33567.256999999998</v>
      </c>
      <c r="F6" s="139">
        <f>Table5[[#This Row],[فروردین‌ماه 1397]]/Table5[[#This Row],[اسفندماه 1396]]-1</f>
        <v>-0.51161500710235241</v>
      </c>
      <c r="G6" s="142">
        <f>Table5[[#This Row],[فروردین‌ماه 1397]]/Table5[[#This Row],[فروردین‌ماه 1396]]-1</f>
        <v>17.035009980112463</v>
      </c>
      <c r="I6" s="100" t="s">
        <v>27</v>
      </c>
      <c r="J6" s="765">
        <v>605385.81499999994</v>
      </c>
      <c r="K6" s="765">
        <v>1239566.784</v>
      </c>
    </row>
    <row r="7" spans="1:12" ht="17.25">
      <c r="A7" s="234">
        <v>5</v>
      </c>
      <c r="B7" s="531" t="s">
        <v>9</v>
      </c>
      <c r="C7" s="141">
        <v>452021.18900000001</v>
      </c>
      <c r="D7" s="138">
        <v>2007019.84</v>
      </c>
      <c r="E7" s="141">
        <v>322674.65600000002</v>
      </c>
      <c r="F7" s="139">
        <f>Table5[[#This Row],[فروردین‌ماه 1397]]/Table5[[#This Row],[اسفندماه 1396]]-1</f>
        <v>-0.77477990999829882</v>
      </c>
      <c r="G7" s="142">
        <f>Table5[[#This Row],[فروردین‌ماه 1397]]/Table5[[#This Row],[فروردین‌ماه 1396]]-1</f>
        <v>0.40085742897638665</v>
      </c>
      <c r="I7" s="100" t="s">
        <v>9</v>
      </c>
      <c r="J7" s="765">
        <v>452021.18900000001</v>
      </c>
      <c r="K7" s="765">
        <v>2007019.84</v>
      </c>
    </row>
    <row r="8" spans="1:12" ht="16.5" customHeight="1">
      <c r="A8" s="234">
        <v>6</v>
      </c>
      <c r="B8" s="531" t="s">
        <v>35</v>
      </c>
      <c r="C8" s="141">
        <v>404803.74599999998</v>
      </c>
      <c r="D8" s="138">
        <v>24404264.294</v>
      </c>
      <c r="E8" s="141">
        <v>1923024.48</v>
      </c>
      <c r="F8" s="139">
        <f>Table5[[#This Row],[فروردین‌ماه 1397]]/Table5[[#This Row],[اسفندماه 1396]]-1</f>
        <v>-0.98341258146021948</v>
      </c>
      <c r="G8" s="142">
        <f>Table5[[#This Row],[فروردین‌ماه 1397]]/Table5[[#This Row],[فروردین‌ماه 1396]]-1</f>
        <v>-0.78949631156021471</v>
      </c>
      <c r="I8" s="100" t="s">
        <v>35</v>
      </c>
      <c r="J8" s="765">
        <v>404803.74599999998</v>
      </c>
      <c r="K8" s="765">
        <v>24404264.294</v>
      </c>
    </row>
    <row r="9" spans="1:12" ht="17.25">
      <c r="A9" s="234">
        <v>7</v>
      </c>
      <c r="B9" s="531" t="s">
        <v>24</v>
      </c>
      <c r="C9" s="638">
        <v>260922.70199999999</v>
      </c>
      <c r="D9" s="140">
        <v>3484616.0449999999</v>
      </c>
      <c r="E9" s="141">
        <v>985881.44799999997</v>
      </c>
      <c r="F9" s="139">
        <f>Table5[[#This Row],[فروردین‌ماه 1397]]/Table5[[#This Row],[اسفندماه 1396]]-1</f>
        <v>-0.92512153458789459</v>
      </c>
      <c r="G9" s="142">
        <f>Table5[[#This Row],[فروردین‌ماه 1397]]/Table5[[#This Row],[فروردین‌ماه 1396]]-1</f>
        <v>-0.73534069179482109</v>
      </c>
      <c r="I9" s="100" t="s">
        <v>24</v>
      </c>
      <c r="J9" s="765">
        <v>260922.70199999999</v>
      </c>
      <c r="K9" s="765">
        <v>3484616.0449999999</v>
      </c>
    </row>
    <row r="10" spans="1:12" ht="17.25">
      <c r="A10" s="234">
        <v>8</v>
      </c>
      <c r="B10" s="531" t="s">
        <v>28</v>
      </c>
      <c r="C10" s="141">
        <v>252737.01800000001</v>
      </c>
      <c r="D10" s="138">
        <v>724233.26</v>
      </c>
      <c r="E10" s="141">
        <v>425946.49699999997</v>
      </c>
      <c r="F10" s="139">
        <f>Table5[[#This Row],[فروردین‌ماه 1397]]/Table5[[#This Row],[اسفندماه 1396]]-1</f>
        <v>-0.65102815355373211</v>
      </c>
      <c r="G10" s="142">
        <f>Table5[[#This Row],[فروردین‌ماه 1397]]/Table5[[#This Row],[فروردین‌ماه 1396]]-1</f>
        <v>-0.4066460933942132</v>
      </c>
      <c r="I10" s="100" t="s">
        <v>28</v>
      </c>
      <c r="J10" s="765">
        <v>252737.01800000001</v>
      </c>
      <c r="K10" s="765">
        <v>724233.26</v>
      </c>
    </row>
    <row r="11" spans="1:12" ht="17.25">
      <c r="A11" s="234">
        <v>9</v>
      </c>
      <c r="B11" s="531" t="s">
        <v>26</v>
      </c>
      <c r="C11" s="141">
        <v>236140.12700000001</v>
      </c>
      <c r="D11" s="138">
        <v>854628.152</v>
      </c>
      <c r="E11" s="141">
        <v>591772.81200000003</v>
      </c>
      <c r="F11" s="139">
        <f>Table5[[#This Row],[فروردین‌ماه 1397]]/Table5[[#This Row],[اسفندماه 1396]]-1</f>
        <v>-0.72369254810131745</v>
      </c>
      <c r="G11" s="142">
        <f>Table5[[#This Row],[فروردین‌ماه 1397]]/Table5[[#This Row],[فروردین‌ماه 1396]]-1</f>
        <v>-0.60096151392639507</v>
      </c>
      <c r="I11" s="100" t="s">
        <v>26</v>
      </c>
      <c r="J11" s="765">
        <v>236140.12700000001</v>
      </c>
      <c r="K11" s="765">
        <v>854628.152</v>
      </c>
    </row>
    <row r="12" spans="1:12" ht="17.25">
      <c r="A12" s="234">
        <v>10</v>
      </c>
      <c r="B12" s="581" t="s">
        <v>57</v>
      </c>
      <c r="C12" s="141">
        <v>187122.02499999999</v>
      </c>
      <c r="D12" s="138">
        <v>620925.70600000001</v>
      </c>
      <c r="E12" s="141">
        <v>73035.846999999994</v>
      </c>
      <c r="F12" s="139">
        <f>Table5[[#This Row],[فروردین‌ماه 1397]]/Table5[[#This Row],[اسفندماه 1396]]-1</f>
        <v>-0.69864023474653825</v>
      </c>
      <c r="G12" s="142">
        <f>Table5[[#This Row],[فروردین‌ماه 1397]]/Table5[[#This Row],[فروردین‌ماه 1396]]-1</f>
        <v>1.5620573004376879</v>
      </c>
      <c r="I12" s="100" t="s">
        <v>88</v>
      </c>
      <c r="J12" s="765">
        <v>177872.639</v>
      </c>
      <c r="K12" s="765">
        <v>190777.69500000001</v>
      </c>
    </row>
    <row r="13" spans="1:12" ht="17.25">
      <c r="A13" s="234">
        <v>11</v>
      </c>
      <c r="B13" s="531" t="s">
        <v>88</v>
      </c>
      <c r="C13" s="141">
        <v>177872.639</v>
      </c>
      <c r="D13" s="138">
        <v>190777.69500000001</v>
      </c>
      <c r="E13" s="141">
        <v>14054.974</v>
      </c>
      <c r="F13" s="139">
        <f>Table5[[#This Row],[فروردین‌ماه 1397]]/Table5[[#This Row],[اسفندماه 1396]]-1</f>
        <v>-6.7644469653541095E-2</v>
      </c>
      <c r="G13" s="142">
        <f>Table5[[#This Row],[فروردین‌ماه 1397]]/Table5[[#This Row],[فروردین‌ماه 1396]]-1</f>
        <v>11.655493990952953</v>
      </c>
      <c r="I13" s="100" t="s">
        <v>154</v>
      </c>
      <c r="J13" s="765">
        <f>SUM(C3:C42)-C62-C12</f>
        <v>1292801.4799999963</v>
      </c>
      <c r="K13" s="765">
        <f>SUM(D3:D48)-D62-D12</f>
        <v>4852411.9609999806</v>
      </c>
    </row>
    <row r="14" spans="1:12">
      <c r="A14" s="234">
        <v>12</v>
      </c>
      <c r="B14" s="531" t="s">
        <v>33</v>
      </c>
      <c r="C14" s="141">
        <v>118967.219</v>
      </c>
      <c r="D14" s="138">
        <v>223253.29699999999</v>
      </c>
      <c r="E14" s="141">
        <v>339093.71799999999</v>
      </c>
      <c r="F14" s="139">
        <f>Table5[[#This Row],[فروردین‌ماه 1397]]/Table5[[#This Row],[اسفندماه 1396]]-1</f>
        <v>-0.46711999061765253</v>
      </c>
      <c r="G14" s="142">
        <f>Table5[[#This Row],[فروردین‌ماه 1397]]/Table5[[#This Row],[فروردین‌ماه 1396]]-1</f>
        <v>-0.64916124161285693</v>
      </c>
    </row>
    <row r="15" spans="1:12">
      <c r="A15" s="234">
        <v>13</v>
      </c>
      <c r="B15" s="531" t="s">
        <v>23</v>
      </c>
      <c r="C15" s="141">
        <v>111952.823</v>
      </c>
      <c r="D15" s="138">
        <v>793144.35499999998</v>
      </c>
      <c r="E15" s="141">
        <v>308013.261</v>
      </c>
      <c r="F15" s="139">
        <f>Table5[[#This Row],[فروردین‌ماه 1397]]/Table5[[#This Row],[اسفندماه 1396]]-1</f>
        <v>-0.85884937301230613</v>
      </c>
      <c r="G15" s="142">
        <f>Table5[[#This Row],[فروردین‌ماه 1397]]/Table5[[#This Row],[فروردین‌ماه 1396]]-1</f>
        <v>-0.63653245760740151</v>
      </c>
    </row>
    <row r="16" spans="1:12">
      <c r="A16" s="234">
        <v>14</v>
      </c>
      <c r="B16" s="531" t="s">
        <v>22</v>
      </c>
      <c r="C16" s="141">
        <v>110817.76</v>
      </c>
      <c r="D16" s="138">
        <v>214630.014</v>
      </c>
      <c r="E16" s="141">
        <v>279383.66200000001</v>
      </c>
      <c r="F16" s="139">
        <f>Table5[[#This Row],[فروردین‌ماه 1397]]/Table5[[#This Row],[اسفندماه 1396]]-1</f>
        <v>-0.48368004113348284</v>
      </c>
      <c r="G16" s="142">
        <f>Table5[[#This Row],[فروردین‌ماه 1397]]/Table5[[#This Row],[فروردین‌ماه 1396]]-1</f>
        <v>-0.60334917508526331</v>
      </c>
    </row>
    <row r="17" spans="1:7">
      <c r="A17" s="234">
        <v>15</v>
      </c>
      <c r="B17" s="531" t="s">
        <v>10</v>
      </c>
      <c r="C17" s="141">
        <v>100175.883</v>
      </c>
      <c r="D17" s="138">
        <v>293754.35700000002</v>
      </c>
      <c r="E17" s="141">
        <v>524641.06000000006</v>
      </c>
      <c r="F17" s="139">
        <f>Table5[[#This Row],[فروردین‌ماه 1397]]/Table5[[#This Row],[اسفندماه 1396]]-1</f>
        <v>-0.65898077556003709</v>
      </c>
      <c r="G17" s="142">
        <f>Table5[[#This Row],[فروردین‌ماه 1397]]/Table5[[#This Row],[فروردین‌ماه 1396]]-1</f>
        <v>-0.8090582483193367</v>
      </c>
    </row>
    <row r="18" spans="1:7">
      <c r="A18" s="234">
        <v>16</v>
      </c>
      <c r="B18" s="531" t="s">
        <v>31</v>
      </c>
      <c r="C18" s="141">
        <v>96823.232999999993</v>
      </c>
      <c r="D18" s="436">
        <v>46335.519</v>
      </c>
      <c r="E18" s="141">
        <v>203030.35200000001</v>
      </c>
      <c r="F18" s="139">
        <f>Table5[[#This Row],[فروردین‌ماه 1397]]/Table5[[#This Row],[اسفندماه 1396]]-1</f>
        <v>1.0896114922118385</v>
      </c>
      <c r="G18" s="142">
        <f>Table5[[#This Row],[فروردین‌ماه 1397]]/Table5[[#This Row],[فروردین‌ماه 1396]]-1</f>
        <v>-0.52310956442611112</v>
      </c>
    </row>
    <row r="19" spans="1:7">
      <c r="A19" s="234">
        <v>17</v>
      </c>
      <c r="B19" s="531" t="s">
        <v>21</v>
      </c>
      <c r="C19" s="141">
        <v>87393.451000000001</v>
      </c>
      <c r="D19" s="138">
        <v>187096.24100000001</v>
      </c>
      <c r="E19" s="141">
        <v>469764.60100000002</v>
      </c>
      <c r="F19" s="139">
        <f>Table5[[#This Row],[فروردین‌ماه 1397]]/Table5[[#This Row],[اسفندماه 1396]]-1</f>
        <v>-0.53289574107477655</v>
      </c>
      <c r="G19" s="142">
        <f>Table5[[#This Row],[فروردین‌ماه 1397]]/Table5[[#This Row],[فروردین‌ماه 1396]]-1</f>
        <v>-0.8139633109562463</v>
      </c>
    </row>
    <row r="20" spans="1:7">
      <c r="A20" s="234">
        <v>18</v>
      </c>
      <c r="B20" s="531" t="s">
        <v>36</v>
      </c>
      <c r="C20" s="141">
        <v>78475.335999999996</v>
      </c>
      <c r="D20" s="138">
        <v>186219.742</v>
      </c>
      <c r="E20" s="141">
        <v>296204.28600000002</v>
      </c>
      <c r="F20" s="139">
        <f>Table5[[#This Row],[فروردین‌ماه 1397]]/Table5[[#This Row],[اسفندماه 1396]]-1</f>
        <v>-0.57858745180733839</v>
      </c>
      <c r="G20" s="142">
        <f>Table5[[#This Row],[فروردین‌ماه 1397]]/Table5[[#This Row],[فروردین‌ماه 1396]]-1</f>
        <v>-0.73506346900058028</v>
      </c>
    </row>
    <row r="21" spans="1:7">
      <c r="A21" s="234">
        <v>19</v>
      </c>
      <c r="B21" s="581" t="s">
        <v>34</v>
      </c>
      <c r="C21" s="141">
        <v>77455.724000000002</v>
      </c>
      <c r="D21" s="138">
        <v>143833.32</v>
      </c>
      <c r="E21" s="141">
        <v>105662.283</v>
      </c>
      <c r="F21" s="139">
        <f>Table5[[#This Row],[فروردین‌ماه 1397]]/Table5[[#This Row],[اسفندماه 1396]]-1</f>
        <v>-0.4614897021079678</v>
      </c>
      <c r="G21" s="142">
        <f>Table5[[#This Row],[فروردین‌ماه 1397]]/Table5[[#This Row],[فروردین‌ماه 1396]]-1</f>
        <v>-0.26695011880445552</v>
      </c>
    </row>
    <row r="22" spans="1:7">
      <c r="A22" s="234">
        <v>20</v>
      </c>
      <c r="B22" s="531" t="s">
        <v>25</v>
      </c>
      <c r="C22" s="141">
        <v>77210.69</v>
      </c>
      <c r="D22" s="138">
        <v>248633.856</v>
      </c>
      <c r="E22" s="141">
        <v>947066.16099999996</v>
      </c>
      <c r="F22" s="139">
        <f>Table5[[#This Row],[فروردین‌ماه 1397]]/Table5[[#This Row],[اسفندماه 1396]]-1</f>
        <v>-0.68946027205562865</v>
      </c>
      <c r="G22" s="142">
        <f>Table5[[#This Row],[فروردین‌ماه 1397]]/Table5[[#This Row],[فروردین‌ماه 1396]]-1</f>
        <v>-0.91847381610755274</v>
      </c>
    </row>
    <row r="23" spans="1:7">
      <c r="A23" s="234">
        <v>21</v>
      </c>
      <c r="B23" s="531" t="s">
        <v>41</v>
      </c>
      <c r="C23" s="141">
        <v>60916.915000000001</v>
      </c>
      <c r="D23" s="138">
        <v>411393.03399999999</v>
      </c>
      <c r="E23" s="141">
        <v>202586.45199999999</v>
      </c>
      <c r="F23" s="139">
        <f>Table5[[#This Row],[فروردین‌ماه 1397]]/Table5[[#This Row],[اسفندماه 1396]]-1</f>
        <v>-0.8519252637612722</v>
      </c>
      <c r="G23" s="142">
        <f>Table5[[#This Row],[فروردین‌ماه 1397]]/Table5[[#This Row],[فروردین‌ماه 1396]]-1</f>
        <v>-0.69930410252705344</v>
      </c>
    </row>
    <row r="24" spans="1:7">
      <c r="A24" s="234">
        <v>22</v>
      </c>
      <c r="B24" s="531" t="s">
        <v>32</v>
      </c>
      <c r="C24" s="141">
        <v>55889.959000000003</v>
      </c>
      <c r="D24" s="138">
        <v>188151.79699999999</v>
      </c>
      <c r="E24" s="141">
        <v>325054.61200000002</v>
      </c>
      <c r="F24" s="139">
        <f>Table5[[#This Row],[فروردین‌ماه 1397]]/Table5[[#This Row],[اسفندماه 1396]]-1</f>
        <v>-0.70295282909256507</v>
      </c>
      <c r="G24" s="142">
        <f>Table5[[#This Row],[فروردین‌ماه 1397]]/Table5[[#This Row],[فروردین‌ماه 1396]]-1</f>
        <v>-0.82805978768884536</v>
      </c>
    </row>
    <row r="25" spans="1:7">
      <c r="A25" s="234">
        <v>23</v>
      </c>
      <c r="B25" s="531" t="s">
        <v>8</v>
      </c>
      <c r="C25" s="141">
        <v>52028.563000000002</v>
      </c>
      <c r="D25" s="138">
        <v>14335.950999999999</v>
      </c>
      <c r="E25" s="141">
        <v>32539.366999999998</v>
      </c>
      <c r="F25" s="139">
        <f>Table5[[#This Row],[فروردین‌ماه 1397]]/Table5[[#This Row],[اسفندماه 1396]]-1</f>
        <v>2.6292369442389978</v>
      </c>
      <c r="G25" s="142">
        <f>Table5[[#This Row],[فروردین‌ماه 1397]]/Table5[[#This Row],[فروردین‌ماه 1396]]-1</f>
        <v>0.59894207530220256</v>
      </c>
    </row>
    <row r="26" spans="1:7">
      <c r="A26" s="234">
        <v>24</v>
      </c>
      <c r="B26" s="531" t="s">
        <v>14</v>
      </c>
      <c r="C26" s="141">
        <v>49543.163</v>
      </c>
      <c r="D26" s="138">
        <v>72022.510999999999</v>
      </c>
      <c r="E26" s="141">
        <v>103769.266</v>
      </c>
      <c r="F26" s="139">
        <f>Table5[[#This Row],[فروردین‌ماه 1397]]/Table5[[#This Row],[اسفندماه 1396]]-1</f>
        <v>-0.31211558286269692</v>
      </c>
      <c r="G26" s="142">
        <f>Table5[[#This Row],[فروردین‌ماه 1397]]/Table5[[#This Row],[فروردین‌ماه 1396]]-1</f>
        <v>-0.52256419545263044</v>
      </c>
    </row>
    <row r="27" spans="1:7">
      <c r="A27" s="234">
        <v>25</v>
      </c>
      <c r="B27" s="531" t="s">
        <v>18</v>
      </c>
      <c r="C27" s="141">
        <v>45664.273000000001</v>
      </c>
      <c r="D27" s="138">
        <v>125417.897</v>
      </c>
      <c r="E27" s="141">
        <v>295476.06300000002</v>
      </c>
      <c r="F27" s="139">
        <f>Table5[[#This Row],[فروردین‌ماه 1397]]/Table5[[#This Row],[اسفندماه 1396]]-1</f>
        <v>-0.63590305616430487</v>
      </c>
      <c r="G27" s="142">
        <f>Table5[[#This Row],[فروردین‌ماه 1397]]/Table5[[#This Row],[فروردین‌ماه 1396]]-1</f>
        <v>-0.84545525435676327</v>
      </c>
    </row>
    <row r="28" spans="1:7">
      <c r="A28" s="234">
        <v>26</v>
      </c>
      <c r="B28" s="531" t="s">
        <v>30</v>
      </c>
      <c r="C28" s="141">
        <v>42733.504999999997</v>
      </c>
      <c r="D28" s="436">
        <v>140729.516</v>
      </c>
      <c r="E28" s="141">
        <v>368055.77799999999</v>
      </c>
      <c r="F28" s="139">
        <f>Table5[[#This Row],[فروردین‌ماه 1397]]/Table5[[#This Row],[اسفندماه 1396]]-1</f>
        <v>-0.69634298323032673</v>
      </c>
      <c r="G28" s="142">
        <f>Table5[[#This Row],[فروردین‌ماه 1397]]/Table5[[#This Row],[فروردین‌ماه 1396]]-1</f>
        <v>-0.88389394337941896</v>
      </c>
    </row>
    <row r="29" spans="1:7">
      <c r="A29" s="234">
        <v>27</v>
      </c>
      <c r="B29" s="531" t="s">
        <v>39</v>
      </c>
      <c r="C29" s="141">
        <v>34650.442999999999</v>
      </c>
      <c r="D29" s="138">
        <v>1362586.952</v>
      </c>
      <c r="E29" s="141">
        <v>794793.04500000004</v>
      </c>
      <c r="F29" s="139">
        <f>Table5[[#This Row],[فروردین‌ماه 1397]]/Table5[[#This Row],[اسفندماه 1396]]-1</f>
        <v>-0.97457010508640185</v>
      </c>
      <c r="G29" s="142">
        <f>Table5[[#This Row],[فروردین‌ماه 1397]]/Table5[[#This Row],[فروردین‌ماه 1396]]-1</f>
        <v>-0.9564031879519026</v>
      </c>
    </row>
    <row r="30" spans="1:7">
      <c r="A30" s="234">
        <v>28</v>
      </c>
      <c r="B30" s="531" t="s">
        <v>13</v>
      </c>
      <c r="C30" s="141">
        <v>33194.383000000002</v>
      </c>
      <c r="D30" s="138">
        <v>63344.716</v>
      </c>
      <c r="E30" s="141">
        <v>663225.07900000003</v>
      </c>
      <c r="F30" s="139">
        <f>Table5[[#This Row],[فروردین‌ماه 1397]]/Table5[[#This Row],[اسفندماه 1396]]-1</f>
        <v>-0.47597234471775041</v>
      </c>
      <c r="G30" s="142">
        <f>Table5[[#This Row],[فروردین‌ماه 1397]]/Table5[[#This Row],[فروردین‌ماه 1396]]-1</f>
        <v>-0.9499500485565926</v>
      </c>
    </row>
    <row r="31" spans="1:7">
      <c r="A31" s="234">
        <v>29</v>
      </c>
      <c r="B31" s="531" t="s">
        <v>37</v>
      </c>
      <c r="C31" s="141">
        <v>20209.490000000002</v>
      </c>
      <c r="D31" s="138">
        <v>36971.241000000002</v>
      </c>
      <c r="E31" s="141">
        <v>40355.618999999999</v>
      </c>
      <c r="F31" s="139">
        <f>Table5[[#This Row],[فروردین‌ماه 1397]]/Table5[[#This Row],[اسفندماه 1396]]-1</f>
        <v>-0.45337269041090611</v>
      </c>
      <c r="G31" s="142">
        <f>Table5[[#This Row],[فروردین‌ماه 1397]]/Table5[[#This Row],[فروردین‌ماه 1396]]-1</f>
        <v>-0.4992149668178798</v>
      </c>
    </row>
    <row r="32" spans="1:7">
      <c r="A32" s="234">
        <v>30</v>
      </c>
      <c r="B32" s="531" t="s">
        <v>7</v>
      </c>
      <c r="C32" s="141">
        <v>17781.429</v>
      </c>
      <c r="D32" s="138">
        <v>14744.514999999999</v>
      </c>
      <c r="E32" s="141"/>
      <c r="F32" s="139">
        <f>Table5[[#This Row],[فروردین‌ماه 1397]]/Table5[[#This Row],[اسفندماه 1396]]-1</f>
        <v>0.20596906714123864</v>
      </c>
      <c r="G32" s="142" t="s">
        <v>153</v>
      </c>
    </row>
    <row r="33" spans="1:8">
      <c r="A33" s="234">
        <v>31</v>
      </c>
      <c r="B33" s="531" t="s">
        <v>6</v>
      </c>
      <c r="C33" s="141">
        <v>7859.27</v>
      </c>
      <c r="D33" s="138">
        <v>17390.454000000002</v>
      </c>
      <c r="E33" s="141"/>
      <c r="F33" s="139">
        <f>Table5[[#This Row],[فروردین‌ماه 1397]]/Table5[[#This Row],[اسفندماه 1396]]-1</f>
        <v>-0.54806987787667882</v>
      </c>
      <c r="G33" s="142" t="s">
        <v>153</v>
      </c>
    </row>
    <row r="34" spans="1:8">
      <c r="A34" s="234">
        <v>32</v>
      </c>
      <c r="B34" s="531" t="s">
        <v>15</v>
      </c>
      <c r="C34" s="141">
        <v>4686.5249999999996</v>
      </c>
      <c r="D34" s="138">
        <v>39506.966</v>
      </c>
      <c r="E34" s="141">
        <v>110977.2</v>
      </c>
      <c r="F34" s="139">
        <f>Table5[[#This Row],[فروردین‌ماه 1397]]/Table5[[#This Row],[اسفندماه 1396]]-1</f>
        <v>-0.88137471756246732</v>
      </c>
      <c r="G34" s="142">
        <f>Table5[[#This Row],[فروردین‌ماه 1397]]/Table5[[#This Row],[فروردین‌ماه 1396]]-1</f>
        <v>-0.95777037986180946</v>
      </c>
    </row>
    <row r="35" spans="1:8">
      <c r="A35" s="234">
        <v>33</v>
      </c>
      <c r="B35" s="531" t="s">
        <v>20</v>
      </c>
      <c r="C35" s="141">
        <v>3120.527</v>
      </c>
      <c r="D35" s="138">
        <v>4960.1959999999999</v>
      </c>
      <c r="E35" s="141"/>
      <c r="F35" s="139">
        <f>Table5[[#This Row],[فروردین‌ماه 1397]]/Table5[[#This Row],[اسفندماه 1396]]-1</f>
        <v>-0.37088635207157139</v>
      </c>
      <c r="G35" s="142" t="s">
        <v>153</v>
      </c>
    </row>
    <row r="36" spans="1:8">
      <c r="A36" s="234">
        <v>34</v>
      </c>
      <c r="B36" s="531" t="s">
        <v>19</v>
      </c>
      <c r="C36" s="141">
        <v>1381.5070000000001</v>
      </c>
      <c r="D36" s="138">
        <v>14611.848</v>
      </c>
      <c r="E36" s="141">
        <v>2067.3620000000001</v>
      </c>
      <c r="F36" s="139">
        <f>Table5[[#This Row],[فروردین‌ماه 1397]]/Table5[[#This Row],[اسفندماه 1396]]-1</f>
        <v>-0.90545295844851381</v>
      </c>
      <c r="G36" s="142">
        <f>Table5[[#This Row],[فروردین‌ماه 1397]]/Table5[[#This Row],[فروردین‌ماه 1396]]-1</f>
        <v>-0.33175370351201194</v>
      </c>
    </row>
    <row r="37" spans="1:8">
      <c r="A37" s="234">
        <v>35</v>
      </c>
      <c r="B37" s="531" t="s">
        <v>5</v>
      </c>
      <c r="C37" s="141">
        <v>1211.7909999999999</v>
      </c>
      <c r="D37" s="138">
        <v>2350.61</v>
      </c>
      <c r="E37" s="141"/>
      <c r="F37" s="139">
        <f>Table5[[#This Row],[فروردین‌ماه 1397]]/Table5[[#This Row],[اسفندماه 1396]]-1</f>
        <v>-0.48447807164948675</v>
      </c>
      <c r="G37" s="142" t="s">
        <v>153</v>
      </c>
    </row>
    <row r="38" spans="1:8">
      <c r="A38" s="234">
        <v>36</v>
      </c>
      <c r="B38" s="581" t="s">
        <v>11</v>
      </c>
      <c r="C38" s="141">
        <v>1087.413</v>
      </c>
      <c r="D38" s="138">
        <v>1305.845</v>
      </c>
      <c r="E38" s="141">
        <v>1793.61</v>
      </c>
      <c r="F38" s="139">
        <f>Table5[[#This Row],[فروردین‌ماه 1397]]/Table5[[#This Row],[اسفندماه 1396]]-1</f>
        <v>-0.16727253234495676</v>
      </c>
      <c r="G38" s="142">
        <f>Table5[[#This Row],[فروردین‌ماه 1397]]/Table5[[#This Row],[فروردین‌ماه 1396]]-1</f>
        <v>-0.39372940605817319</v>
      </c>
    </row>
    <row r="39" spans="1:8">
      <c r="A39" s="234">
        <v>37</v>
      </c>
      <c r="B39" s="531" t="s">
        <v>38</v>
      </c>
      <c r="C39" s="141">
        <v>886.096</v>
      </c>
      <c r="D39" s="138">
        <v>1971.5319999999999</v>
      </c>
      <c r="E39" s="141">
        <v>600.68299999999999</v>
      </c>
      <c r="F39" s="139">
        <f>Table5[[#This Row],[فروردین‌ماه 1397]]/Table5[[#This Row],[اسفندماه 1396]]-1</f>
        <v>-0.55055459409231</v>
      </c>
      <c r="G39" s="142">
        <f>Table5[[#This Row],[فروردین‌ماه 1397]]/Table5[[#This Row],[فروردین‌ماه 1396]]-1</f>
        <v>0.47514745714461704</v>
      </c>
    </row>
    <row r="40" spans="1:8">
      <c r="A40" s="234">
        <v>38</v>
      </c>
      <c r="B40" s="531" t="s">
        <v>59</v>
      </c>
      <c r="C40" s="141">
        <v>591.63099999999997</v>
      </c>
      <c r="D40" s="138">
        <v>1946.2059999999999</v>
      </c>
      <c r="E40" s="141">
        <v>952.28800000000001</v>
      </c>
      <c r="F40" s="139">
        <f>Table5[[#This Row],[فروردین‌ماه 1397]]/Table5[[#This Row],[اسفندماه 1396]]-1</f>
        <v>-0.69600802792715677</v>
      </c>
      <c r="G40" s="142" t="s">
        <v>153</v>
      </c>
    </row>
    <row r="41" spans="1:8">
      <c r="A41" s="234">
        <v>39</v>
      </c>
      <c r="B41" s="531" t="s">
        <v>85</v>
      </c>
      <c r="C41" s="141">
        <v>80.037999999999997</v>
      </c>
      <c r="D41" s="138"/>
      <c r="E41" s="141"/>
      <c r="F41" s="139" t="s">
        <v>153</v>
      </c>
      <c r="G41" s="142" t="s">
        <v>153</v>
      </c>
    </row>
    <row r="42" spans="1:8">
      <c r="A42" s="234">
        <v>40</v>
      </c>
      <c r="B42" s="531" t="s">
        <v>40</v>
      </c>
      <c r="C42" s="141">
        <v>12.44</v>
      </c>
      <c r="D42" s="138">
        <v>59.811999999999998</v>
      </c>
      <c r="E42" s="141">
        <v>63.671999999999997</v>
      </c>
      <c r="F42" s="139">
        <f>Table5[[#This Row],[فروردین‌ماه 1397]]/Table5[[#This Row],[اسفندماه 1396]]-1</f>
        <v>-0.7920149802715174</v>
      </c>
      <c r="G42" s="142">
        <f>Table5[[#This Row],[فروردین‌ماه 1397]]/Table5[[#This Row],[فروردین‌ماه 1396]]-1</f>
        <v>-0.80462369644427689</v>
      </c>
    </row>
    <row r="43" spans="1:8">
      <c r="A43" s="269">
        <v>41</v>
      </c>
      <c r="B43" s="531" t="s">
        <v>17</v>
      </c>
      <c r="C43" s="638">
        <v>0.64800000000000002</v>
      </c>
      <c r="D43" s="140">
        <v>1709.607</v>
      </c>
      <c r="E43" s="141">
        <v>38.113999999999997</v>
      </c>
      <c r="F43" s="139">
        <f>Table5[[#This Row],[فروردین‌ماه 1397]]/Table5[[#This Row],[اسفندماه 1396]]-1</f>
        <v>-0.9996209655201459</v>
      </c>
      <c r="G43" s="142"/>
    </row>
    <row r="44" spans="1:8">
      <c r="A44" s="269">
        <v>42</v>
      </c>
      <c r="B44" s="623" t="s">
        <v>42</v>
      </c>
      <c r="C44" s="141">
        <v>0.55600000000000005</v>
      </c>
      <c r="D44" s="436">
        <v>5.3999999999999999E-2</v>
      </c>
      <c r="E44" s="141">
        <v>173607.36499999999</v>
      </c>
      <c r="F44" s="139">
        <f>Table5[[#This Row],[فروردین‌ماه 1397]]/Table5[[#This Row],[اسفندماه 1396]]-1</f>
        <v>9.2962962962962976</v>
      </c>
      <c r="G44" s="142"/>
    </row>
    <row r="45" spans="1:8">
      <c r="A45" s="259">
        <v>43</v>
      </c>
      <c r="B45" s="531" t="s">
        <v>58</v>
      </c>
      <c r="C45" s="141"/>
      <c r="D45" s="138"/>
      <c r="E45" s="141">
        <v>1.7999999999999999E-2</v>
      </c>
      <c r="F45" s="139" t="s">
        <v>153</v>
      </c>
      <c r="G45" s="142"/>
      <c r="H45" s="301"/>
    </row>
    <row r="46" spans="1:8">
      <c r="A46" s="531">
        <v>44</v>
      </c>
      <c r="B46" s="624" t="s">
        <v>58</v>
      </c>
      <c r="C46" s="639"/>
      <c r="D46" s="519"/>
      <c r="E46" s="639"/>
      <c r="F46" s="139"/>
      <c r="G46" s="142"/>
      <c r="H46" s="301"/>
    </row>
    <row r="47" spans="1:8">
      <c r="A47" s="664"/>
      <c r="B47" s="664"/>
      <c r="C47" s="138"/>
      <c r="D47" s="138"/>
      <c r="E47" s="138"/>
      <c r="F47" s="139"/>
      <c r="G47" s="142"/>
      <c r="H47" s="301"/>
    </row>
    <row r="48" spans="1:8">
      <c r="A48" s="301"/>
      <c r="B48" s="301"/>
      <c r="C48" s="301"/>
      <c r="D48" s="301"/>
      <c r="E48" s="301"/>
      <c r="F48" s="301"/>
      <c r="G48" s="301"/>
      <c r="H48" s="301"/>
    </row>
    <row r="49" spans="1:9">
      <c r="A49" s="301"/>
      <c r="B49" s="301"/>
      <c r="C49" s="301"/>
      <c r="D49" s="301"/>
      <c r="E49" s="301"/>
      <c r="F49" s="301"/>
      <c r="G49" s="301"/>
      <c r="H49" s="301" t="s">
        <v>722</v>
      </c>
    </row>
    <row r="50" spans="1:9" ht="24" customHeight="1">
      <c r="A50" s="252" t="s">
        <v>72</v>
      </c>
      <c r="B50" s="268" t="s">
        <v>426</v>
      </c>
      <c r="C50" s="841" t="s">
        <v>47</v>
      </c>
      <c r="D50" s="841"/>
      <c r="E50" s="840"/>
      <c r="F50" s="839" t="s">
        <v>68</v>
      </c>
      <c r="G50" s="840"/>
      <c r="H50" s="166" t="s">
        <v>662</v>
      </c>
    </row>
    <row r="51" spans="1:9" ht="21.75" customHeight="1">
      <c r="A51" s="253"/>
      <c r="B51" s="214"/>
      <c r="C51" s="270" t="s">
        <v>1007</v>
      </c>
      <c r="D51" s="433" t="s">
        <v>900</v>
      </c>
      <c r="E51" s="636" t="s">
        <v>1009</v>
      </c>
      <c r="F51" s="300" t="s">
        <v>48</v>
      </c>
      <c r="G51" s="299" t="s">
        <v>721</v>
      </c>
      <c r="H51" s="433" t="s">
        <v>1007</v>
      </c>
    </row>
    <row r="52" spans="1:9" ht="17.25" customHeight="1">
      <c r="A52" s="293">
        <v>1</v>
      </c>
      <c r="B52" s="100" t="s">
        <v>12</v>
      </c>
      <c r="C52" s="271">
        <v>2683999.7519999999</v>
      </c>
      <c r="D52" s="271">
        <v>2321509.6740000001</v>
      </c>
      <c r="E52" s="271">
        <v>727077.36600000004</v>
      </c>
      <c r="F52" s="143">
        <v>0.15614411693379826</v>
      </c>
      <c r="G52" s="202">
        <v>2.6914912738460899</v>
      </c>
      <c r="H52" s="298">
        <f>C52/'معاملات بورس - نوع اوراق'!$N$17</f>
        <v>0.27411243948754271</v>
      </c>
      <c r="I52" s="62"/>
    </row>
    <row r="53" spans="1:9" ht="17.25" customHeight="1">
      <c r="A53" s="293">
        <v>2</v>
      </c>
      <c r="B53" s="100" t="s">
        <v>16</v>
      </c>
      <c r="C53" s="271">
        <v>2156381.6409999998</v>
      </c>
      <c r="D53" s="271">
        <v>5247634.4380000001</v>
      </c>
      <c r="E53" s="271">
        <v>3815320.5780000002</v>
      </c>
      <c r="F53" s="143">
        <v>-0.58907548411054167</v>
      </c>
      <c r="G53" s="202">
        <v>-0.43480984181665283</v>
      </c>
      <c r="H53" s="298">
        <f>C53/'معاملات بورس - نوع اوراق'!$N$17</f>
        <v>0.22022767760697637</v>
      </c>
    </row>
    <row r="54" spans="1:9" ht="17.25" customHeight="1">
      <c r="A54" s="293">
        <v>3</v>
      </c>
      <c r="B54" s="100" t="s">
        <v>29</v>
      </c>
      <c r="C54" s="271">
        <v>1081412.0830000001</v>
      </c>
      <c r="D54" s="271">
        <v>1887914.304</v>
      </c>
      <c r="E54" s="271">
        <v>976559.97699999996</v>
      </c>
      <c r="F54" s="143">
        <v>-0.4271921767271063</v>
      </c>
      <c r="G54" s="202">
        <v>0.10736883393696584</v>
      </c>
      <c r="H54" s="298">
        <f>C54/'معاملات بورس - نوع اوراق'!$N$17</f>
        <v>0.11044282099562396</v>
      </c>
    </row>
    <row r="55" spans="1:9" ht="17.25" customHeight="1">
      <c r="A55" s="293">
        <v>4</v>
      </c>
      <c r="B55" s="100" t="s">
        <v>27</v>
      </c>
      <c r="C55" s="271">
        <v>605385.81499999994</v>
      </c>
      <c r="D55" s="271">
        <v>1239566.784</v>
      </c>
      <c r="E55" s="271">
        <v>33567.256999999998</v>
      </c>
      <c r="F55" s="143">
        <v>-0.51161500710235241</v>
      </c>
      <c r="G55" s="202">
        <v>17.035009980112463</v>
      </c>
      <c r="H55" s="298">
        <f>C55/'معاملات بورس - نوع اوراق'!$N$17</f>
        <v>6.1827048403096954E-2</v>
      </c>
    </row>
    <row r="56" spans="1:9" ht="17.25" customHeight="1">
      <c r="A56" s="293">
        <v>5</v>
      </c>
      <c r="B56" s="100" t="s">
        <v>9</v>
      </c>
      <c r="C56" s="271">
        <v>452021.18900000001</v>
      </c>
      <c r="D56" s="271">
        <v>2007019.84</v>
      </c>
      <c r="E56" s="271">
        <v>322674.65600000002</v>
      </c>
      <c r="F56" s="143">
        <v>-0.77477990999829882</v>
      </c>
      <c r="G56" s="202">
        <v>0.40085742897638665</v>
      </c>
      <c r="H56" s="298">
        <f>C56/'معاملات بورس - نوع اوراق'!$N$17</f>
        <v>4.6164173720404135E-2</v>
      </c>
    </row>
    <row r="57" spans="1:9" ht="17.25" customHeight="1">
      <c r="A57" s="293">
        <v>6</v>
      </c>
      <c r="B57" s="100" t="s">
        <v>35</v>
      </c>
      <c r="C57" s="271">
        <v>404803.74599999998</v>
      </c>
      <c r="D57" s="271">
        <v>24404264.294</v>
      </c>
      <c r="E57" s="271">
        <v>1923024.48</v>
      </c>
      <c r="F57" s="143">
        <v>-0.98341258146021948</v>
      </c>
      <c r="G57" s="202">
        <v>-0.78949631156021471</v>
      </c>
      <c r="H57" s="298">
        <f>C57/'معاملات بورس - نوع اوراق'!$N$17</f>
        <v>4.1341934643276977E-2</v>
      </c>
    </row>
    <row r="58" spans="1:9" ht="17.25" customHeight="1">
      <c r="A58" s="293">
        <v>7</v>
      </c>
      <c r="B58" s="100" t="s">
        <v>24</v>
      </c>
      <c r="C58" s="271">
        <v>260922.70199999999</v>
      </c>
      <c r="D58" s="271">
        <v>3484616.0449999999</v>
      </c>
      <c r="E58" s="271">
        <v>985881.44799999997</v>
      </c>
      <c r="F58" s="143">
        <v>-0.92512153458789459</v>
      </c>
      <c r="G58" s="202">
        <v>-0.73534069179482109</v>
      </c>
      <c r="H58" s="298">
        <f>C58/'معاملات بورس - نوع اوراق'!$N$17</f>
        <v>2.6647602448400354E-2</v>
      </c>
    </row>
    <row r="59" spans="1:9" ht="17.25" customHeight="1">
      <c r="A59" s="293">
        <v>8</v>
      </c>
      <c r="B59" s="100" t="s">
        <v>28</v>
      </c>
      <c r="C59" s="271">
        <v>252737.01800000001</v>
      </c>
      <c r="D59" s="271">
        <v>724233.26</v>
      </c>
      <c r="E59" s="271">
        <v>425946.49699999997</v>
      </c>
      <c r="F59" s="143">
        <v>-0.65102815355373211</v>
      </c>
      <c r="G59" s="202">
        <v>-0.4066460933942132</v>
      </c>
      <c r="H59" s="298">
        <f>C59/'معاملات بورس - نوع اوراق'!$N$17</f>
        <v>2.5811612128936963E-2</v>
      </c>
    </row>
    <row r="60" spans="1:9" ht="17.25" customHeight="1">
      <c r="A60" s="293">
        <v>9</v>
      </c>
      <c r="B60" s="100" t="s">
        <v>26</v>
      </c>
      <c r="C60" s="271">
        <v>236140.12700000001</v>
      </c>
      <c r="D60" s="271">
        <v>854628.152</v>
      </c>
      <c r="E60" s="290">
        <v>591772.81200000003</v>
      </c>
      <c r="F60" s="143">
        <v>-0.72369254810131745</v>
      </c>
      <c r="G60" s="202">
        <v>-0.60096151392639507</v>
      </c>
      <c r="H60" s="298">
        <f>C60/'معاملات بورس - نوع اوراق'!$N$17</f>
        <v>2.4116599200366899E-2</v>
      </c>
    </row>
    <row r="61" spans="1:9" ht="17.25">
      <c r="A61" s="293">
        <v>10</v>
      </c>
      <c r="B61" s="100" t="s">
        <v>88</v>
      </c>
      <c r="C61" s="271">
        <v>177872.639</v>
      </c>
      <c r="D61" s="271">
        <v>190777.69500000001</v>
      </c>
      <c r="E61" s="271">
        <v>14054.974</v>
      </c>
      <c r="F61" s="143">
        <v>-6.7644469653541095E-2</v>
      </c>
      <c r="G61" s="202">
        <v>11.655493990952953</v>
      </c>
      <c r="H61" s="327">
        <f>C61/'معاملات بورس - نوع اوراق'!$N$17</f>
        <v>1.8165837369413077E-2</v>
      </c>
    </row>
    <row r="62" spans="1:9" ht="18">
      <c r="A62" s="294"/>
      <c r="B62" s="295" t="s">
        <v>43</v>
      </c>
      <c r="C62" s="296">
        <f>SUM(C52:C61)</f>
        <v>8311676.7120000003</v>
      </c>
      <c r="D62" s="296">
        <f>SUM(D52:D61)</f>
        <v>42362164.486000001</v>
      </c>
      <c r="E62" s="296">
        <f>SUM(E52:E61)</f>
        <v>9815880.0450000018</v>
      </c>
      <c r="F62" s="397">
        <f>C62/D62-1</f>
        <v>-0.80379480574589446</v>
      </c>
      <c r="G62" s="398">
        <f>C62/E62-1</f>
        <v>-0.15324182101901407</v>
      </c>
      <c r="H62" s="399">
        <f>C62/'معاملات بورس - نوع اوراق'!$N$17</f>
        <v>0.84885774600403852</v>
      </c>
    </row>
    <row r="63" spans="1:9">
      <c r="C63" s="760"/>
      <c r="D63" s="297"/>
    </row>
    <row r="64" spans="1:9">
      <c r="H64" s="537"/>
    </row>
  </sheetData>
  <mergeCells count="4">
    <mergeCell ref="C1:E1"/>
    <mergeCell ref="F1:G1"/>
    <mergeCell ref="F50:G50"/>
    <mergeCell ref="C50:E50"/>
  </mergeCells>
  <pageMargins left="0.7" right="0.7" top="0.75" bottom="0.75" header="0.3" footer="0.3"/>
  <pageSetup paperSize="9" orientation="portrait" horizontalDpi="4294967294" r:id="rId1"/>
  <ignoredErrors>
    <ignoredError sqref="G30" evalError="1"/>
  </ignoredError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7304351-062A-4BF9-9580-210371070C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F3:G30 F31:F45 G31:G42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</vt:i4>
      </vt:variant>
    </vt:vector>
  </HeadingPairs>
  <TitlesOfParts>
    <vt:vector size="37" baseType="lpstr">
      <vt:lpstr>فهرست</vt:lpstr>
      <vt:lpstr>بورس و فرابورس</vt:lpstr>
      <vt:lpstr>ارزش بورس</vt:lpstr>
      <vt:lpstr>ارزش فرابورس</vt:lpstr>
      <vt:lpstr>معاملات بورس - بخش بازار</vt:lpstr>
      <vt:lpstr>معاملات بورس - بازار</vt:lpstr>
      <vt:lpstr>معاملات بورس - نوع اوراق</vt:lpstr>
      <vt:lpstr>معاملات بورس - صنایع - ارزش</vt:lpstr>
      <vt:lpstr>معاملات بورس - صنایع - حجم</vt:lpstr>
      <vt:lpstr>معاملات بورس - صنایع - تعداد</vt:lpstr>
      <vt:lpstr>معاملات فرابورس - بخش بازار</vt:lpstr>
      <vt:lpstr>معاملات فرابورس- بازار</vt:lpstr>
      <vt:lpstr>معاملات فرابورس- نوع اوراق</vt:lpstr>
      <vt:lpstr>معاملات فرابورس-صنایع- ارزش</vt:lpstr>
      <vt:lpstr>معاملات فرابورس-صنایع-حجم</vt:lpstr>
      <vt:lpstr>معاملات فرابورس-صنایع-تعداد</vt:lpstr>
      <vt:lpstr>معاملات بورس کالا و انرژی</vt:lpstr>
      <vt:lpstr>معاملات بورس کالا</vt:lpstr>
      <vt:lpstr>معاملات بورس انرژی</vt:lpstr>
      <vt:lpstr>شاخص ها</vt:lpstr>
      <vt:lpstr>نمودار شاخص بورس و فرابورس</vt:lpstr>
      <vt:lpstr>معاملات صکوک-بورس</vt:lpstr>
      <vt:lpstr>معاملات صکوک- فرابورس</vt:lpstr>
      <vt:lpstr>معاملات صکوک-بورس کالا</vt:lpstr>
      <vt:lpstr>معاملات صکوک- بورس انرژی</vt:lpstr>
      <vt:lpstr>MSCI</vt:lpstr>
      <vt:lpstr>بیشترین حجم مناطق-حقیقی و حقوقی</vt:lpstr>
      <vt:lpstr>آمار معاملات حقیقی و حقوقی</vt:lpstr>
      <vt:lpstr>خرید و فروش حقیقی و حقوقی</vt:lpstr>
      <vt:lpstr>نسبت معاملات حقیقی و حقوقی</vt:lpstr>
      <vt:lpstr>آمار تامین مالی</vt:lpstr>
      <vt:lpstr>مانده اوراق تامین مالی</vt:lpstr>
      <vt:lpstr>توقف-بسته و تا پایان ماه باز  </vt:lpstr>
      <vt:lpstr> توقف در ماه بسته و همچنان بسته</vt:lpstr>
      <vt:lpstr>توقف نماد-در کل ماه بسته بودن</vt:lpstr>
      <vt:lpstr>Sheet2</vt:lpstr>
      <vt:lpstr>'توقف-بسته و تا پایان ماه باز  '!_Toc486774299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2016-11-13T07:59:28Z</dcterms:created>
  <dcterms:modified xsi:type="dcterms:W3CDTF">2018-04-26T06:20:55Z</dcterms:modified>
</cp:coreProperties>
</file>